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30" tabRatio="573" firstSheet="1" activeTab="1"/>
  </bookViews>
  <sheets>
    <sheet name="1. Standard_Cost" sheetId="2" r:id="rId1"/>
    <sheet name="Incremental_Cost Year 1" sheetId="1" r:id="rId2"/>
    <sheet name="Incremental_Cost Year 2" sheetId="12" r:id="rId3"/>
    <sheet name="Incremental_Cost Year 3" sheetId="13" r:id="rId4"/>
    <sheet name="Incremental_Cost Year 4" sheetId="14" state="hidden" r:id="rId5"/>
    <sheet name="Incremental_Cost Year 5" sheetId="15" state="hidden" r:id="rId6"/>
    <sheet name="Incremental_Cost Year 6" sheetId="21" state="hidden" r:id="rId7"/>
    <sheet name="Incremental_Cost Year 7" sheetId="20" state="hidden" r:id="rId8"/>
    <sheet name="Summary for IPSIS" sheetId="18" r:id="rId9"/>
    <sheet name="Sheet3" sheetId="23" state="hidden" r:id="rId10"/>
  </sheets>
  <externalReferences>
    <externalReference r:id="rId11"/>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 i="13" l="1"/>
  <c r="AZ5" i="13"/>
  <c r="AY5" i="13"/>
  <c r="AX5" i="13"/>
  <c r="AW5" i="13"/>
  <c r="AV5" i="13"/>
  <c r="AU5" i="13"/>
  <c r="AT5" i="13"/>
  <c r="AS5" i="13"/>
  <c r="AR5" i="13"/>
  <c r="AQ5" i="13"/>
  <c r="AN5" i="13"/>
  <c r="AM5" i="13"/>
  <c r="AL5" i="13"/>
  <c r="AK5" i="13"/>
  <c r="AJ5" i="13"/>
  <c r="AF5" i="13"/>
  <c r="AE5" i="13"/>
  <c r="AD5" i="13"/>
  <c r="AC5" i="13"/>
  <c r="AB5" i="13"/>
  <c r="AA5" i="13"/>
  <c r="Z5" i="13"/>
  <c r="Y5" i="13"/>
  <c r="U5" i="13"/>
  <c r="T5" i="13"/>
  <c r="S5" i="13"/>
  <c r="R5" i="13"/>
  <c r="M5" i="13"/>
  <c r="BA5" i="12"/>
  <c r="AZ5" i="12"/>
  <c r="AY5" i="12"/>
  <c r="AX5" i="12"/>
  <c r="AW5" i="12"/>
  <c r="AV5" i="12"/>
  <c r="AU5" i="12"/>
  <c r="AT5" i="12"/>
  <c r="AR5" i="12"/>
  <c r="AQ5" i="12"/>
  <c r="AN5" i="12"/>
  <c r="AM5" i="12"/>
  <c r="AL5" i="12"/>
  <c r="AK5" i="12"/>
  <c r="AJ5" i="12"/>
  <c r="AF5" i="12"/>
  <c r="AE5" i="12"/>
  <c r="AD5" i="12"/>
  <c r="AC5" i="12"/>
  <c r="AB5" i="12"/>
  <c r="AA5" i="12"/>
  <c r="Z5" i="12"/>
  <c r="Y5" i="12"/>
  <c r="U5" i="12"/>
  <c r="T5" i="12"/>
  <c r="S5" i="12"/>
  <c r="R5" i="12"/>
  <c r="M5" i="12"/>
  <c r="L5" i="12"/>
  <c r="AS5" i="12"/>
  <c r="BA5" i="1"/>
  <c r="AZ5" i="1"/>
  <c r="AY5" i="1"/>
  <c r="AX5" i="1"/>
  <c r="AW5" i="1"/>
  <c r="AV5" i="1"/>
  <c r="AU5" i="1"/>
  <c r="AT5" i="1"/>
  <c r="AS5" i="1"/>
  <c r="AR5" i="1"/>
  <c r="AQ5" i="1"/>
  <c r="AN5" i="1"/>
  <c r="AM5" i="1"/>
  <c r="AL5" i="1"/>
  <c r="AK5" i="1"/>
  <c r="AJ5" i="1"/>
  <c r="AF5" i="1"/>
  <c r="AE5" i="1"/>
  <c r="AD5" i="1"/>
  <c r="AC5" i="1"/>
  <c r="AB5" i="1"/>
  <c r="AA5" i="1"/>
  <c r="Z5" i="1"/>
  <c r="Y5" i="1"/>
  <c r="U5" i="1"/>
  <c r="T5" i="1"/>
  <c r="S5" i="1"/>
  <c r="R5" i="1"/>
  <c r="M5" i="1"/>
  <c r="L5" i="1"/>
  <c r="U24" i="18"/>
  <c r="AU114" i="1" l="1"/>
  <c r="AU114" i="12"/>
  <c r="AU114" i="13"/>
  <c r="AU110" i="13"/>
  <c r="AC110" i="13"/>
  <c r="AU110" i="12"/>
  <c r="AC110" i="12"/>
  <c r="M110" i="12"/>
  <c r="L110" i="12"/>
  <c r="AU110" i="1"/>
  <c r="AC110" i="1"/>
  <c r="AC68" i="1"/>
  <c r="AC68" i="12"/>
  <c r="AC68" i="13"/>
  <c r="AC104" i="13"/>
  <c r="AC104" i="12"/>
  <c r="AC104" i="1"/>
  <c r="AC98" i="1"/>
  <c r="AC98" i="12"/>
  <c r="AC98" i="13"/>
  <c r="AU96" i="1"/>
  <c r="AU96" i="12"/>
  <c r="AU96" i="13"/>
  <c r="BA91" i="12"/>
  <c r="AZ91" i="12"/>
  <c r="AY91" i="12"/>
  <c r="AX91" i="12"/>
  <c r="AW91" i="12"/>
  <c r="AV91" i="12"/>
  <c r="AL91" i="12"/>
  <c r="AK91" i="12"/>
  <c r="AJ91" i="12"/>
  <c r="AD91" i="12"/>
  <c r="AC91" i="12"/>
  <c r="BA91" i="1"/>
  <c r="AZ91" i="1"/>
  <c r="AY91" i="1"/>
  <c r="AX91" i="1"/>
  <c r="AW91" i="1"/>
  <c r="AV91" i="1"/>
  <c r="AL91" i="1"/>
  <c r="AK91" i="1"/>
  <c r="AJ91" i="1"/>
  <c r="AD91" i="1"/>
  <c r="AC91" i="1"/>
  <c r="AB91" i="1"/>
  <c r="U91" i="1"/>
  <c r="Y90" i="1"/>
  <c r="Y91" i="1" s="1"/>
  <c r="AB90" i="1"/>
  <c r="AM90" i="12"/>
  <c r="AB90" i="12"/>
  <c r="Y90" i="12"/>
  <c r="U90" i="12"/>
  <c r="T90" i="12"/>
  <c r="S90" i="12"/>
  <c r="R90" i="12"/>
  <c r="L90" i="12"/>
  <c r="M90" i="12" s="1"/>
  <c r="AM89" i="12"/>
  <c r="AB89" i="12"/>
  <c r="Y89" i="12"/>
  <c r="U89" i="12"/>
  <c r="T89" i="12"/>
  <c r="S89" i="12"/>
  <c r="R89" i="12"/>
  <c r="L89" i="12"/>
  <c r="M89" i="12" s="1"/>
  <c r="AM90" i="13"/>
  <c r="AB90" i="13"/>
  <c r="Y90" i="13"/>
  <c r="U90" i="13"/>
  <c r="AE90" i="13" s="1"/>
  <c r="AF90" i="13" s="1"/>
  <c r="AR90" i="13" s="1"/>
  <c r="T90" i="13"/>
  <c r="S90" i="13"/>
  <c r="R90" i="13"/>
  <c r="L90" i="13"/>
  <c r="AN89" i="13"/>
  <c r="AM89" i="13"/>
  <c r="AB89" i="13"/>
  <c r="Y89" i="13"/>
  <c r="U89" i="13"/>
  <c r="T89" i="13"/>
  <c r="S89" i="13"/>
  <c r="R89" i="13"/>
  <c r="L89" i="13"/>
  <c r="AM88" i="1"/>
  <c r="AM91" i="1" s="1"/>
  <c r="AB88" i="1"/>
  <c r="Y88" i="1"/>
  <c r="AE88" i="1" s="1"/>
  <c r="U88" i="1"/>
  <c r="T88" i="1"/>
  <c r="T91" i="1" s="1"/>
  <c r="S88" i="1"/>
  <c r="S91" i="1" s="1"/>
  <c r="R88" i="1"/>
  <c r="R91" i="1" s="1"/>
  <c r="L88" i="1"/>
  <c r="M88" i="1" s="1"/>
  <c r="AM90" i="1"/>
  <c r="U90" i="1"/>
  <c r="T90" i="1"/>
  <c r="S90" i="1"/>
  <c r="R90" i="1"/>
  <c r="L90" i="1"/>
  <c r="M90" i="1" s="1"/>
  <c r="AM89" i="1"/>
  <c r="AE89" i="1"/>
  <c r="AF89" i="1" s="1"/>
  <c r="AR89" i="1" s="1"/>
  <c r="AB89" i="1"/>
  <c r="Y89" i="1"/>
  <c r="U89" i="1"/>
  <c r="T89" i="1"/>
  <c r="S89" i="1"/>
  <c r="R89" i="1"/>
  <c r="L89" i="1"/>
  <c r="AE89" i="13" l="1"/>
  <c r="AF89" i="13" s="1"/>
  <c r="AR89" i="13" s="1"/>
  <c r="AS89" i="13"/>
  <c r="AE89" i="12"/>
  <c r="AF89" i="12" s="1"/>
  <c r="AR89" i="12" s="1"/>
  <c r="AE90" i="12"/>
  <c r="AF90" i="12" s="1"/>
  <c r="AR90" i="12" s="1"/>
  <c r="M91" i="1"/>
  <c r="AF88" i="1"/>
  <c r="L91" i="1"/>
  <c r="AE90" i="1"/>
  <c r="AF90" i="1" s="1"/>
  <c r="AR90" i="1" s="1"/>
  <c r="AN90" i="12"/>
  <c r="AS90" i="12" s="1"/>
  <c r="AQ90" i="12"/>
  <c r="AN89" i="12"/>
  <c r="AS89" i="12" s="1"/>
  <c r="AQ89" i="12"/>
  <c r="AN90" i="13"/>
  <c r="AS90" i="13" s="1"/>
  <c r="M90" i="13"/>
  <c r="AQ90" i="13" s="1"/>
  <c r="M89" i="13"/>
  <c r="AQ89" i="13" s="1"/>
  <c r="AN88" i="1"/>
  <c r="AQ88" i="1"/>
  <c r="AN90" i="1"/>
  <c r="AS90" i="1" s="1"/>
  <c r="AQ90" i="1"/>
  <c r="AN89" i="1"/>
  <c r="AS89" i="1" s="1"/>
  <c r="M89" i="1"/>
  <c r="AQ89" i="1" s="1"/>
  <c r="L82" i="1"/>
  <c r="M82" i="1" s="1"/>
  <c r="R82" i="1"/>
  <c r="S82" i="1"/>
  <c r="T82" i="1"/>
  <c r="U82" i="1"/>
  <c r="Y82" i="1"/>
  <c r="AB82" i="1"/>
  <c r="AM82" i="1"/>
  <c r="AN82" i="1" s="1"/>
  <c r="AS82" i="1" s="1"/>
  <c r="L82" i="12"/>
  <c r="R82" i="12"/>
  <c r="S82" i="12"/>
  <c r="T82" i="12"/>
  <c r="U82" i="12"/>
  <c r="Y82" i="12"/>
  <c r="AB82" i="12"/>
  <c r="AM82" i="12"/>
  <c r="AN82" i="12" s="1"/>
  <c r="AS82" i="12" s="1"/>
  <c r="L82" i="13"/>
  <c r="M82" i="13" s="1"/>
  <c r="AQ82" i="13" s="1"/>
  <c r="R82" i="13"/>
  <c r="S82" i="13"/>
  <c r="T82" i="13"/>
  <c r="AE82" i="13" s="1"/>
  <c r="AF82" i="13" s="1"/>
  <c r="AR82" i="13" s="1"/>
  <c r="U82" i="13"/>
  <c r="Y82" i="13"/>
  <c r="AB82" i="13"/>
  <c r="AM82" i="13"/>
  <c r="AN82" i="13" s="1"/>
  <c r="AC79" i="13"/>
  <c r="AC79" i="12"/>
  <c r="AC79" i="1"/>
  <c r="AC66" i="13"/>
  <c r="AC66" i="12"/>
  <c r="AC66" i="1"/>
  <c r="L63" i="1"/>
  <c r="R63" i="1"/>
  <c r="S63" i="1"/>
  <c r="T63" i="1"/>
  <c r="U63" i="1"/>
  <c r="Y63" i="1"/>
  <c r="AB63" i="1"/>
  <c r="AL63" i="1"/>
  <c r="AM63" i="1" s="1"/>
  <c r="AN63" i="1" s="1"/>
  <c r="AC64" i="12"/>
  <c r="AC64" i="13"/>
  <c r="AC64" i="1"/>
  <c r="AR21" i="18"/>
  <c r="G21" i="18"/>
  <c r="F21" i="18"/>
  <c r="E21" i="18"/>
  <c r="D21" i="18"/>
  <c r="BA52" i="13"/>
  <c r="AZ52" i="13"/>
  <c r="AQ21" i="18" s="1"/>
  <c r="AY52" i="13"/>
  <c r="AP21" i="18" s="1"/>
  <c r="AX52" i="13"/>
  <c r="AO21" i="18" s="1"/>
  <c r="AW52" i="13"/>
  <c r="AN21" i="18" s="1"/>
  <c r="AV52" i="13"/>
  <c r="AM21" i="18" s="1"/>
  <c r="AU52" i="13"/>
  <c r="AL21" i="18" s="1"/>
  <c r="AL52" i="13"/>
  <c r="AK52" i="13"/>
  <c r="AJ52" i="13"/>
  <c r="AD52" i="13"/>
  <c r="AM51" i="13"/>
  <c r="AN51" i="13" s="1"/>
  <c r="AN52" i="13" s="1"/>
  <c r="AB51" i="13"/>
  <c r="AB52" i="13" s="1"/>
  <c r="Y51" i="13"/>
  <c r="Y52" i="13" s="1"/>
  <c r="U51" i="13"/>
  <c r="U52" i="13" s="1"/>
  <c r="T51" i="13"/>
  <c r="T52" i="13" s="1"/>
  <c r="S51" i="13"/>
  <c r="S52" i="13" s="1"/>
  <c r="R51" i="13"/>
  <c r="R52" i="13" s="1"/>
  <c r="L51" i="13"/>
  <c r="L52" i="13" s="1"/>
  <c r="BA52" i="12"/>
  <c r="AE21" i="18" s="1"/>
  <c r="AZ52" i="12"/>
  <c r="AD21" i="18" s="1"/>
  <c r="AY52" i="12"/>
  <c r="AC21" i="18" s="1"/>
  <c r="AX52" i="12"/>
  <c r="AB21" i="18" s="1"/>
  <c r="AW52" i="12"/>
  <c r="AA21" i="18" s="1"/>
  <c r="AV52" i="12"/>
  <c r="Z21" i="18" s="1"/>
  <c r="AU52" i="12"/>
  <c r="Y21" i="18" s="1"/>
  <c r="AL52" i="12"/>
  <c r="AK52" i="12"/>
  <c r="AJ52" i="12"/>
  <c r="AD52" i="12"/>
  <c r="AC52" i="12"/>
  <c r="N52" i="12"/>
  <c r="AM51" i="12"/>
  <c r="AM52" i="12" s="1"/>
  <c r="AB51" i="12"/>
  <c r="AB52" i="12" s="1"/>
  <c r="Y51" i="12"/>
  <c r="Y52" i="12" s="1"/>
  <c r="U51" i="12"/>
  <c r="U52" i="12" s="1"/>
  <c r="T51" i="12"/>
  <c r="T52" i="12" s="1"/>
  <c r="S51" i="12"/>
  <c r="S52" i="12" s="1"/>
  <c r="R51" i="12"/>
  <c r="R52" i="12" s="1"/>
  <c r="L51" i="12"/>
  <c r="L52" i="12" s="1"/>
  <c r="BA52" i="1"/>
  <c r="R21" i="18" s="1"/>
  <c r="AZ52" i="1"/>
  <c r="Q21" i="18" s="1"/>
  <c r="AY52" i="1"/>
  <c r="P21" i="18" s="1"/>
  <c r="AX52" i="1"/>
  <c r="O21" i="18" s="1"/>
  <c r="AW52" i="1"/>
  <c r="N21" i="18" s="1"/>
  <c r="AV52" i="1"/>
  <c r="M21" i="18" s="1"/>
  <c r="AU52" i="1"/>
  <c r="L21" i="18" s="1"/>
  <c r="AL52" i="1"/>
  <c r="AK52" i="1"/>
  <c r="AJ52" i="1"/>
  <c r="AD52" i="1"/>
  <c r="AC52" i="1"/>
  <c r="AM51" i="1"/>
  <c r="AB51" i="1"/>
  <c r="AB52" i="1" s="1"/>
  <c r="Y51" i="1"/>
  <c r="Y52" i="1" s="1"/>
  <c r="U51" i="1"/>
  <c r="T51" i="1"/>
  <c r="S51" i="1"/>
  <c r="R51" i="1"/>
  <c r="R52" i="1" s="1"/>
  <c r="L51" i="1"/>
  <c r="M51" i="1" s="1"/>
  <c r="M52" i="1" s="1"/>
  <c r="AC41" i="12"/>
  <c r="AC41" i="13"/>
  <c r="AC41" i="1"/>
  <c r="AC37" i="13"/>
  <c r="AE82" i="12" l="1"/>
  <c r="AF82" i="12" s="1"/>
  <c r="AR82" i="12" s="1"/>
  <c r="AQ91" i="1"/>
  <c r="AS88" i="1"/>
  <c r="AS91" i="1" s="1"/>
  <c r="AN91" i="1"/>
  <c r="AE91" i="1"/>
  <c r="AR88" i="1"/>
  <c r="AR91" i="1" s="1"/>
  <c r="AF91" i="1"/>
  <c r="AT90" i="12"/>
  <c r="BB90" i="12" s="1"/>
  <c r="AP90" i="12"/>
  <c r="AT89" i="12"/>
  <c r="BB89" i="12" s="1"/>
  <c r="AP89" i="12"/>
  <c r="AT90" i="13"/>
  <c r="AP90" i="13"/>
  <c r="AT89" i="13"/>
  <c r="AP89" i="13"/>
  <c r="AT88" i="1"/>
  <c r="AE82" i="1"/>
  <c r="AF82" i="1" s="1"/>
  <c r="AR82" i="1" s="1"/>
  <c r="AT90" i="1"/>
  <c r="BB90" i="1" s="1"/>
  <c r="AP90" i="1"/>
  <c r="AP89" i="1"/>
  <c r="AT89" i="1"/>
  <c r="BB89" i="1" s="1"/>
  <c r="AQ82" i="1"/>
  <c r="AP82" i="1" s="1"/>
  <c r="M82" i="12"/>
  <c r="AQ82" i="12" s="1"/>
  <c r="AP82" i="13"/>
  <c r="AS82" i="13"/>
  <c r="AT82" i="13" s="1"/>
  <c r="AS63" i="1"/>
  <c r="M63" i="1"/>
  <c r="AC63" i="1" s="1"/>
  <c r="AE63" i="1" s="1"/>
  <c r="AF63" i="1" s="1"/>
  <c r="AR63" i="1" s="1"/>
  <c r="AY21" i="18"/>
  <c r="L52" i="1"/>
  <c r="BB21" i="18"/>
  <c r="AN51" i="1"/>
  <c r="AN52" i="1" s="1"/>
  <c r="AM52" i="1"/>
  <c r="BE21" i="18"/>
  <c r="BC21" i="18"/>
  <c r="BD21" i="18"/>
  <c r="AZ21" i="18"/>
  <c r="BA21" i="18"/>
  <c r="AM52" i="13"/>
  <c r="AS51" i="13"/>
  <c r="AS52" i="13" s="1"/>
  <c r="AJ21" i="18" s="1"/>
  <c r="M51" i="13"/>
  <c r="M52" i="13" s="1"/>
  <c r="AN51" i="12"/>
  <c r="AN52" i="12" s="1"/>
  <c r="M51" i="12"/>
  <c r="AQ51" i="1"/>
  <c r="AQ52" i="1" s="1"/>
  <c r="H21" i="18" s="1"/>
  <c r="AE51" i="1"/>
  <c r="BB88" i="1" l="1"/>
  <c r="BB91" i="1" s="1"/>
  <c r="AT91" i="1"/>
  <c r="AU88" i="1"/>
  <c r="AU91" i="1" s="1"/>
  <c r="AP88" i="1"/>
  <c r="BB90" i="13"/>
  <c r="BB89" i="13"/>
  <c r="AT82" i="1"/>
  <c r="BD82" i="13"/>
  <c r="AU82" i="1"/>
  <c r="BB82" i="1" s="1"/>
  <c r="AP82" i="12"/>
  <c r="AT82" i="12"/>
  <c r="BF82" i="13"/>
  <c r="AU82" i="13"/>
  <c r="BB82" i="13" s="1"/>
  <c r="AQ63" i="1"/>
  <c r="AS51" i="1"/>
  <c r="AS52" i="1" s="1"/>
  <c r="J21" i="18" s="1"/>
  <c r="AF51" i="1"/>
  <c r="AE52" i="1"/>
  <c r="AQ51" i="13"/>
  <c r="AQ52" i="13" s="1"/>
  <c r="AH21" i="18" s="1"/>
  <c r="AC51" i="13"/>
  <c r="AC52" i="13" s="1"/>
  <c r="AQ51" i="12"/>
  <c r="AQ52" i="12" s="1"/>
  <c r="U21" i="18" s="1"/>
  <c r="AS51" i="12"/>
  <c r="AS52" i="12" s="1"/>
  <c r="W21" i="18" s="1"/>
  <c r="BE82" i="13" l="1"/>
  <c r="BG82" i="13" s="1"/>
  <c r="AU82" i="12"/>
  <c r="BB82" i="12" s="1"/>
  <c r="AW21" i="18"/>
  <c r="AP63" i="1"/>
  <c r="AT63" i="1"/>
  <c r="BB63" i="1" s="1"/>
  <c r="AR51" i="1"/>
  <c r="AF52" i="1"/>
  <c r="AU21" i="18"/>
  <c r="AE51" i="13"/>
  <c r="AE52" i="13" s="1"/>
  <c r="AE51" i="12"/>
  <c r="AE52" i="12" s="1"/>
  <c r="AR52" i="1" l="1"/>
  <c r="I21" i="18" s="1"/>
  <c r="AP51" i="1"/>
  <c r="AT51" i="1"/>
  <c r="AF51" i="13"/>
  <c r="AF52" i="13" s="1"/>
  <c r="AF51" i="12"/>
  <c r="AF52" i="12" s="1"/>
  <c r="AT52" i="1" l="1"/>
  <c r="K21" i="18" s="1"/>
  <c r="S21" i="18" s="1"/>
  <c r="BB51" i="1"/>
  <c r="BB52" i="1" s="1"/>
  <c r="AR51" i="13"/>
  <c r="AR52" i="13" s="1"/>
  <c r="AI21" i="18" s="1"/>
  <c r="AR51" i="12"/>
  <c r="AR52" i="12" s="1"/>
  <c r="V21" i="18" s="1"/>
  <c r="AV21" i="18" l="1"/>
  <c r="AP51" i="13"/>
  <c r="AT51" i="13"/>
  <c r="AT52" i="13" s="1"/>
  <c r="AK21" i="18" s="1"/>
  <c r="AT51" i="12"/>
  <c r="AT52" i="12" s="1"/>
  <c r="X21" i="18" s="1"/>
  <c r="AF21" i="18" s="1"/>
  <c r="AP51" i="12"/>
  <c r="AX21" i="18" l="1"/>
  <c r="BF21" i="18" s="1"/>
  <c r="AS21" i="18"/>
  <c r="BB51" i="12"/>
  <c r="BB52" i="12" s="1"/>
  <c r="BB51" i="13" l="1"/>
  <c r="BB52" i="13" s="1"/>
  <c r="AC37" i="12" l="1"/>
  <c r="AC37" i="1"/>
  <c r="AU35" i="13"/>
  <c r="AC35" i="1"/>
  <c r="AU35" i="12"/>
  <c r="AU35" i="1"/>
  <c r="AC35" i="12"/>
  <c r="AC35" i="13"/>
  <c r="AL33" i="1"/>
  <c r="AC32" i="1" l="1"/>
  <c r="AC32" i="12"/>
  <c r="AC32" i="13"/>
  <c r="U27" i="1"/>
  <c r="T27" i="1"/>
  <c r="S27" i="1"/>
  <c r="R27" i="1"/>
  <c r="U26" i="1"/>
  <c r="T26" i="1"/>
  <c r="S26" i="1"/>
  <c r="R26" i="1"/>
  <c r="AM26" i="1"/>
  <c r="AC26" i="1"/>
  <c r="AB26" i="1"/>
  <c r="Y26" i="1"/>
  <c r="L26" i="1"/>
  <c r="AL18" i="1"/>
  <c r="AE26" i="1" l="1"/>
  <c r="AF26" i="1" s="1"/>
  <c r="AR26" i="1" s="1"/>
  <c r="AN26" i="1"/>
  <c r="AS26" i="1" s="1"/>
  <c r="M26" i="1"/>
  <c r="AQ26" i="1" s="1"/>
  <c r="AC7" i="13"/>
  <c r="AC7" i="12"/>
  <c r="AC7" i="1"/>
  <c r="AC45" i="13"/>
  <c r="AC45" i="12"/>
  <c r="AM55" i="1"/>
  <c r="AB55" i="1"/>
  <c r="Y55" i="1"/>
  <c r="U55" i="1"/>
  <c r="T55" i="1"/>
  <c r="S55" i="1"/>
  <c r="R55" i="1"/>
  <c r="L55" i="1"/>
  <c r="M55" i="1" s="1"/>
  <c r="AC45" i="1"/>
  <c r="AZ9" i="13"/>
  <c r="AY9" i="13"/>
  <c r="AX9" i="13"/>
  <c r="AW9" i="13"/>
  <c r="AV9" i="13"/>
  <c r="AL9" i="13"/>
  <c r="AK9" i="13"/>
  <c r="AJ9" i="13"/>
  <c r="AD9" i="13"/>
  <c r="AZ9" i="12"/>
  <c r="AY9" i="12"/>
  <c r="AX9" i="12"/>
  <c r="AW9" i="12"/>
  <c r="AV9" i="12"/>
  <c r="AL9" i="12"/>
  <c r="AK9" i="12"/>
  <c r="AJ9" i="12"/>
  <c r="AD9" i="12"/>
  <c r="AZ9" i="1"/>
  <c r="AY9" i="1"/>
  <c r="AX9" i="1"/>
  <c r="AW9" i="1"/>
  <c r="AV9" i="1"/>
  <c r="AL9" i="1"/>
  <c r="AK9" i="1"/>
  <c r="AJ9" i="1"/>
  <c r="AD9" i="1"/>
  <c r="AP26" i="1" l="1"/>
  <c r="AT26" i="1"/>
  <c r="BB26" i="1" s="1"/>
  <c r="AE55" i="1"/>
  <c r="AF55" i="1" s="1"/>
  <c r="AR55" i="1" s="1"/>
  <c r="AN55" i="1"/>
  <c r="AS55" i="1" s="1"/>
  <c r="AQ55" i="1"/>
  <c r="AT55" i="1" l="1"/>
  <c r="AP55" i="1"/>
  <c r="BB55" i="1" l="1"/>
  <c r="AM6" i="12"/>
  <c r="AB6" i="12"/>
  <c r="Y6" i="12"/>
  <c r="U6" i="12"/>
  <c r="T6" i="12"/>
  <c r="S6" i="12"/>
  <c r="R6" i="12"/>
  <c r="L6" i="12"/>
  <c r="AM6" i="13"/>
  <c r="AB6" i="13"/>
  <c r="Y6" i="13"/>
  <c r="U6" i="13"/>
  <c r="T6" i="13"/>
  <c r="S6" i="13"/>
  <c r="R6" i="13"/>
  <c r="L6" i="13"/>
  <c r="AN6" i="13" l="1"/>
  <c r="AN6" i="12"/>
  <c r="AS6" i="12" s="1"/>
  <c r="M6" i="13"/>
  <c r="M6" i="12"/>
  <c r="AQ6" i="12" s="1"/>
  <c r="AS6" i="13" l="1"/>
  <c r="AC6" i="12"/>
  <c r="AC6" i="13"/>
  <c r="AQ6" i="13"/>
  <c r="AE6" i="13" l="1"/>
  <c r="AE6" i="12"/>
  <c r="AM6" i="1"/>
  <c r="AB6" i="1"/>
  <c r="Y6" i="1"/>
  <c r="U6" i="1"/>
  <c r="T6" i="1"/>
  <c r="S6" i="1"/>
  <c r="R6" i="1"/>
  <c r="L6" i="1"/>
  <c r="G45" i="18"/>
  <c r="F45" i="18"/>
  <c r="E45" i="18"/>
  <c r="D45" i="18"/>
  <c r="G44" i="18"/>
  <c r="F44" i="18"/>
  <c r="E44" i="18"/>
  <c r="D44" i="18"/>
  <c r="G43" i="18"/>
  <c r="F43" i="18"/>
  <c r="E43" i="18"/>
  <c r="F42" i="18"/>
  <c r="G42" i="18"/>
  <c r="AG42" i="18"/>
  <c r="D43" i="18"/>
  <c r="D42" i="18"/>
  <c r="G41" i="18"/>
  <c r="E42" i="18"/>
  <c r="AZ115" i="13"/>
  <c r="AQ45" i="18" s="1"/>
  <c r="AY115" i="13"/>
  <c r="AP45" i="18" s="1"/>
  <c r="AX115" i="13"/>
  <c r="AO45" i="18" s="1"/>
  <c r="AW115" i="13"/>
  <c r="AN45" i="18" s="1"/>
  <c r="AV115" i="13"/>
  <c r="AM45" i="18" s="1"/>
  <c r="AL115" i="13"/>
  <c r="AK115" i="13"/>
  <c r="AJ115" i="13"/>
  <c r="AD115" i="13"/>
  <c r="AC115" i="13"/>
  <c r="AM114" i="13"/>
  <c r="AN114" i="13" s="1"/>
  <c r="AB114" i="13"/>
  <c r="Y114" i="13"/>
  <c r="U114" i="13"/>
  <c r="T114" i="13"/>
  <c r="S114" i="13"/>
  <c r="R114" i="13"/>
  <c r="L114" i="13"/>
  <c r="M114" i="13" s="1"/>
  <c r="AQ114" i="13" s="1"/>
  <c r="AM113" i="13"/>
  <c r="AN113" i="13" s="1"/>
  <c r="AS113" i="13" s="1"/>
  <c r="AB113" i="13"/>
  <c r="Y113" i="13"/>
  <c r="U113" i="13"/>
  <c r="T113" i="13"/>
  <c r="S113" i="13"/>
  <c r="R113" i="13"/>
  <c r="L113" i="13"/>
  <c r="M113" i="13" s="1"/>
  <c r="AM112" i="13"/>
  <c r="AB112" i="13"/>
  <c r="Y112" i="13"/>
  <c r="U112" i="13"/>
  <c r="T112" i="13"/>
  <c r="S112" i="13"/>
  <c r="S115" i="13" s="1"/>
  <c r="R112" i="13"/>
  <c r="L112" i="13"/>
  <c r="AY115" i="12"/>
  <c r="AC45" i="18" s="1"/>
  <c r="AX115" i="12"/>
  <c r="AB45" i="18" s="1"/>
  <c r="AW115" i="12"/>
  <c r="AA45" i="18" s="1"/>
  <c r="AV115" i="12"/>
  <c r="Z45" i="18" s="1"/>
  <c r="AL115" i="12"/>
  <c r="AK115" i="12"/>
  <c r="AJ115" i="12"/>
  <c r="AD115" i="12"/>
  <c r="AM114" i="12"/>
  <c r="AB114" i="12"/>
  <c r="Y114" i="12"/>
  <c r="U114" i="12"/>
  <c r="T114" i="12"/>
  <c r="S114" i="12"/>
  <c r="R114" i="12"/>
  <c r="L114" i="12"/>
  <c r="AM113" i="12"/>
  <c r="AN113" i="12" s="1"/>
  <c r="AB113" i="12"/>
  <c r="Y113" i="12"/>
  <c r="U113" i="12"/>
  <c r="T113" i="12"/>
  <c r="S113" i="12"/>
  <c r="R113" i="12"/>
  <c r="L113" i="12"/>
  <c r="M113" i="12" s="1"/>
  <c r="AM112" i="12"/>
  <c r="AN112" i="12" s="1"/>
  <c r="AS112" i="12" s="1"/>
  <c r="AB112" i="12"/>
  <c r="Y112" i="12"/>
  <c r="U112" i="12"/>
  <c r="T112" i="12"/>
  <c r="S112" i="12"/>
  <c r="R112" i="12"/>
  <c r="R115" i="12" s="1"/>
  <c r="L112" i="12"/>
  <c r="M112" i="12" s="1"/>
  <c r="AQ112" i="12" s="1"/>
  <c r="G40" i="18"/>
  <c r="F41" i="18"/>
  <c r="E41" i="18"/>
  <c r="D41" i="18"/>
  <c r="L106" i="1"/>
  <c r="M106" i="1" s="1"/>
  <c r="AC106" i="1" s="1"/>
  <c r="R106" i="1"/>
  <c r="R107" i="1" s="1"/>
  <c r="S106" i="1"/>
  <c r="S107" i="1" s="1"/>
  <c r="S42" i="18" s="1"/>
  <c r="T106" i="1"/>
  <c r="U106" i="1"/>
  <c r="Y106" i="1"/>
  <c r="Y107" i="1" s="1"/>
  <c r="AB106" i="1"/>
  <c r="AM106" i="1"/>
  <c r="AN106" i="1" s="1"/>
  <c r="AD107" i="1"/>
  <c r="AJ107" i="1"/>
  <c r="AK107" i="1"/>
  <c r="AL107" i="1"/>
  <c r="AV107" i="1"/>
  <c r="M42" i="18" s="1"/>
  <c r="AW107" i="1"/>
  <c r="N42" i="18" s="1"/>
  <c r="AX107" i="1"/>
  <c r="O42" i="18" s="1"/>
  <c r="AY107" i="1"/>
  <c r="P42" i="18" s="1"/>
  <c r="BA107" i="1"/>
  <c r="R42" i="18" s="1"/>
  <c r="AZ115" i="1"/>
  <c r="Q45" i="18" s="1"/>
  <c r="AY115" i="1"/>
  <c r="P45" i="18" s="1"/>
  <c r="AX115" i="1"/>
  <c r="O45" i="18" s="1"/>
  <c r="AW115" i="1"/>
  <c r="N45" i="18" s="1"/>
  <c r="AV115" i="1"/>
  <c r="M45" i="18" s="1"/>
  <c r="AL115" i="1"/>
  <c r="AK115" i="1"/>
  <c r="AJ115" i="1"/>
  <c r="AD115" i="1"/>
  <c r="AC115" i="1"/>
  <c r="AM114" i="1"/>
  <c r="AB114" i="1"/>
  <c r="Y114" i="1"/>
  <c r="U114" i="1"/>
  <c r="T114" i="1"/>
  <c r="S114" i="1"/>
  <c r="R114" i="1"/>
  <c r="L114" i="1"/>
  <c r="AM113" i="1"/>
  <c r="AN113" i="1" s="1"/>
  <c r="AB113" i="1"/>
  <c r="Y113" i="1"/>
  <c r="U113" i="1"/>
  <c r="T113" i="1"/>
  <c r="S113" i="1"/>
  <c r="R113" i="1"/>
  <c r="L113" i="1"/>
  <c r="M113" i="1" s="1"/>
  <c r="AQ113" i="1" s="1"/>
  <c r="AM112" i="1"/>
  <c r="AN112" i="1" s="1"/>
  <c r="AB112" i="1"/>
  <c r="Y112" i="1"/>
  <c r="U112" i="1"/>
  <c r="T112" i="1"/>
  <c r="S112" i="1"/>
  <c r="R112" i="1"/>
  <c r="R115" i="1" s="1"/>
  <c r="L112" i="1"/>
  <c r="M112" i="1" s="1"/>
  <c r="F40" i="18"/>
  <c r="E40" i="18"/>
  <c r="D40" i="18"/>
  <c r="G39" i="18"/>
  <c r="F39" i="18"/>
  <c r="E39" i="18"/>
  <c r="D39" i="18"/>
  <c r="AC100" i="13"/>
  <c r="AC100" i="12"/>
  <c r="AC100" i="1"/>
  <c r="L115" i="13" l="1"/>
  <c r="AN6" i="1"/>
  <c r="M6" i="1"/>
  <c r="AC6" i="1" s="1"/>
  <c r="AF6" i="13"/>
  <c r="AF6" i="12"/>
  <c r="T115" i="12"/>
  <c r="AB115" i="13"/>
  <c r="U115" i="13"/>
  <c r="M112" i="13"/>
  <c r="AQ112" i="13" s="1"/>
  <c r="R115" i="13"/>
  <c r="AE114" i="13"/>
  <c r="AF114" i="13" s="1"/>
  <c r="AR114" i="13" s="1"/>
  <c r="AP114" i="13" s="1"/>
  <c r="T115" i="13"/>
  <c r="AE113" i="13"/>
  <c r="AF113" i="13" s="1"/>
  <c r="AR113" i="13" s="1"/>
  <c r="AE112" i="13"/>
  <c r="AF112" i="13" s="1"/>
  <c r="Y115" i="13"/>
  <c r="AE113" i="12"/>
  <c r="AF113" i="12" s="1"/>
  <c r="AR113" i="12" s="1"/>
  <c r="U115" i="12"/>
  <c r="M114" i="12"/>
  <c r="Y115" i="12"/>
  <c r="S115" i="12"/>
  <c r="AB115" i="12"/>
  <c r="L115" i="12"/>
  <c r="AN112" i="13"/>
  <c r="AN115" i="13" s="1"/>
  <c r="AQ113" i="13"/>
  <c r="AM115" i="13"/>
  <c r="AS114" i="13"/>
  <c r="AE112" i="12"/>
  <c r="AQ113" i="12"/>
  <c r="AM115" i="12"/>
  <c r="AS113" i="12"/>
  <c r="AN114" i="12"/>
  <c r="AN115" i="12" s="1"/>
  <c r="U107" i="1"/>
  <c r="L107" i="1"/>
  <c r="AB107" i="1"/>
  <c r="AN107" i="1"/>
  <c r="AE114" i="1"/>
  <c r="AF114" i="1" s="1"/>
  <c r="AR114" i="1" s="1"/>
  <c r="T107" i="1"/>
  <c r="T42" i="18" s="1"/>
  <c r="M107" i="1"/>
  <c r="AM107" i="1"/>
  <c r="AS106" i="1"/>
  <c r="AS107" i="1" s="1"/>
  <c r="J42" i="18" s="1"/>
  <c r="AQ106" i="1"/>
  <c r="AE106" i="1"/>
  <c r="AF106" i="1" s="1"/>
  <c r="AR106" i="1" s="1"/>
  <c r="AC107" i="1"/>
  <c r="AB115" i="1"/>
  <c r="U115" i="1"/>
  <c r="AE113" i="1"/>
  <c r="AF113" i="1" s="1"/>
  <c r="AR113" i="1" s="1"/>
  <c r="AP113" i="1" s="1"/>
  <c r="Y115" i="1"/>
  <c r="AS113" i="1"/>
  <c r="S115" i="1"/>
  <c r="T115" i="1"/>
  <c r="AS112" i="1"/>
  <c r="AQ112" i="1"/>
  <c r="M114" i="1"/>
  <c r="M115" i="1" s="1"/>
  <c r="AM115" i="1"/>
  <c r="AE112" i="1"/>
  <c r="AN114" i="1"/>
  <c r="AN115" i="1" s="1"/>
  <c r="L115" i="1"/>
  <c r="AS6" i="1" l="1"/>
  <c r="AQ6" i="1"/>
  <c r="AR6" i="12"/>
  <c r="AR6" i="13"/>
  <c r="AS112" i="13"/>
  <c r="AS115" i="13" s="1"/>
  <c r="AJ45" i="18" s="1"/>
  <c r="AE115" i="13"/>
  <c r="M115" i="13"/>
  <c r="AQ115" i="13"/>
  <c r="AH45" i="18" s="1"/>
  <c r="AT114" i="13"/>
  <c r="AC115" i="12"/>
  <c r="AE114" i="12"/>
  <c r="AF114" i="12" s="1"/>
  <c r="AR114" i="12" s="1"/>
  <c r="AQ114" i="12"/>
  <c r="AQ115" i="12" s="1"/>
  <c r="U45" i="18" s="1"/>
  <c r="M115" i="12"/>
  <c r="AF115" i="13"/>
  <c r="AR112" i="13"/>
  <c r="AT113" i="13"/>
  <c r="BF113" i="13" s="1"/>
  <c r="AP113" i="13"/>
  <c r="AS114" i="12"/>
  <c r="AF112" i="12"/>
  <c r="AP113" i="12"/>
  <c r="AT113" i="12"/>
  <c r="BE113" i="13" s="1"/>
  <c r="AQ107" i="1"/>
  <c r="H42" i="18" s="1"/>
  <c r="AP106" i="1"/>
  <c r="AR107" i="1"/>
  <c r="I42" i="18" s="1"/>
  <c r="AE107" i="1"/>
  <c r="AT106" i="1"/>
  <c r="AF107" i="1"/>
  <c r="AF42" i="18" s="1"/>
  <c r="AT113" i="1"/>
  <c r="AS114" i="1"/>
  <c r="AS115" i="1" s="1"/>
  <c r="J45" i="18" s="1"/>
  <c r="AQ114" i="1"/>
  <c r="AQ115" i="1" s="1"/>
  <c r="H45" i="18" s="1"/>
  <c r="AE115" i="1"/>
  <c r="AF112" i="1"/>
  <c r="AE6" i="1" l="1"/>
  <c r="AT6" i="12"/>
  <c r="AP6" i="12"/>
  <c r="AT6" i="13"/>
  <c r="AP6" i="13"/>
  <c r="AU115" i="13"/>
  <c r="AL45" i="18" s="1"/>
  <c r="BF114" i="13"/>
  <c r="BA113" i="1"/>
  <c r="BA115" i="1" s="1"/>
  <c r="R45" i="18" s="1"/>
  <c r="BD113" i="13"/>
  <c r="BG113" i="13" s="1"/>
  <c r="AU106" i="1"/>
  <c r="BB106" i="1" s="1"/>
  <c r="BD106" i="13"/>
  <c r="AP114" i="12"/>
  <c r="AT114" i="12"/>
  <c r="BE114" i="13" s="1"/>
  <c r="BB114" i="13"/>
  <c r="AS115" i="12"/>
  <c r="W45" i="18" s="1"/>
  <c r="AE115" i="12"/>
  <c r="AR115" i="13"/>
  <c r="AI45" i="18" s="1"/>
  <c r="AP112" i="13"/>
  <c r="AT112" i="13"/>
  <c r="BF112" i="13" s="1"/>
  <c r="BA113" i="13"/>
  <c r="BA115" i="13" s="1"/>
  <c r="AR45" i="18" s="1"/>
  <c r="BA113" i="12"/>
  <c r="BA115" i="12" s="1"/>
  <c r="AE45" i="18" s="1"/>
  <c r="AR112" i="12"/>
  <c r="AF115" i="12"/>
  <c r="AF115" i="1"/>
  <c r="AR112" i="1"/>
  <c r="AP114" i="1"/>
  <c r="AT114" i="1"/>
  <c r="BD114" i="13" s="1"/>
  <c r="G38" i="18"/>
  <c r="F38" i="18"/>
  <c r="E38" i="18"/>
  <c r="D38" i="18"/>
  <c r="D37" i="18"/>
  <c r="G37" i="18"/>
  <c r="F37" i="18"/>
  <c r="E37" i="18"/>
  <c r="AC99" i="13"/>
  <c r="AC99" i="12"/>
  <c r="AC99" i="1"/>
  <c r="AM96" i="1"/>
  <c r="AB96" i="1"/>
  <c r="Y96" i="1"/>
  <c r="U96" i="1"/>
  <c r="T96" i="1"/>
  <c r="S96" i="1"/>
  <c r="R96" i="1"/>
  <c r="L96" i="1"/>
  <c r="AL95" i="1"/>
  <c r="AM95" i="1" s="1"/>
  <c r="AN95" i="1" s="1"/>
  <c r="G36" i="18"/>
  <c r="F36" i="18"/>
  <c r="E36" i="18"/>
  <c r="D36" i="18"/>
  <c r="BA94" i="13"/>
  <c r="AR36" i="18" s="1"/>
  <c r="AZ94" i="13"/>
  <c r="AQ36" i="18" s="1"/>
  <c r="AY94" i="13"/>
  <c r="AP36" i="18" s="1"/>
  <c r="AX94" i="13"/>
  <c r="AO36" i="18" s="1"/>
  <c r="AW94" i="13"/>
  <c r="AN36" i="18" s="1"/>
  <c r="AV94" i="13"/>
  <c r="AM36" i="18" s="1"/>
  <c r="AL94" i="13"/>
  <c r="AK94" i="13"/>
  <c r="AJ94" i="13"/>
  <c r="AD94" i="13"/>
  <c r="AC94" i="13"/>
  <c r="BA94" i="12"/>
  <c r="AE36" i="18" s="1"/>
  <c r="AZ94" i="12"/>
  <c r="AD36" i="18" s="1"/>
  <c r="AY94" i="12"/>
  <c r="AC36" i="18" s="1"/>
  <c r="AX94" i="12"/>
  <c r="AB36" i="18" s="1"/>
  <c r="AW94" i="12"/>
  <c r="AA36" i="18" s="1"/>
  <c r="AV94" i="12"/>
  <c r="Z36" i="18" s="1"/>
  <c r="AL94" i="12"/>
  <c r="AL97" i="12" s="1"/>
  <c r="AK94" i="12"/>
  <c r="AK97" i="12" s="1"/>
  <c r="AJ94" i="12"/>
  <c r="AJ97" i="12" s="1"/>
  <c r="AD94" i="12"/>
  <c r="AD97" i="12" s="1"/>
  <c r="AC94" i="12"/>
  <c r="BA94" i="1"/>
  <c r="R36" i="18" s="1"/>
  <c r="AZ94" i="1"/>
  <c r="Q36" i="18" s="1"/>
  <c r="AY94" i="1"/>
  <c r="P36" i="18" s="1"/>
  <c r="AX94" i="1"/>
  <c r="O36" i="18" s="1"/>
  <c r="AW94" i="1"/>
  <c r="AW97" i="1" s="1"/>
  <c r="N37" i="18" s="1"/>
  <c r="AV94" i="1"/>
  <c r="M36" i="18" s="1"/>
  <c r="AD94" i="1"/>
  <c r="AD97" i="1" s="1"/>
  <c r="AC94" i="1"/>
  <c r="AG13" i="18"/>
  <c r="G34" i="18"/>
  <c r="F34" i="18"/>
  <c r="E34" i="18"/>
  <c r="D34" i="18"/>
  <c r="G33" i="18"/>
  <c r="F33" i="18"/>
  <c r="E33" i="18"/>
  <c r="D33" i="18"/>
  <c r="G32" i="18"/>
  <c r="F32" i="18"/>
  <c r="E32" i="18"/>
  <c r="D32" i="18"/>
  <c r="G31" i="18"/>
  <c r="F31" i="18"/>
  <c r="E31" i="18"/>
  <c r="D31" i="18"/>
  <c r="G30" i="18"/>
  <c r="F30" i="18"/>
  <c r="E30" i="18"/>
  <c r="D30" i="18"/>
  <c r="G29" i="18"/>
  <c r="F29" i="18"/>
  <c r="E29" i="18"/>
  <c r="D29" i="18"/>
  <c r="G28" i="18"/>
  <c r="F28" i="18"/>
  <c r="E28" i="18"/>
  <c r="D28" i="18"/>
  <c r="D27" i="18"/>
  <c r="E27" i="18"/>
  <c r="F27" i="18"/>
  <c r="G27" i="18"/>
  <c r="G26" i="18"/>
  <c r="F26" i="18"/>
  <c r="E26" i="18"/>
  <c r="D26" i="18"/>
  <c r="F25" i="18"/>
  <c r="E25" i="18"/>
  <c r="D25" i="18"/>
  <c r="AE34" i="18"/>
  <c r="AD34" i="18"/>
  <c r="AC34" i="18"/>
  <c r="AB34" i="18"/>
  <c r="AA34" i="18"/>
  <c r="Z34" i="18"/>
  <c r="R34" i="18"/>
  <c r="Q34" i="18"/>
  <c r="P34" i="18"/>
  <c r="O34" i="18"/>
  <c r="N34" i="18"/>
  <c r="M34" i="18"/>
  <c r="L34" i="18"/>
  <c r="BA87" i="13"/>
  <c r="AZ87" i="13"/>
  <c r="AY87" i="13"/>
  <c r="AX87" i="13"/>
  <c r="AW87" i="13"/>
  <c r="AV87" i="13"/>
  <c r="AL87" i="13"/>
  <c r="AL91" i="13" s="1"/>
  <c r="AK87" i="13"/>
  <c r="AK91" i="13" s="1"/>
  <c r="AJ87" i="13"/>
  <c r="AJ91" i="13" s="1"/>
  <c r="AD87" i="13"/>
  <c r="AD91" i="13" s="1"/>
  <c r="AC87" i="13"/>
  <c r="AC91" i="13" s="1"/>
  <c r="AM86" i="13"/>
  <c r="AB86" i="13"/>
  <c r="Y86" i="13"/>
  <c r="U86" i="13"/>
  <c r="T86" i="13"/>
  <c r="S86" i="13"/>
  <c r="R86" i="13"/>
  <c r="L86" i="13"/>
  <c r="M86" i="13" s="1"/>
  <c r="AQ86" i="13" s="1"/>
  <c r="AM85" i="13"/>
  <c r="AB85" i="13"/>
  <c r="Y85" i="13"/>
  <c r="U85" i="13"/>
  <c r="T85" i="13"/>
  <c r="S85" i="13"/>
  <c r="R85" i="13"/>
  <c r="L85" i="13"/>
  <c r="M85" i="13" s="1"/>
  <c r="BA87" i="12"/>
  <c r="AE33" i="18" s="1"/>
  <c r="AZ87" i="12"/>
  <c r="AD33" i="18" s="1"/>
  <c r="AY87" i="12"/>
  <c r="AC33" i="18" s="1"/>
  <c r="AX87" i="12"/>
  <c r="AB33" i="18" s="1"/>
  <c r="AW87" i="12"/>
  <c r="AA33" i="18" s="1"/>
  <c r="AV87" i="12"/>
  <c r="Z33" i="18" s="1"/>
  <c r="AL87" i="12"/>
  <c r="AK87" i="12"/>
  <c r="AJ87" i="12"/>
  <c r="AD87" i="12"/>
  <c r="AC87" i="12"/>
  <c r="Y86" i="12"/>
  <c r="AM86" i="12"/>
  <c r="AB86" i="12"/>
  <c r="U86" i="12"/>
  <c r="T86" i="12"/>
  <c r="S86" i="12"/>
  <c r="R86" i="12"/>
  <c r="L86" i="12"/>
  <c r="M86" i="12" s="1"/>
  <c r="AM85" i="12"/>
  <c r="AN85" i="12" s="1"/>
  <c r="AB85" i="12"/>
  <c r="Y85" i="12"/>
  <c r="U85" i="12"/>
  <c r="T85" i="12"/>
  <c r="S85" i="12"/>
  <c r="R85" i="12"/>
  <c r="L85" i="12"/>
  <c r="M85" i="12" s="1"/>
  <c r="AM86" i="1"/>
  <c r="AN86" i="1" s="1"/>
  <c r="AB86" i="1"/>
  <c r="Y86" i="1"/>
  <c r="U86" i="1"/>
  <c r="T86" i="1"/>
  <c r="S86" i="1"/>
  <c r="R86" i="1"/>
  <c r="L86" i="1"/>
  <c r="M86" i="1" s="1"/>
  <c r="AQ86" i="1" s="1"/>
  <c r="AM85" i="1"/>
  <c r="AB85" i="1"/>
  <c r="Y85" i="1"/>
  <c r="U85" i="1"/>
  <c r="T85" i="1"/>
  <c r="S85" i="1"/>
  <c r="R85" i="1"/>
  <c r="L85" i="1"/>
  <c r="M85" i="1" s="1"/>
  <c r="AQ85" i="1" s="1"/>
  <c r="BA87" i="1"/>
  <c r="R33" i="18" s="1"/>
  <c r="AZ87" i="1"/>
  <c r="Q33" i="18" s="1"/>
  <c r="AY87" i="1"/>
  <c r="P33" i="18" s="1"/>
  <c r="AX87" i="1"/>
  <c r="O33" i="18" s="1"/>
  <c r="AW87" i="1"/>
  <c r="N33" i="18" s="1"/>
  <c r="AV87" i="1"/>
  <c r="M33" i="18" s="1"/>
  <c r="AL87" i="1"/>
  <c r="AK87" i="1"/>
  <c r="AJ87" i="1"/>
  <c r="AD87" i="1"/>
  <c r="BA83" i="1"/>
  <c r="R32" i="18" s="1"/>
  <c r="AZ83" i="1"/>
  <c r="Q32" i="18" s="1"/>
  <c r="AY83" i="1"/>
  <c r="P32" i="18" s="1"/>
  <c r="AX83" i="1"/>
  <c r="O32" i="18" s="1"/>
  <c r="AW83" i="1"/>
  <c r="N32" i="18" s="1"/>
  <c r="AV83" i="1"/>
  <c r="M32" i="18" s="1"/>
  <c r="AL83" i="1"/>
  <c r="AK83" i="1"/>
  <c r="AJ83" i="1"/>
  <c r="AD83" i="1"/>
  <c r="AC83" i="1"/>
  <c r="BA83" i="12"/>
  <c r="AE32" i="18" s="1"/>
  <c r="AZ83" i="12"/>
  <c r="AD32" i="18" s="1"/>
  <c r="AY83" i="12"/>
  <c r="AC32" i="18" s="1"/>
  <c r="AX83" i="12"/>
  <c r="AB32" i="18" s="1"/>
  <c r="AW83" i="12"/>
  <c r="AA32" i="18" s="1"/>
  <c r="AV83" i="12"/>
  <c r="Z32" i="18" s="1"/>
  <c r="AL83" i="12"/>
  <c r="AK83" i="12"/>
  <c r="AJ83" i="12"/>
  <c r="AD83" i="12"/>
  <c r="AC83" i="12"/>
  <c r="BA83" i="13"/>
  <c r="AR32" i="18" s="1"/>
  <c r="AZ83" i="13"/>
  <c r="AQ32" i="18" s="1"/>
  <c r="AY83" i="13"/>
  <c r="AP32" i="18" s="1"/>
  <c r="AX83" i="13"/>
  <c r="AO32" i="18" s="1"/>
  <c r="AW83" i="13"/>
  <c r="AN32" i="18" s="1"/>
  <c r="AV83" i="13"/>
  <c r="AM32" i="18" s="1"/>
  <c r="AL83" i="13"/>
  <c r="AK83" i="13"/>
  <c r="AJ83" i="13"/>
  <c r="AD83" i="13"/>
  <c r="AC83" i="13"/>
  <c r="AC71" i="1"/>
  <c r="AM73" i="13"/>
  <c r="AN73" i="13" s="1"/>
  <c r="AB73" i="13"/>
  <c r="Y73" i="13"/>
  <c r="U73" i="13"/>
  <c r="T73" i="13"/>
  <c r="S73" i="13"/>
  <c r="R73" i="13"/>
  <c r="L73" i="13"/>
  <c r="M73" i="13" s="1"/>
  <c r="AM72" i="13"/>
  <c r="AB72" i="13"/>
  <c r="Y72" i="13"/>
  <c r="U72" i="13"/>
  <c r="T72" i="13"/>
  <c r="S72" i="13"/>
  <c r="R72" i="13"/>
  <c r="L72" i="13"/>
  <c r="M72" i="13" s="1"/>
  <c r="AQ72" i="13" s="1"/>
  <c r="AM71" i="13"/>
  <c r="AB71" i="13"/>
  <c r="Y71" i="13"/>
  <c r="U71" i="13"/>
  <c r="T71" i="13"/>
  <c r="S71" i="13"/>
  <c r="R71" i="13"/>
  <c r="L71" i="13"/>
  <c r="M71" i="13" s="1"/>
  <c r="AQ71" i="13" s="1"/>
  <c r="AM73" i="12"/>
  <c r="AB73" i="12"/>
  <c r="Y73" i="12"/>
  <c r="U73" i="12"/>
  <c r="T73" i="12"/>
  <c r="S73" i="12"/>
  <c r="R73" i="12"/>
  <c r="L73" i="12"/>
  <c r="M73" i="12" s="1"/>
  <c r="AM72" i="12"/>
  <c r="AB72" i="12"/>
  <c r="Y72" i="12"/>
  <c r="U72" i="12"/>
  <c r="T72" i="12"/>
  <c r="S72" i="12"/>
  <c r="R72" i="12"/>
  <c r="L72" i="12"/>
  <c r="M72" i="12" s="1"/>
  <c r="AQ72" i="12" s="1"/>
  <c r="AM71" i="12"/>
  <c r="AB71" i="12"/>
  <c r="Y71" i="12"/>
  <c r="U71" i="12"/>
  <c r="T71" i="12"/>
  <c r="S71" i="12"/>
  <c r="R71" i="12"/>
  <c r="L71" i="12"/>
  <c r="M71" i="12" s="1"/>
  <c r="AQ71" i="12" s="1"/>
  <c r="AM73" i="1"/>
  <c r="AB73" i="1"/>
  <c r="Y73" i="1"/>
  <c r="U73" i="1"/>
  <c r="T73" i="1"/>
  <c r="S73" i="1"/>
  <c r="R73" i="1"/>
  <c r="L73" i="1"/>
  <c r="M73" i="1" s="1"/>
  <c r="AQ73" i="1" s="1"/>
  <c r="AM72" i="1"/>
  <c r="AB72" i="1"/>
  <c r="Y72" i="1"/>
  <c r="U72" i="1"/>
  <c r="T72" i="1"/>
  <c r="S72" i="1"/>
  <c r="R72" i="1"/>
  <c r="L72" i="1"/>
  <c r="M72" i="1" s="1"/>
  <c r="AM71" i="1"/>
  <c r="AB71" i="1"/>
  <c r="Y71" i="1"/>
  <c r="U71" i="1"/>
  <c r="T71" i="1"/>
  <c r="S71" i="1"/>
  <c r="R71" i="1"/>
  <c r="L71" i="1"/>
  <c r="M71" i="1" s="1"/>
  <c r="AC69" i="1"/>
  <c r="AL65" i="1"/>
  <c r="AM58" i="13"/>
  <c r="AB58" i="13"/>
  <c r="Y58" i="13"/>
  <c r="U58" i="13"/>
  <c r="T58" i="13"/>
  <c r="S58" i="13"/>
  <c r="R58" i="13"/>
  <c r="L58" i="13"/>
  <c r="AM58" i="12"/>
  <c r="AB58" i="12"/>
  <c r="Y58" i="12"/>
  <c r="U58" i="12"/>
  <c r="T58" i="12"/>
  <c r="S58" i="12"/>
  <c r="R58" i="12"/>
  <c r="L58" i="12"/>
  <c r="M58" i="12" s="1"/>
  <c r="AM58" i="1"/>
  <c r="AN58" i="1" s="1"/>
  <c r="AB58" i="1"/>
  <c r="Y58" i="1"/>
  <c r="U58" i="1"/>
  <c r="T58" i="1"/>
  <c r="S58" i="1"/>
  <c r="R58" i="1"/>
  <c r="L58" i="1"/>
  <c r="M58" i="1" s="1"/>
  <c r="AC58" i="1" s="1"/>
  <c r="AZ62" i="13"/>
  <c r="AY62" i="13"/>
  <c r="AX62" i="13"/>
  <c r="AW62" i="13"/>
  <c r="AV62" i="13"/>
  <c r="AL62" i="13"/>
  <c r="AL57" i="13" s="1"/>
  <c r="AK62" i="13"/>
  <c r="AJ62" i="13"/>
  <c r="AD62" i="13"/>
  <c r="AM61" i="13"/>
  <c r="AB61" i="13"/>
  <c r="Y61" i="13"/>
  <c r="U61" i="13"/>
  <c r="T61" i="13"/>
  <c r="S61" i="13"/>
  <c r="R61" i="13"/>
  <c r="L61" i="13"/>
  <c r="AM60" i="13"/>
  <c r="AB60" i="13"/>
  <c r="Y60" i="13"/>
  <c r="U60" i="13"/>
  <c r="T60" i="13"/>
  <c r="S60" i="13"/>
  <c r="R60" i="13"/>
  <c r="L60" i="13"/>
  <c r="M60" i="13" s="1"/>
  <c r="AM59" i="13"/>
  <c r="AB59" i="13"/>
  <c r="Y59" i="13"/>
  <c r="Y62" i="13" s="1"/>
  <c r="U59" i="13"/>
  <c r="T59" i="13"/>
  <c r="S59" i="13"/>
  <c r="R59" i="13"/>
  <c r="L59" i="13"/>
  <c r="M59" i="13" s="1"/>
  <c r="AZ62" i="12"/>
  <c r="AY62" i="12"/>
  <c r="AX62" i="12"/>
  <c r="AW62" i="12"/>
  <c r="AV62" i="12"/>
  <c r="AL62" i="12"/>
  <c r="AK62" i="12"/>
  <c r="AJ62" i="12"/>
  <c r="AD62" i="12"/>
  <c r="AM61" i="12"/>
  <c r="AN61" i="12" s="1"/>
  <c r="AS61" i="12" s="1"/>
  <c r="AB61" i="12"/>
  <c r="Y61" i="12"/>
  <c r="U61" i="12"/>
  <c r="T61" i="12"/>
  <c r="S61" i="12"/>
  <c r="R61" i="12"/>
  <c r="L61" i="12"/>
  <c r="M61" i="12" s="1"/>
  <c r="AQ61" i="12" s="1"/>
  <c r="AM60" i="12"/>
  <c r="AB60" i="12"/>
  <c r="Y60" i="12"/>
  <c r="U60" i="12"/>
  <c r="T60" i="12"/>
  <c r="S60" i="12"/>
  <c r="R60" i="12"/>
  <c r="L60" i="12"/>
  <c r="M60" i="12" s="1"/>
  <c r="AM59" i="12"/>
  <c r="AN59" i="12" s="1"/>
  <c r="AB59" i="12"/>
  <c r="Y59" i="12"/>
  <c r="U59" i="12"/>
  <c r="T59" i="12"/>
  <c r="S59" i="12"/>
  <c r="R59" i="12"/>
  <c r="L59" i="12"/>
  <c r="AZ62" i="1"/>
  <c r="AY62" i="1"/>
  <c r="AX62" i="1"/>
  <c r="AW62" i="1"/>
  <c r="AV62" i="1"/>
  <c r="AL62" i="1"/>
  <c r="AK62" i="1"/>
  <c r="AJ62" i="1"/>
  <c r="AD62" i="1"/>
  <c r="AM61" i="1"/>
  <c r="AB61" i="1"/>
  <c r="Y61" i="1"/>
  <c r="U61" i="1"/>
  <c r="T61" i="1"/>
  <c r="S61" i="1"/>
  <c r="R61" i="1"/>
  <c r="L61" i="1"/>
  <c r="AM60" i="1"/>
  <c r="AN60" i="1" s="1"/>
  <c r="AB60" i="1"/>
  <c r="Y60" i="1"/>
  <c r="U60" i="1"/>
  <c r="T60" i="1"/>
  <c r="S60" i="1"/>
  <c r="R60" i="1"/>
  <c r="L60" i="1"/>
  <c r="M60" i="1" s="1"/>
  <c r="AM59" i="1"/>
  <c r="AB59" i="1"/>
  <c r="Y59" i="1"/>
  <c r="U59" i="1"/>
  <c r="T59" i="1"/>
  <c r="S59" i="1"/>
  <c r="R59" i="1"/>
  <c r="L59" i="1"/>
  <c r="BA111" i="13"/>
  <c r="AR44" i="18" s="1"/>
  <c r="AZ111" i="13"/>
  <c r="AQ44" i="18" s="1"/>
  <c r="AY111" i="13"/>
  <c r="AP44" i="18" s="1"/>
  <c r="AX111" i="13"/>
  <c r="AO44" i="18" s="1"/>
  <c r="AW111" i="13"/>
  <c r="AN44" i="18" s="1"/>
  <c r="AV111" i="13"/>
  <c r="AM44" i="18" s="1"/>
  <c r="AU111" i="13"/>
  <c r="AL44" i="18" s="1"/>
  <c r="AL111" i="13"/>
  <c r="AK111" i="13"/>
  <c r="AJ111" i="13"/>
  <c r="AD111" i="13"/>
  <c r="AC111" i="13"/>
  <c r="AM110" i="13"/>
  <c r="AN110" i="13" s="1"/>
  <c r="AN111" i="13" s="1"/>
  <c r="AB110" i="13"/>
  <c r="AB111" i="13" s="1"/>
  <c r="Y110" i="13"/>
  <c r="Y111" i="13" s="1"/>
  <c r="U110" i="13"/>
  <c r="U111" i="13" s="1"/>
  <c r="T110" i="13"/>
  <c r="T111" i="13" s="1"/>
  <c r="S110" i="13"/>
  <c r="S111" i="13" s="1"/>
  <c r="R110" i="13"/>
  <c r="R111" i="13" s="1"/>
  <c r="L110" i="13"/>
  <c r="L111" i="13" s="1"/>
  <c r="BA109" i="13"/>
  <c r="AR43" i="18" s="1"/>
  <c r="AZ109" i="13"/>
  <c r="AQ43" i="18" s="1"/>
  <c r="AY109" i="13"/>
  <c r="AP43" i="18" s="1"/>
  <c r="AX109" i="13"/>
  <c r="AO43" i="18" s="1"/>
  <c r="AW109" i="13"/>
  <c r="AN43" i="18" s="1"/>
  <c r="AV109" i="13"/>
  <c r="AM43" i="18" s="1"/>
  <c r="AU109" i="13"/>
  <c r="AL43" i="18" s="1"/>
  <c r="AL109" i="13"/>
  <c r="AK109" i="13"/>
  <c r="AJ109" i="13"/>
  <c r="AD109" i="13"/>
  <c r="AC109" i="13"/>
  <c r="AM108" i="13"/>
  <c r="AB108" i="13"/>
  <c r="AB109" i="13" s="1"/>
  <c r="Y108" i="13"/>
  <c r="U108" i="13"/>
  <c r="U109" i="13" s="1"/>
  <c r="T108" i="13"/>
  <c r="T109" i="13" s="1"/>
  <c r="S108" i="13"/>
  <c r="S109" i="13" s="1"/>
  <c r="R108" i="13"/>
  <c r="R109" i="13" s="1"/>
  <c r="L108" i="13"/>
  <c r="M108" i="13" s="1"/>
  <c r="M109" i="13" s="1"/>
  <c r="BA107" i="13"/>
  <c r="AR42" i="18" s="1"/>
  <c r="AY107" i="13"/>
  <c r="AP42" i="18" s="1"/>
  <c r="AX107" i="13"/>
  <c r="AO42" i="18" s="1"/>
  <c r="AW107" i="13"/>
  <c r="AN42" i="18" s="1"/>
  <c r="AV107" i="13"/>
  <c r="AM42" i="18" s="1"/>
  <c r="AL107" i="13"/>
  <c r="AK107" i="13"/>
  <c r="AJ107" i="13"/>
  <c r="AD107" i="13"/>
  <c r="AM106" i="13"/>
  <c r="AN106" i="13" s="1"/>
  <c r="AB106" i="13"/>
  <c r="Y106" i="13"/>
  <c r="U106" i="13"/>
  <c r="T106" i="13"/>
  <c r="S106" i="13"/>
  <c r="R106" i="13"/>
  <c r="L106" i="13"/>
  <c r="M106" i="13" s="1"/>
  <c r="AQ106" i="13" s="1"/>
  <c r="AZ105" i="13"/>
  <c r="AQ41" i="18" s="1"/>
  <c r="AY105" i="13"/>
  <c r="AP41" i="18" s="1"/>
  <c r="AX105" i="13"/>
  <c r="AO41" i="18" s="1"/>
  <c r="AW105" i="13"/>
  <c r="AN41" i="18" s="1"/>
  <c r="AV105" i="13"/>
  <c r="AM41" i="18" s="1"/>
  <c r="AU105" i="13"/>
  <c r="AL41" i="18" s="1"/>
  <c r="AL105" i="13"/>
  <c r="AK105" i="13"/>
  <c r="AJ105" i="13"/>
  <c r="AD105" i="13"/>
  <c r="AM104" i="13"/>
  <c r="AB104" i="13"/>
  <c r="AB105" i="13" s="1"/>
  <c r="Y104" i="13"/>
  <c r="Y105" i="13" s="1"/>
  <c r="U104" i="13"/>
  <c r="U105" i="13" s="1"/>
  <c r="T104" i="13"/>
  <c r="T105" i="13" s="1"/>
  <c r="S104" i="13"/>
  <c r="R104" i="13"/>
  <c r="R105" i="13" s="1"/>
  <c r="L104" i="13"/>
  <c r="M104" i="13" s="1"/>
  <c r="AQ104" i="13" s="1"/>
  <c r="AZ103" i="13"/>
  <c r="AQ40" i="18" s="1"/>
  <c r="AY103" i="13"/>
  <c r="AP40" i="18" s="1"/>
  <c r="AX103" i="13"/>
  <c r="AO40" i="18" s="1"/>
  <c r="AW103" i="13"/>
  <c r="AN40" i="18" s="1"/>
  <c r="AV103" i="13"/>
  <c r="AM40" i="18" s="1"/>
  <c r="AU103" i="13"/>
  <c r="AL40" i="18" s="1"/>
  <c r="AD103" i="13"/>
  <c r="AM102" i="13"/>
  <c r="AB102" i="13"/>
  <c r="AB103" i="13" s="1"/>
  <c r="Y102" i="13"/>
  <c r="Y103" i="13" s="1"/>
  <c r="U102" i="13"/>
  <c r="U103" i="13" s="1"/>
  <c r="T102" i="13"/>
  <c r="T103" i="13" s="1"/>
  <c r="S102" i="13"/>
  <c r="S103" i="13" s="1"/>
  <c r="R102" i="13"/>
  <c r="R103" i="13" s="1"/>
  <c r="L102" i="13"/>
  <c r="L103" i="13" s="1"/>
  <c r="AZ101" i="13"/>
  <c r="AQ39" i="18" s="1"/>
  <c r="AY101" i="13"/>
  <c r="AP39" i="18" s="1"/>
  <c r="AX101" i="13"/>
  <c r="AO39" i="18" s="1"/>
  <c r="AW101" i="13"/>
  <c r="AN39" i="18" s="1"/>
  <c r="AV101" i="13"/>
  <c r="AM39" i="18" s="1"/>
  <c r="AD101" i="13"/>
  <c r="AM100" i="13"/>
  <c r="AN100" i="13" s="1"/>
  <c r="AC101" i="13"/>
  <c r="AB100" i="13"/>
  <c r="AB101" i="13" s="1"/>
  <c r="Y100" i="13"/>
  <c r="Y101" i="13" s="1"/>
  <c r="U100" i="13"/>
  <c r="U101" i="13" s="1"/>
  <c r="T100" i="13"/>
  <c r="T101" i="13" s="1"/>
  <c r="S100" i="13"/>
  <c r="S101" i="13" s="1"/>
  <c r="R100" i="13"/>
  <c r="R101" i="13" s="1"/>
  <c r="L100" i="13"/>
  <c r="L101" i="13" s="1"/>
  <c r="BA99" i="13"/>
  <c r="AR38" i="18" s="1"/>
  <c r="AZ99" i="13"/>
  <c r="AQ38" i="18" s="1"/>
  <c r="AY99" i="13"/>
  <c r="AP38" i="18" s="1"/>
  <c r="AX99" i="13"/>
  <c r="AO38" i="18" s="1"/>
  <c r="AW99" i="13"/>
  <c r="AN38" i="18" s="1"/>
  <c r="AV99" i="13"/>
  <c r="AM38" i="18" s="1"/>
  <c r="AD99" i="13"/>
  <c r="AM98" i="13"/>
  <c r="AN98" i="13" s="1"/>
  <c r="AB98" i="13"/>
  <c r="AB99" i="13" s="1"/>
  <c r="Y98" i="13"/>
  <c r="Y99" i="13" s="1"/>
  <c r="U98" i="13"/>
  <c r="U99" i="13" s="1"/>
  <c r="T98" i="13"/>
  <c r="T99" i="13" s="1"/>
  <c r="S98" i="13"/>
  <c r="S99" i="13" s="1"/>
  <c r="R98" i="13"/>
  <c r="R99" i="13" s="1"/>
  <c r="L98" i="13"/>
  <c r="M98" i="13" s="1"/>
  <c r="M99" i="13" s="1"/>
  <c r="AM96" i="13"/>
  <c r="AN96" i="13" s="1"/>
  <c r="AB96" i="13"/>
  <c r="Y96" i="13"/>
  <c r="U96" i="13"/>
  <c r="T96" i="13"/>
  <c r="S96" i="13"/>
  <c r="R96" i="13"/>
  <c r="L96" i="13"/>
  <c r="AM95" i="13"/>
  <c r="AN95" i="13" s="1"/>
  <c r="AB95" i="13"/>
  <c r="Y95" i="13"/>
  <c r="U95" i="13"/>
  <c r="T95" i="13"/>
  <c r="S95" i="13"/>
  <c r="R95" i="13"/>
  <c r="L95" i="13"/>
  <c r="M95" i="13" s="1"/>
  <c r="AQ95" i="13" s="1"/>
  <c r="AM93" i="13"/>
  <c r="AN93" i="13" s="1"/>
  <c r="AN94" i="13" s="1"/>
  <c r="AB93" i="13"/>
  <c r="AB94" i="13" s="1"/>
  <c r="Y93" i="13"/>
  <c r="Y94" i="13" s="1"/>
  <c r="U93" i="13"/>
  <c r="U94" i="13" s="1"/>
  <c r="T93" i="13"/>
  <c r="T94" i="13" s="1"/>
  <c r="S93" i="13"/>
  <c r="S94" i="13" s="1"/>
  <c r="R93" i="13"/>
  <c r="R94" i="13" s="1"/>
  <c r="L93" i="13"/>
  <c r="L94" i="13" s="1"/>
  <c r="AM88" i="13"/>
  <c r="AB88" i="13"/>
  <c r="Y88" i="13"/>
  <c r="U88" i="13"/>
  <c r="T88" i="13"/>
  <c r="S88" i="13"/>
  <c r="R88" i="13"/>
  <c r="L88" i="13"/>
  <c r="AM84" i="13"/>
  <c r="AB84" i="13"/>
  <c r="Y84" i="13"/>
  <c r="U84" i="13"/>
  <c r="T84" i="13"/>
  <c r="S84" i="13"/>
  <c r="R84" i="13"/>
  <c r="L84" i="13"/>
  <c r="AM81" i="13"/>
  <c r="AB81" i="13"/>
  <c r="Y81" i="13"/>
  <c r="U81" i="13"/>
  <c r="T81" i="13"/>
  <c r="S81" i="13"/>
  <c r="R81" i="13"/>
  <c r="L81" i="13"/>
  <c r="AZ80" i="13"/>
  <c r="AQ31" i="18" s="1"/>
  <c r="AY80" i="13"/>
  <c r="AP31" i="18" s="1"/>
  <c r="AX80" i="13"/>
  <c r="AO31" i="18" s="1"/>
  <c r="AW80" i="13"/>
  <c r="AN31" i="18" s="1"/>
  <c r="AV80" i="13"/>
  <c r="AM31" i="18" s="1"/>
  <c r="AL80" i="13"/>
  <c r="AK80" i="13"/>
  <c r="AJ80" i="13"/>
  <c r="AD80" i="13"/>
  <c r="AM79" i="13"/>
  <c r="AB79" i="13"/>
  <c r="AB80" i="13" s="1"/>
  <c r="Y79" i="13"/>
  <c r="Y80" i="13" s="1"/>
  <c r="U79" i="13"/>
  <c r="U80" i="13" s="1"/>
  <c r="T79" i="13"/>
  <c r="T80" i="13" s="1"/>
  <c r="S79" i="13"/>
  <c r="S80" i="13" s="1"/>
  <c r="R79" i="13"/>
  <c r="R80" i="13" s="1"/>
  <c r="L79" i="13"/>
  <c r="AZ78" i="13"/>
  <c r="AQ30" i="18" s="1"/>
  <c r="AY78" i="13"/>
  <c r="AP30" i="18" s="1"/>
  <c r="AX78" i="13"/>
  <c r="AO30" i="18" s="1"/>
  <c r="AW78" i="13"/>
  <c r="AN30" i="18" s="1"/>
  <c r="AV78" i="13"/>
  <c r="AM30" i="18" s="1"/>
  <c r="AL78" i="13"/>
  <c r="AK78" i="13"/>
  <c r="AJ78" i="13"/>
  <c r="AD78" i="13"/>
  <c r="AM77" i="13"/>
  <c r="AB77" i="13"/>
  <c r="Y77" i="13"/>
  <c r="U77" i="13"/>
  <c r="T77" i="13"/>
  <c r="S77" i="13"/>
  <c r="R77" i="13"/>
  <c r="L77" i="13"/>
  <c r="M77" i="13" s="1"/>
  <c r="AQ77" i="13" s="1"/>
  <c r="AM76" i="13"/>
  <c r="AN76" i="13" s="1"/>
  <c r="AB76" i="13"/>
  <c r="Y76" i="13"/>
  <c r="U76" i="13"/>
  <c r="T76" i="13"/>
  <c r="S76" i="13"/>
  <c r="R76" i="13"/>
  <c r="L76" i="13"/>
  <c r="AM75" i="13"/>
  <c r="AN75" i="13" s="1"/>
  <c r="AB75" i="13"/>
  <c r="Y75" i="13"/>
  <c r="U75" i="13"/>
  <c r="T75" i="13"/>
  <c r="S75" i="13"/>
  <c r="R75" i="13"/>
  <c r="L75" i="13"/>
  <c r="AZ74" i="13"/>
  <c r="AQ29" i="18" s="1"/>
  <c r="AY74" i="13"/>
  <c r="AP29" i="18" s="1"/>
  <c r="AX74" i="13"/>
  <c r="AO29" i="18" s="1"/>
  <c r="AW74" i="13"/>
  <c r="AN29" i="18" s="1"/>
  <c r="AV74" i="13"/>
  <c r="AM29" i="18" s="1"/>
  <c r="AL74" i="13"/>
  <c r="AK74" i="13"/>
  <c r="AJ74" i="13"/>
  <c r="AD74" i="13"/>
  <c r="AM70" i="13"/>
  <c r="AB70" i="13"/>
  <c r="Y70" i="13"/>
  <c r="U70" i="13"/>
  <c r="T70" i="13"/>
  <c r="S70" i="13"/>
  <c r="R70" i="13"/>
  <c r="L70" i="13"/>
  <c r="BA69" i="13"/>
  <c r="AR28" i="18" s="1"/>
  <c r="AZ69" i="13"/>
  <c r="AQ28" i="18" s="1"/>
  <c r="AY69" i="13"/>
  <c r="AP28" i="18" s="1"/>
  <c r="AX69" i="13"/>
  <c r="AO28" i="18" s="1"/>
  <c r="AW69" i="13"/>
  <c r="AN28" i="18" s="1"/>
  <c r="AV69" i="13"/>
  <c r="AM28" i="18" s="1"/>
  <c r="AL69" i="13"/>
  <c r="AK69" i="13"/>
  <c r="AJ69" i="13"/>
  <c r="AD69" i="13"/>
  <c r="AM68" i="13"/>
  <c r="AN68" i="13" s="1"/>
  <c r="AB68" i="13"/>
  <c r="AB69" i="13" s="1"/>
  <c r="Y68" i="13"/>
  <c r="Y69" i="13" s="1"/>
  <c r="U68" i="13"/>
  <c r="U69" i="13" s="1"/>
  <c r="T68" i="13"/>
  <c r="T69" i="13" s="1"/>
  <c r="S68" i="13"/>
  <c r="S69" i="13" s="1"/>
  <c r="R68" i="13"/>
  <c r="R69" i="13" s="1"/>
  <c r="L68" i="13"/>
  <c r="M68" i="13" s="1"/>
  <c r="M69" i="13" s="1"/>
  <c r="BA67" i="13"/>
  <c r="AR27" i="18" s="1"/>
  <c r="AZ67" i="13"/>
  <c r="AQ27" i="18" s="1"/>
  <c r="AY67" i="13"/>
  <c r="AP27" i="18" s="1"/>
  <c r="AX67" i="13"/>
  <c r="AO27" i="18" s="1"/>
  <c r="AW67" i="13"/>
  <c r="AN27" i="18" s="1"/>
  <c r="AV67" i="13"/>
  <c r="AM27" i="18" s="1"/>
  <c r="AL67" i="13"/>
  <c r="AK67" i="13"/>
  <c r="AJ67" i="13"/>
  <c r="AD67" i="13"/>
  <c r="AM66" i="13"/>
  <c r="AN66" i="13" s="1"/>
  <c r="AB66" i="13"/>
  <c r="Y66" i="13"/>
  <c r="U66" i="13"/>
  <c r="T66" i="13"/>
  <c r="S66" i="13"/>
  <c r="R66" i="13"/>
  <c r="L66" i="13"/>
  <c r="M66" i="13" s="1"/>
  <c r="AQ66" i="13" s="1"/>
  <c r="AZ65" i="13"/>
  <c r="AQ26" i="18" s="1"/>
  <c r="AY65" i="13"/>
  <c r="AP26" i="18" s="1"/>
  <c r="AX65" i="13"/>
  <c r="AO26" i="18" s="1"/>
  <c r="AW65" i="13"/>
  <c r="AN26" i="18" s="1"/>
  <c r="AV65" i="13"/>
  <c r="AM26" i="18" s="1"/>
  <c r="AL65" i="13"/>
  <c r="AK65" i="13"/>
  <c r="AJ65" i="13"/>
  <c r="AD65" i="13"/>
  <c r="AM64" i="13"/>
  <c r="AN64" i="13" s="1"/>
  <c r="AS64" i="13" s="1"/>
  <c r="AB64" i="13"/>
  <c r="Y64" i="13"/>
  <c r="U64" i="13"/>
  <c r="T64" i="13"/>
  <c r="S64" i="13"/>
  <c r="R64" i="13"/>
  <c r="L64" i="13"/>
  <c r="M64" i="13" s="1"/>
  <c r="AM63" i="13"/>
  <c r="AN63" i="13" s="1"/>
  <c r="AB63" i="13"/>
  <c r="AB65" i="13" s="1"/>
  <c r="Y63" i="13"/>
  <c r="U63" i="13"/>
  <c r="U65" i="13" s="1"/>
  <c r="T63" i="13"/>
  <c r="S63" i="13"/>
  <c r="R63" i="13"/>
  <c r="L63" i="13"/>
  <c r="BA111" i="12"/>
  <c r="AE44" i="18" s="1"/>
  <c r="AZ111" i="12"/>
  <c r="AD44" i="18" s="1"/>
  <c r="AY111" i="12"/>
  <c r="AC44" i="18" s="1"/>
  <c r="AX111" i="12"/>
  <c r="AB44" i="18" s="1"/>
  <c r="AW111" i="12"/>
  <c r="AA44" i="18" s="1"/>
  <c r="AV111" i="12"/>
  <c r="Z44" i="18" s="1"/>
  <c r="AU111" i="12"/>
  <c r="Y44" i="18" s="1"/>
  <c r="AL111" i="12"/>
  <c r="AK111" i="12"/>
  <c r="AJ111" i="12"/>
  <c r="AD111" i="12"/>
  <c r="AC111" i="12"/>
  <c r="AM110" i="12"/>
  <c r="AN110" i="12" s="1"/>
  <c r="AN111" i="12" s="1"/>
  <c r="AB110" i="12"/>
  <c r="Y110" i="12"/>
  <c r="Y111" i="12" s="1"/>
  <c r="U110" i="12"/>
  <c r="U111" i="12" s="1"/>
  <c r="T110" i="12"/>
  <c r="T111" i="12" s="1"/>
  <c r="S110" i="12"/>
  <c r="S111" i="12" s="1"/>
  <c r="R110" i="12"/>
  <c r="R111" i="12" s="1"/>
  <c r="BA109" i="12"/>
  <c r="AE43" i="18" s="1"/>
  <c r="AY109" i="12"/>
  <c r="AC43" i="18" s="1"/>
  <c r="AX109" i="12"/>
  <c r="AB43" i="18" s="1"/>
  <c r="AW109" i="12"/>
  <c r="AA43" i="18" s="1"/>
  <c r="AV109" i="12"/>
  <c r="Z43" i="18" s="1"/>
  <c r="AU109" i="12"/>
  <c r="Y43" i="18" s="1"/>
  <c r="AL109" i="12"/>
  <c r="AK109" i="12"/>
  <c r="AJ109" i="12"/>
  <c r="AD109" i="12"/>
  <c r="AC109" i="12"/>
  <c r="AM108" i="12"/>
  <c r="AN108" i="12" s="1"/>
  <c r="AN109" i="12" s="1"/>
  <c r="AB108" i="12"/>
  <c r="Y108" i="12"/>
  <c r="Y109" i="12" s="1"/>
  <c r="U108" i="12"/>
  <c r="U109" i="12" s="1"/>
  <c r="T108" i="12"/>
  <c r="T109" i="12" s="1"/>
  <c r="S108" i="12"/>
  <c r="S109" i="12" s="1"/>
  <c r="R108" i="12"/>
  <c r="R109" i="12" s="1"/>
  <c r="L108" i="12"/>
  <c r="BA107" i="12"/>
  <c r="AE42" i="18" s="1"/>
  <c r="BE42" i="18" s="1"/>
  <c r="AY107" i="12"/>
  <c r="AC42" i="18" s="1"/>
  <c r="AX107" i="12"/>
  <c r="AB42" i="18" s="1"/>
  <c r="AW107" i="12"/>
  <c r="AA42" i="18" s="1"/>
  <c r="BA42" i="18" s="1"/>
  <c r="AV107" i="12"/>
  <c r="Z42" i="18" s="1"/>
  <c r="AL107" i="12"/>
  <c r="AK107" i="12"/>
  <c r="AJ107" i="12"/>
  <c r="AD107" i="12"/>
  <c r="AM106" i="12"/>
  <c r="AN106" i="12" s="1"/>
  <c r="AS106" i="12" s="1"/>
  <c r="AB106" i="12"/>
  <c r="Y106" i="12"/>
  <c r="U106" i="12"/>
  <c r="T106" i="12"/>
  <c r="T107" i="12" s="1"/>
  <c r="S106" i="12"/>
  <c r="R106" i="12"/>
  <c r="L106" i="12"/>
  <c r="AZ105" i="12"/>
  <c r="AD41" i="18" s="1"/>
  <c r="AY105" i="12"/>
  <c r="AC41" i="18" s="1"/>
  <c r="AX105" i="12"/>
  <c r="AB41" i="18" s="1"/>
  <c r="AW105" i="12"/>
  <c r="AA41" i="18" s="1"/>
  <c r="AV105" i="12"/>
  <c r="Z41" i="18" s="1"/>
  <c r="AL105" i="12"/>
  <c r="AK105" i="12"/>
  <c r="AJ105" i="12"/>
  <c r="AD105" i="12"/>
  <c r="AM104" i="12"/>
  <c r="AB104" i="12"/>
  <c r="Y104" i="12"/>
  <c r="U104" i="12"/>
  <c r="U105" i="12" s="1"/>
  <c r="T104" i="12"/>
  <c r="T105" i="12" s="1"/>
  <c r="S104" i="12"/>
  <c r="S105" i="12" s="1"/>
  <c r="R104" i="12"/>
  <c r="R105" i="12" s="1"/>
  <c r="L104" i="12"/>
  <c r="M104" i="12" s="1"/>
  <c r="AQ104" i="12" s="1"/>
  <c r="AZ103" i="12"/>
  <c r="AD40" i="18" s="1"/>
  <c r="AY103" i="12"/>
  <c r="AC40" i="18" s="1"/>
  <c r="AX103" i="12"/>
  <c r="AB40" i="18" s="1"/>
  <c r="AW103" i="12"/>
  <c r="AA40" i="18" s="1"/>
  <c r="AV103" i="12"/>
  <c r="Z40" i="18" s="1"/>
  <c r="AU103" i="12"/>
  <c r="Y40" i="18" s="1"/>
  <c r="AL103" i="12"/>
  <c r="AK103" i="12"/>
  <c r="AJ103" i="12"/>
  <c r="AD103" i="12"/>
  <c r="AM102" i="12"/>
  <c r="AN102" i="12" s="1"/>
  <c r="AN103" i="12" s="1"/>
  <c r="AB102" i="12"/>
  <c r="AB103" i="12" s="1"/>
  <c r="Y102" i="12"/>
  <c r="Y103" i="12" s="1"/>
  <c r="U102" i="12"/>
  <c r="U103" i="12" s="1"/>
  <c r="T102" i="12"/>
  <c r="T103" i="12" s="1"/>
  <c r="S102" i="12"/>
  <c r="S103" i="12" s="1"/>
  <c r="R102" i="12"/>
  <c r="R103" i="12" s="1"/>
  <c r="L102" i="12"/>
  <c r="M102" i="12" s="1"/>
  <c r="M103" i="12" s="1"/>
  <c r="AZ101" i="12"/>
  <c r="AD39" i="18" s="1"/>
  <c r="AY101" i="12"/>
  <c r="AC39" i="18" s="1"/>
  <c r="AX101" i="12"/>
  <c r="AB39" i="18" s="1"/>
  <c r="AW101" i="12"/>
  <c r="AA39" i="18" s="1"/>
  <c r="AV101" i="12"/>
  <c r="Z39" i="18" s="1"/>
  <c r="AL101" i="12"/>
  <c r="AK101" i="12"/>
  <c r="AJ101" i="12"/>
  <c r="AD101" i="12"/>
  <c r="AM100" i="12"/>
  <c r="AC101" i="12"/>
  <c r="AB100" i="12"/>
  <c r="AB101" i="12" s="1"/>
  <c r="Y100" i="12"/>
  <c r="Y101" i="12" s="1"/>
  <c r="U100" i="12"/>
  <c r="U101" i="12" s="1"/>
  <c r="T100" i="12"/>
  <c r="T101" i="12" s="1"/>
  <c r="S100" i="12"/>
  <c r="S101" i="12" s="1"/>
  <c r="R100" i="12"/>
  <c r="R101" i="12" s="1"/>
  <c r="L100" i="12"/>
  <c r="L101" i="12" s="1"/>
  <c r="BA99" i="12"/>
  <c r="AE38" i="18" s="1"/>
  <c r="AZ99" i="12"/>
  <c r="AD38" i="18" s="1"/>
  <c r="AY99" i="12"/>
  <c r="AC38" i="18" s="1"/>
  <c r="AX99" i="12"/>
  <c r="AB38" i="18" s="1"/>
  <c r="AW99" i="12"/>
  <c r="AA38" i="18" s="1"/>
  <c r="AV99" i="12"/>
  <c r="Z38" i="18" s="1"/>
  <c r="AL99" i="12"/>
  <c r="AK99" i="12"/>
  <c r="AJ99" i="12"/>
  <c r="AD99" i="12"/>
  <c r="AM98" i="12"/>
  <c r="AM99" i="12" s="1"/>
  <c r="AB98" i="12"/>
  <c r="AB99" i="12" s="1"/>
  <c r="Y98" i="12"/>
  <c r="Y99" i="12" s="1"/>
  <c r="U98" i="12"/>
  <c r="U99" i="12" s="1"/>
  <c r="T98" i="12"/>
  <c r="T99" i="12" s="1"/>
  <c r="S98" i="12"/>
  <c r="S99" i="12" s="1"/>
  <c r="R98" i="12"/>
  <c r="R99" i="12" s="1"/>
  <c r="L98" i="12"/>
  <c r="M98" i="12" s="1"/>
  <c r="M99" i="12" s="1"/>
  <c r="AY97" i="12"/>
  <c r="AC37" i="18" s="1"/>
  <c r="AW97" i="12"/>
  <c r="AA37" i="18" s="1"/>
  <c r="AM96" i="12"/>
  <c r="AB96" i="12"/>
  <c r="Y96" i="12"/>
  <c r="U96" i="12"/>
  <c r="T96" i="12"/>
  <c r="S96" i="12"/>
  <c r="R96" i="12"/>
  <c r="L96" i="12"/>
  <c r="M96" i="12" s="1"/>
  <c r="AM95" i="12"/>
  <c r="AB95" i="12"/>
  <c r="Y95" i="12"/>
  <c r="U95" i="12"/>
  <c r="T95" i="12"/>
  <c r="S95" i="12"/>
  <c r="R95" i="12"/>
  <c r="L95" i="12"/>
  <c r="M95" i="12" s="1"/>
  <c r="AM93" i="12"/>
  <c r="AN93" i="12" s="1"/>
  <c r="AN94" i="12" s="1"/>
  <c r="AB93" i="12"/>
  <c r="AB94" i="12" s="1"/>
  <c r="Y93" i="12"/>
  <c r="Y94" i="12" s="1"/>
  <c r="U93" i="12"/>
  <c r="U94" i="12" s="1"/>
  <c r="T93" i="12"/>
  <c r="T94" i="12" s="1"/>
  <c r="S93" i="12"/>
  <c r="S94" i="12" s="1"/>
  <c r="R93" i="12"/>
  <c r="R94" i="12" s="1"/>
  <c r="L93" i="12"/>
  <c r="M93" i="12" s="1"/>
  <c r="M94" i="12" s="1"/>
  <c r="AM88" i="12"/>
  <c r="AM91" i="12" s="1"/>
  <c r="AB88" i="12"/>
  <c r="AB91" i="12" s="1"/>
  <c r="Y88" i="12"/>
  <c r="Y91" i="12" s="1"/>
  <c r="U88" i="12"/>
  <c r="U91" i="12" s="1"/>
  <c r="T88" i="12"/>
  <c r="T91" i="12" s="1"/>
  <c r="S88" i="12"/>
  <c r="S91" i="12" s="1"/>
  <c r="R88" i="12"/>
  <c r="R91" i="12" s="1"/>
  <c r="L88" i="12"/>
  <c r="AM84" i="12"/>
  <c r="AN84" i="12" s="1"/>
  <c r="AS84" i="12" s="1"/>
  <c r="AB84" i="12"/>
  <c r="Y84" i="12"/>
  <c r="U84" i="12"/>
  <c r="T84" i="12"/>
  <c r="T87" i="12" s="1"/>
  <c r="S84" i="12"/>
  <c r="R84" i="12"/>
  <c r="R87" i="12" s="1"/>
  <c r="L84" i="12"/>
  <c r="M84" i="12" s="1"/>
  <c r="AM81" i="12"/>
  <c r="AN81" i="12" s="1"/>
  <c r="AB81" i="12"/>
  <c r="Y81" i="12"/>
  <c r="U81" i="12"/>
  <c r="T81" i="12"/>
  <c r="S81" i="12"/>
  <c r="R81" i="12"/>
  <c r="L81" i="12"/>
  <c r="AZ80" i="12"/>
  <c r="AD31" i="18" s="1"/>
  <c r="AY80" i="12"/>
  <c r="AC31" i="18" s="1"/>
  <c r="AX80" i="12"/>
  <c r="AB31" i="18" s="1"/>
  <c r="AW80" i="12"/>
  <c r="AA31" i="18" s="1"/>
  <c r="AV80" i="12"/>
  <c r="Z31" i="18" s="1"/>
  <c r="AL80" i="12"/>
  <c r="AK80" i="12"/>
  <c r="AJ80" i="12"/>
  <c r="AD80" i="12"/>
  <c r="AM79" i="12"/>
  <c r="AN79" i="12" s="1"/>
  <c r="AN80" i="12" s="1"/>
  <c r="AB79" i="12"/>
  <c r="AB80" i="12" s="1"/>
  <c r="Y79" i="12"/>
  <c r="Y80" i="12" s="1"/>
  <c r="U79" i="12"/>
  <c r="U80" i="12" s="1"/>
  <c r="T79" i="12"/>
  <c r="T80" i="12" s="1"/>
  <c r="S79" i="12"/>
  <c r="S80" i="12" s="1"/>
  <c r="R79" i="12"/>
  <c r="R80" i="12" s="1"/>
  <c r="L79" i="12"/>
  <c r="M79" i="12" s="1"/>
  <c r="M80" i="12" s="1"/>
  <c r="BA78" i="12"/>
  <c r="AE30" i="18" s="1"/>
  <c r="AZ78" i="12"/>
  <c r="AD30" i="18" s="1"/>
  <c r="AY78" i="12"/>
  <c r="AC30" i="18" s="1"/>
  <c r="AX78" i="12"/>
  <c r="AB30" i="18" s="1"/>
  <c r="AW78" i="12"/>
  <c r="AA30" i="18" s="1"/>
  <c r="AV78" i="12"/>
  <c r="Z30" i="18" s="1"/>
  <c r="AL78" i="12"/>
  <c r="AK78" i="12"/>
  <c r="AJ78" i="12"/>
  <c r="AD78" i="12"/>
  <c r="AM77" i="12"/>
  <c r="AB77" i="12"/>
  <c r="Y77" i="12"/>
  <c r="U77" i="12"/>
  <c r="T77" i="12"/>
  <c r="S77" i="12"/>
  <c r="R77" i="12"/>
  <c r="L77" i="12"/>
  <c r="AM76" i="12"/>
  <c r="AN76" i="12" s="1"/>
  <c r="AB76" i="12"/>
  <c r="Y76" i="12"/>
  <c r="U76" i="12"/>
  <c r="T76" i="12"/>
  <c r="S76" i="12"/>
  <c r="R76" i="12"/>
  <c r="L76" i="12"/>
  <c r="M76" i="12" s="1"/>
  <c r="AM75" i="12"/>
  <c r="AN75" i="12" s="1"/>
  <c r="AB75" i="12"/>
  <c r="Y75" i="12"/>
  <c r="U75" i="12"/>
  <c r="T75" i="12"/>
  <c r="S75" i="12"/>
  <c r="R75" i="12"/>
  <c r="L75" i="12"/>
  <c r="AZ74" i="12"/>
  <c r="AD29" i="18" s="1"/>
  <c r="AY74" i="12"/>
  <c r="AC29" i="18" s="1"/>
  <c r="AX74" i="12"/>
  <c r="AB29" i="18" s="1"/>
  <c r="AW74" i="12"/>
  <c r="AA29" i="18" s="1"/>
  <c r="AV74" i="12"/>
  <c r="Z29" i="18" s="1"/>
  <c r="AL74" i="12"/>
  <c r="AK74" i="12"/>
  <c r="AJ74" i="12"/>
  <c r="AD74" i="12"/>
  <c r="AM70" i="12"/>
  <c r="AN70" i="12" s="1"/>
  <c r="AB70" i="12"/>
  <c r="Y70" i="12"/>
  <c r="U70" i="12"/>
  <c r="T70" i="12"/>
  <c r="S70" i="12"/>
  <c r="R70" i="12"/>
  <c r="L70" i="12"/>
  <c r="M70" i="12" s="1"/>
  <c r="BA69" i="12"/>
  <c r="AE28" i="18" s="1"/>
  <c r="AZ69" i="12"/>
  <c r="AD28" i="18" s="1"/>
  <c r="AY69" i="12"/>
  <c r="AC28" i="18" s="1"/>
  <c r="AX69" i="12"/>
  <c r="AB28" i="18" s="1"/>
  <c r="AW69" i="12"/>
  <c r="AA28" i="18" s="1"/>
  <c r="AV69" i="12"/>
  <c r="Z28" i="18" s="1"/>
  <c r="AL69" i="12"/>
  <c r="AK69" i="12"/>
  <c r="AJ69" i="12"/>
  <c r="AD69" i="12"/>
  <c r="AM68" i="12"/>
  <c r="AN68" i="12" s="1"/>
  <c r="AC69" i="12"/>
  <c r="AB68" i="12"/>
  <c r="AB69" i="12" s="1"/>
  <c r="Y68" i="12"/>
  <c r="Y69" i="12" s="1"/>
  <c r="U68" i="12"/>
  <c r="U69" i="12" s="1"/>
  <c r="T68" i="12"/>
  <c r="T69" i="12" s="1"/>
  <c r="S68" i="12"/>
  <c r="S69" i="12" s="1"/>
  <c r="R68" i="12"/>
  <c r="R69" i="12" s="1"/>
  <c r="L68" i="12"/>
  <c r="L69" i="12" s="1"/>
  <c r="BA67" i="12"/>
  <c r="AE27" i="18" s="1"/>
  <c r="AZ67" i="12"/>
  <c r="AD27" i="18" s="1"/>
  <c r="AY67" i="12"/>
  <c r="AC27" i="18" s="1"/>
  <c r="AX67" i="12"/>
  <c r="AB27" i="18" s="1"/>
  <c r="AW67" i="12"/>
  <c r="AA27" i="18" s="1"/>
  <c r="AV67" i="12"/>
  <c r="Z27" i="18" s="1"/>
  <c r="AL67" i="12"/>
  <c r="AK67" i="12"/>
  <c r="AJ67" i="12"/>
  <c r="AD67" i="12"/>
  <c r="AM66" i="12"/>
  <c r="AB66" i="12"/>
  <c r="Y66" i="12"/>
  <c r="U66" i="12"/>
  <c r="T66" i="12"/>
  <c r="S66" i="12"/>
  <c r="S67" i="12" s="1"/>
  <c r="R66" i="12"/>
  <c r="L66" i="12"/>
  <c r="M66" i="12" s="1"/>
  <c r="AQ66" i="12" s="1"/>
  <c r="AZ65" i="12"/>
  <c r="AD26" i="18" s="1"/>
  <c r="AY65" i="12"/>
  <c r="AC26" i="18" s="1"/>
  <c r="AX65" i="12"/>
  <c r="AB26" i="18" s="1"/>
  <c r="AW65" i="12"/>
  <c r="AA26" i="18" s="1"/>
  <c r="AV65" i="12"/>
  <c r="Z26" i="18" s="1"/>
  <c r="AL65" i="12"/>
  <c r="AK65" i="12"/>
  <c r="AJ65" i="12"/>
  <c r="AD65" i="12"/>
  <c r="AM64" i="12"/>
  <c r="AN64" i="12" s="1"/>
  <c r="AB64" i="12"/>
  <c r="Y64" i="12"/>
  <c r="U64" i="12"/>
  <c r="T64" i="12"/>
  <c r="S64" i="12"/>
  <c r="R64" i="12"/>
  <c r="L64" i="12"/>
  <c r="M64" i="12" s="1"/>
  <c r="AQ64" i="12" s="1"/>
  <c r="AM63" i="12"/>
  <c r="AN63" i="12" s="1"/>
  <c r="AB63" i="12"/>
  <c r="AB65" i="12" s="1"/>
  <c r="Y63" i="12"/>
  <c r="U63" i="12"/>
  <c r="T63" i="12"/>
  <c r="S63" i="12"/>
  <c r="R63" i="12"/>
  <c r="L63" i="12"/>
  <c r="BA111" i="1"/>
  <c r="R44" i="18" s="1"/>
  <c r="AZ111" i="1"/>
  <c r="Q44" i="18" s="1"/>
  <c r="AY111" i="1"/>
  <c r="P44" i="18" s="1"/>
  <c r="AX111" i="1"/>
  <c r="O44" i="18" s="1"/>
  <c r="AW111" i="1"/>
  <c r="N44" i="18" s="1"/>
  <c r="AV111" i="1"/>
  <c r="M44" i="18" s="1"/>
  <c r="AU111" i="1"/>
  <c r="L44" i="18" s="1"/>
  <c r="AL111" i="1"/>
  <c r="AK111" i="1"/>
  <c r="AJ111" i="1"/>
  <c r="AD111" i="1"/>
  <c r="AC111" i="1"/>
  <c r="AM110" i="1"/>
  <c r="AN110" i="1" s="1"/>
  <c r="AN111" i="1" s="1"/>
  <c r="AB110" i="1"/>
  <c r="Y110" i="1"/>
  <c r="Y111" i="1" s="1"/>
  <c r="U110" i="1"/>
  <c r="U111" i="1" s="1"/>
  <c r="T110" i="1"/>
  <c r="T111" i="1" s="1"/>
  <c r="S110" i="1"/>
  <c r="S111" i="1" s="1"/>
  <c r="R110" i="1"/>
  <c r="R111" i="1" s="1"/>
  <c r="L110" i="1"/>
  <c r="M110" i="1" s="1"/>
  <c r="BA109" i="1"/>
  <c r="R43" i="18" s="1"/>
  <c r="AZ109" i="1"/>
  <c r="Q43" i="18" s="1"/>
  <c r="AY109" i="1"/>
  <c r="P43" i="18" s="1"/>
  <c r="AX109" i="1"/>
  <c r="O43" i="18" s="1"/>
  <c r="AW109" i="1"/>
  <c r="N43" i="18" s="1"/>
  <c r="AV109" i="1"/>
  <c r="M43" i="18" s="1"/>
  <c r="AU109" i="1"/>
  <c r="L43" i="18" s="1"/>
  <c r="AL109" i="1"/>
  <c r="AK109" i="1"/>
  <c r="AJ109" i="1"/>
  <c r="AD109" i="1"/>
  <c r="AC109" i="1"/>
  <c r="AM108" i="1"/>
  <c r="AN108" i="1" s="1"/>
  <c r="AB108" i="1"/>
  <c r="Y108" i="1"/>
  <c r="Y109" i="1" s="1"/>
  <c r="U108" i="1"/>
  <c r="U109" i="1" s="1"/>
  <c r="T108" i="1"/>
  <c r="T109" i="1" s="1"/>
  <c r="S108" i="1"/>
  <c r="S109" i="1" s="1"/>
  <c r="R108" i="1"/>
  <c r="R109" i="1" s="1"/>
  <c r="L108" i="1"/>
  <c r="M108" i="1" s="1"/>
  <c r="M109" i="1" s="1"/>
  <c r="AZ105" i="1"/>
  <c r="Q41" i="18" s="1"/>
  <c r="AY105" i="1"/>
  <c r="P41" i="18" s="1"/>
  <c r="AX105" i="1"/>
  <c r="O41" i="18" s="1"/>
  <c r="AW105" i="1"/>
  <c r="N41" i="18" s="1"/>
  <c r="BA41" i="18" s="1"/>
  <c r="AV105" i="1"/>
  <c r="M41" i="18" s="1"/>
  <c r="AU105" i="1"/>
  <c r="L41" i="18" s="1"/>
  <c r="AL105" i="1"/>
  <c r="AK105" i="1"/>
  <c r="AJ105" i="1"/>
  <c r="AD105" i="1"/>
  <c r="AM104" i="1"/>
  <c r="AN104" i="1" s="1"/>
  <c r="AB104" i="1"/>
  <c r="Y104" i="1"/>
  <c r="U104" i="1"/>
  <c r="U105" i="1" s="1"/>
  <c r="T104" i="1"/>
  <c r="S104" i="1"/>
  <c r="R104" i="1"/>
  <c r="L104" i="1"/>
  <c r="M104" i="1" s="1"/>
  <c r="AZ103" i="1"/>
  <c r="Q40" i="18" s="1"/>
  <c r="AY103" i="1"/>
  <c r="P40" i="18" s="1"/>
  <c r="AX103" i="1"/>
  <c r="O40" i="18" s="1"/>
  <c r="AW103" i="1"/>
  <c r="N40" i="18" s="1"/>
  <c r="AV103" i="1"/>
  <c r="M40" i="18" s="1"/>
  <c r="AU103" i="1"/>
  <c r="L40" i="18" s="1"/>
  <c r="AL103" i="1"/>
  <c r="AK103" i="1"/>
  <c r="AJ103" i="1"/>
  <c r="AD103" i="1"/>
  <c r="AM102" i="1"/>
  <c r="AM103" i="1" s="1"/>
  <c r="AB102" i="1"/>
  <c r="AB103" i="1" s="1"/>
  <c r="Y102" i="1"/>
  <c r="Y103" i="1" s="1"/>
  <c r="U102" i="1"/>
  <c r="U103" i="1" s="1"/>
  <c r="T102" i="1"/>
  <c r="T103" i="1" s="1"/>
  <c r="S102" i="1"/>
  <c r="S103" i="1" s="1"/>
  <c r="R102" i="1"/>
  <c r="R103" i="1" s="1"/>
  <c r="L102" i="1"/>
  <c r="M102" i="1" s="1"/>
  <c r="M103" i="1" s="1"/>
  <c r="AZ101" i="1"/>
  <c r="Q39" i="18" s="1"/>
  <c r="AY101" i="1"/>
  <c r="P39" i="18" s="1"/>
  <c r="AX101" i="1"/>
  <c r="O39" i="18" s="1"/>
  <c r="AW101" i="1"/>
  <c r="N39" i="18" s="1"/>
  <c r="AV101" i="1"/>
  <c r="M39" i="18" s="1"/>
  <c r="AL101" i="1"/>
  <c r="AK101" i="1"/>
  <c r="AJ101" i="1"/>
  <c r="AD101" i="1"/>
  <c r="AM100" i="1"/>
  <c r="AN100" i="1" s="1"/>
  <c r="AN101" i="1" s="1"/>
  <c r="AB100" i="1"/>
  <c r="AB101" i="1" s="1"/>
  <c r="Y100" i="1"/>
  <c r="Y101" i="1" s="1"/>
  <c r="U100" i="1"/>
  <c r="U101" i="1" s="1"/>
  <c r="T100" i="1"/>
  <c r="T101" i="1" s="1"/>
  <c r="S100" i="1"/>
  <c r="S101" i="1" s="1"/>
  <c r="R100" i="1"/>
  <c r="R101" i="1" s="1"/>
  <c r="L100" i="1"/>
  <c r="BA99" i="1"/>
  <c r="R38" i="18" s="1"/>
  <c r="AZ99" i="1"/>
  <c r="Q38" i="18" s="1"/>
  <c r="AY99" i="1"/>
  <c r="P38" i="18" s="1"/>
  <c r="AX99" i="1"/>
  <c r="O38" i="18" s="1"/>
  <c r="AW99" i="1"/>
  <c r="N38" i="18" s="1"/>
  <c r="AV99" i="1"/>
  <c r="M38" i="18" s="1"/>
  <c r="AL99" i="1"/>
  <c r="AK99" i="1"/>
  <c r="AJ99" i="1"/>
  <c r="AD99" i="1"/>
  <c r="AM98" i="1"/>
  <c r="AM99" i="1" s="1"/>
  <c r="AB98" i="1"/>
  <c r="AB99" i="1" s="1"/>
  <c r="Y98" i="1"/>
  <c r="U98" i="1"/>
  <c r="U99" i="1" s="1"/>
  <c r="T98" i="1"/>
  <c r="T99" i="1" s="1"/>
  <c r="S98" i="1"/>
  <c r="S99" i="1" s="1"/>
  <c r="R98" i="1"/>
  <c r="R99" i="1" s="1"/>
  <c r="L98" i="1"/>
  <c r="M98" i="1" s="1"/>
  <c r="M99" i="1" s="1"/>
  <c r="AB95" i="1"/>
  <c r="Y95" i="1"/>
  <c r="U95" i="1"/>
  <c r="T95" i="1"/>
  <c r="S95" i="1"/>
  <c r="R95" i="1"/>
  <c r="L95" i="1"/>
  <c r="M95" i="1" s="1"/>
  <c r="AM93" i="1"/>
  <c r="AM94" i="1" s="1"/>
  <c r="AB93" i="1"/>
  <c r="AB94" i="1" s="1"/>
  <c r="Y93" i="1"/>
  <c r="Y94" i="1" s="1"/>
  <c r="U93" i="1"/>
  <c r="U94" i="1" s="1"/>
  <c r="T93" i="1"/>
  <c r="T94" i="1" s="1"/>
  <c r="S93" i="1"/>
  <c r="S94" i="1" s="1"/>
  <c r="R93" i="1"/>
  <c r="R94" i="1" s="1"/>
  <c r="L93" i="1"/>
  <c r="M93" i="1" s="1"/>
  <c r="M94" i="1" s="1"/>
  <c r="AM84" i="1"/>
  <c r="AN84" i="1" s="1"/>
  <c r="AC87" i="1"/>
  <c r="AB84" i="1"/>
  <c r="Y84" i="1"/>
  <c r="U84" i="1"/>
  <c r="T84" i="1"/>
  <c r="S84" i="1"/>
  <c r="R84" i="1"/>
  <c r="L84" i="1"/>
  <c r="AM81" i="1"/>
  <c r="AN81" i="1" s="1"/>
  <c r="AB81" i="1"/>
  <c r="Y81" i="1"/>
  <c r="U81" i="1"/>
  <c r="T81" i="1"/>
  <c r="S81" i="1"/>
  <c r="R81" i="1"/>
  <c r="L81" i="1"/>
  <c r="AZ80" i="1"/>
  <c r="Q31" i="18" s="1"/>
  <c r="AY80" i="1"/>
  <c r="P31" i="18" s="1"/>
  <c r="AX80" i="1"/>
  <c r="O31" i="18" s="1"/>
  <c r="AW80" i="1"/>
  <c r="N31" i="18" s="1"/>
  <c r="AV80" i="1"/>
  <c r="M31" i="18" s="1"/>
  <c r="AL80" i="1"/>
  <c r="AK80" i="1"/>
  <c r="AJ80" i="1"/>
  <c r="AD80" i="1"/>
  <c r="AM79" i="1"/>
  <c r="AN79" i="1" s="1"/>
  <c r="AN80" i="1" s="1"/>
  <c r="AB79" i="1"/>
  <c r="AB80" i="1" s="1"/>
  <c r="Y79" i="1"/>
  <c r="Y80" i="1" s="1"/>
  <c r="U79" i="1"/>
  <c r="U80" i="1" s="1"/>
  <c r="T79" i="1"/>
  <c r="T80" i="1" s="1"/>
  <c r="S79" i="1"/>
  <c r="S80" i="1" s="1"/>
  <c r="R79" i="1"/>
  <c r="R80" i="1" s="1"/>
  <c r="L79" i="1"/>
  <c r="L80" i="1" s="1"/>
  <c r="AZ78" i="1"/>
  <c r="Q30" i="18" s="1"/>
  <c r="AY78" i="1"/>
  <c r="P30" i="18" s="1"/>
  <c r="AX78" i="1"/>
  <c r="O30" i="18" s="1"/>
  <c r="AW78" i="1"/>
  <c r="N30" i="18" s="1"/>
  <c r="AV78" i="1"/>
  <c r="M30" i="18" s="1"/>
  <c r="AL78" i="1"/>
  <c r="AK78" i="1"/>
  <c r="AJ78" i="1"/>
  <c r="AD78" i="1"/>
  <c r="AM77" i="1"/>
  <c r="AN77" i="1" s="1"/>
  <c r="AS77" i="1" s="1"/>
  <c r="AB77" i="1"/>
  <c r="Y77" i="1"/>
  <c r="U77" i="1"/>
  <c r="T77" i="1"/>
  <c r="S77" i="1"/>
  <c r="R77" i="1"/>
  <c r="L77" i="1"/>
  <c r="M77" i="1" s="1"/>
  <c r="AM76" i="1"/>
  <c r="AN76" i="1" s="1"/>
  <c r="AB76" i="1"/>
  <c r="Y76" i="1"/>
  <c r="U76" i="1"/>
  <c r="T76" i="1"/>
  <c r="S76" i="1"/>
  <c r="R76" i="1"/>
  <c r="L76" i="1"/>
  <c r="AM75" i="1"/>
  <c r="AN75" i="1" s="1"/>
  <c r="AB75" i="1"/>
  <c r="Y75" i="1"/>
  <c r="U75" i="1"/>
  <c r="T75" i="1"/>
  <c r="S75" i="1"/>
  <c r="R75" i="1"/>
  <c r="L75" i="1"/>
  <c r="M75" i="1" s="1"/>
  <c r="AZ74" i="1"/>
  <c r="Q29" i="18" s="1"/>
  <c r="AY74" i="1"/>
  <c r="P29" i="18" s="1"/>
  <c r="AX74" i="1"/>
  <c r="O29" i="18" s="1"/>
  <c r="AW74" i="1"/>
  <c r="N29" i="18" s="1"/>
  <c r="AV74" i="1"/>
  <c r="M29" i="18" s="1"/>
  <c r="AL74" i="1"/>
  <c r="AK74" i="1"/>
  <c r="AJ74" i="1"/>
  <c r="AD74" i="1"/>
  <c r="AM70" i="1"/>
  <c r="AB70" i="1"/>
  <c r="Y70" i="1"/>
  <c r="U70" i="1"/>
  <c r="T70" i="1"/>
  <c r="S70" i="1"/>
  <c r="R70" i="1"/>
  <c r="L70" i="1"/>
  <c r="BA69" i="1"/>
  <c r="R28" i="18" s="1"/>
  <c r="AZ69" i="1"/>
  <c r="Q28" i="18" s="1"/>
  <c r="AY69" i="1"/>
  <c r="P28" i="18" s="1"/>
  <c r="AX69" i="1"/>
  <c r="O28" i="18" s="1"/>
  <c r="AW69" i="1"/>
  <c r="N28" i="18" s="1"/>
  <c r="AV69" i="1"/>
  <c r="M28" i="18" s="1"/>
  <c r="AL69" i="1"/>
  <c r="AK69" i="1"/>
  <c r="AJ69" i="1"/>
  <c r="AD69" i="1"/>
  <c r="AM68" i="1"/>
  <c r="AM69" i="1" s="1"/>
  <c r="AB68" i="1"/>
  <c r="Y68" i="1"/>
  <c r="Y69" i="1" s="1"/>
  <c r="U68" i="1"/>
  <c r="U69" i="1" s="1"/>
  <c r="T68" i="1"/>
  <c r="T69" i="1" s="1"/>
  <c r="S68" i="1"/>
  <c r="S69" i="1" s="1"/>
  <c r="R68" i="1"/>
  <c r="L68" i="1"/>
  <c r="L69" i="1" s="1"/>
  <c r="BA67" i="1"/>
  <c r="R27" i="18" s="1"/>
  <c r="AZ67" i="1"/>
  <c r="Q27" i="18" s="1"/>
  <c r="AY67" i="1"/>
  <c r="P27" i="18" s="1"/>
  <c r="AX67" i="1"/>
  <c r="O27" i="18" s="1"/>
  <c r="AW67" i="1"/>
  <c r="N27" i="18" s="1"/>
  <c r="AV67" i="1"/>
  <c r="M27" i="18" s="1"/>
  <c r="AL67" i="1"/>
  <c r="AK67" i="1"/>
  <c r="AJ67" i="1"/>
  <c r="AD67" i="1"/>
  <c r="AM66" i="1"/>
  <c r="AN66" i="1" s="1"/>
  <c r="AS66" i="1" s="1"/>
  <c r="AB66" i="1"/>
  <c r="Y66" i="1"/>
  <c r="U66" i="1"/>
  <c r="T66" i="1"/>
  <c r="S66" i="1"/>
  <c r="R66" i="1"/>
  <c r="L66" i="1"/>
  <c r="M66" i="1" s="1"/>
  <c r="AZ65" i="1"/>
  <c r="Q26" i="18" s="1"/>
  <c r="AY65" i="1"/>
  <c r="P26" i="18" s="1"/>
  <c r="AX65" i="1"/>
  <c r="O26" i="18" s="1"/>
  <c r="AW65" i="1"/>
  <c r="N26" i="18" s="1"/>
  <c r="AV65" i="1"/>
  <c r="M26" i="18" s="1"/>
  <c r="AK65" i="1"/>
  <c r="AJ65" i="1"/>
  <c r="AD65" i="1"/>
  <c r="AM64" i="1"/>
  <c r="AB64" i="1"/>
  <c r="Y64" i="1"/>
  <c r="U64" i="1"/>
  <c r="T64" i="1"/>
  <c r="S64" i="1"/>
  <c r="R64" i="1"/>
  <c r="L64" i="1"/>
  <c r="M64" i="1" s="1"/>
  <c r="G23" i="18"/>
  <c r="G22" i="18"/>
  <c r="F20" i="18"/>
  <c r="F22" i="18"/>
  <c r="F23" i="18"/>
  <c r="E23" i="18"/>
  <c r="E22" i="18"/>
  <c r="D23" i="18"/>
  <c r="D22" i="18"/>
  <c r="G20" i="18"/>
  <c r="E20" i="18"/>
  <c r="D20" i="18"/>
  <c r="BA56" i="13"/>
  <c r="AR23" i="18" s="1"/>
  <c r="AZ56" i="13"/>
  <c r="AQ23" i="18" s="1"/>
  <c r="AY56" i="13"/>
  <c r="AP23" i="18" s="1"/>
  <c r="AX56" i="13"/>
  <c r="AO23" i="18" s="1"/>
  <c r="AW56" i="13"/>
  <c r="AN23" i="18" s="1"/>
  <c r="AV56" i="13"/>
  <c r="AM23" i="18" s="1"/>
  <c r="AL56" i="13"/>
  <c r="AK56" i="13"/>
  <c r="AJ56" i="13"/>
  <c r="AD56" i="13"/>
  <c r="BA54" i="13"/>
  <c r="AR22" i="18" s="1"/>
  <c r="AY54" i="13"/>
  <c r="AP22" i="18" s="1"/>
  <c r="AX54" i="13"/>
  <c r="AO22" i="18" s="1"/>
  <c r="AW54" i="13"/>
  <c r="AN22" i="18" s="1"/>
  <c r="AV54" i="13"/>
  <c r="AM22" i="18" s="1"/>
  <c r="AU54" i="13"/>
  <c r="AL22" i="18" s="1"/>
  <c r="AL54" i="13"/>
  <c r="AK54" i="13"/>
  <c r="AJ54" i="13"/>
  <c r="AD54" i="13"/>
  <c r="AC54" i="13"/>
  <c r="BA56" i="12"/>
  <c r="AE23" i="18" s="1"/>
  <c r="AZ56" i="12"/>
  <c r="AD23" i="18" s="1"/>
  <c r="AY56" i="12"/>
  <c r="AC23" i="18" s="1"/>
  <c r="AX56" i="12"/>
  <c r="AB23" i="18" s="1"/>
  <c r="AW56" i="12"/>
  <c r="AA23" i="18" s="1"/>
  <c r="AV56" i="12"/>
  <c r="Z23" i="18" s="1"/>
  <c r="AL56" i="12"/>
  <c r="AK56" i="12"/>
  <c r="AJ56" i="12"/>
  <c r="AD56" i="12"/>
  <c r="BA54" i="12"/>
  <c r="AE22" i="18" s="1"/>
  <c r="AY54" i="12"/>
  <c r="AC22" i="18" s="1"/>
  <c r="AX54" i="12"/>
  <c r="AB22" i="18" s="1"/>
  <c r="AW54" i="12"/>
  <c r="AA22" i="18" s="1"/>
  <c r="AV54" i="12"/>
  <c r="Z22" i="18" s="1"/>
  <c r="AU54" i="12"/>
  <c r="Y22" i="18" s="1"/>
  <c r="AL54" i="12"/>
  <c r="AK54" i="12"/>
  <c r="AJ54" i="12"/>
  <c r="AD54" i="12"/>
  <c r="AC54" i="12"/>
  <c r="BA56" i="1"/>
  <c r="R23" i="18" s="1"/>
  <c r="AZ56" i="1"/>
  <c r="Q23" i="18" s="1"/>
  <c r="AY56" i="1"/>
  <c r="P23" i="18" s="1"/>
  <c r="AX56" i="1"/>
  <c r="O23" i="18" s="1"/>
  <c r="AW56" i="1"/>
  <c r="N23" i="18" s="1"/>
  <c r="AV56" i="1"/>
  <c r="M23" i="18" s="1"/>
  <c r="AL56" i="1"/>
  <c r="AK56" i="1"/>
  <c r="AJ56" i="1"/>
  <c r="AD56" i="1"/>
  <c r="AC56" i="1"/>
  <c r="BA54" i="1"/>
  <c r="R22" i="18" s="1"/>
  <c r="AY54" i="1"/>
  <c r="P22" i="18" s="1"/>
  <c r="AX54" i="1"/>
  <c r="O22" i="18" s="1"/>
  <c r="AW54" i="1"/>
  <c r="N22" i="18" s="1"/>
  <c r="AV54" i="1"/>
  <c r="M22" i="18" s="1"/>
  <c r="AU54" i="1"/>
  <c r="L22" i="18" s="1"/>
  <c r="AL54" i="1"/>
  <c r="AK54" i="1"/>
  <c r="AJ54" i="1"/>
  <c r="AD54" i="1"/>
  <c r="AC54" i="1"/>
  <c r="BA50" i="13"/>
  <c r="AR20" i="18" s="1"/>
  <c r="AY50" i="13"/>
  <c r="AP20" i="18" s="1"/>
  <c r="AX50" i="13"/>
  <c r="AO20" i="18" s="1"/>
  <c r="AW50" i="13"/>
  <c r="AN20" i="18" s="1"/>
  <c r="AV50" i="13"/>
  <c r="AM20" i="18" s="1"/>
  <c r="AL50" i="13"/>
  <c r="AK50" i="13"/>
  <c r="AJ50" i="13"/>
  <c r="AD50" i="13"/>
  <c r="BA50" i="12"/>
  <c r="AE20" i="18" s="1"/>
  <c r="AY50" i="12"/>
  <c r="AC20" i="18" s="1"/>
  <c r="AX50" i="12"/>
  <c r="AB20" i="18" s="1"/>
  <c r="AW50" i="12"/>
  <c r="AA20" i="18" s="1"/>
  <c r="AV50" i="12"/>
  <c r="Z20" i="18" s="1"/>
  <c r="AL50" i="12"/>
  <c r="AK50" i="12"/>
  <c r="AJ50" i="12"/>
  <c r="AD50" i="12"/>
  <c r="BA50" i="1"/>
  <c r="R20" i="18" s="1"/>
  <c r="AY50" i="1"/>
  <c r="P20" i="18" s="1"/>
  <c r="AX50" i="1"/>
  <c r="O20" i="18" s="1"/>
  <c r="AW50" i="1"/>
  <c r="N20" i="18" s="1"/>
  <c r="AV50" i="1"/>
  <c r="M20" i="18" s="1"/>
  <c r="AL50" i="1"/>
  <c r="AK50" i="1"/>
  <c r="AJ50" i="1"/>
  <c r="AD50" i="1"/>
  <c r="G19" i="18"/>
  <c r="F19" i="18"/>
  <c r="E19" i="18"/>
  <c r="D19" i="18"/>
  <c r="AZ47" i="13"/>
  <c r="AQ19" i="18" s="1"/>
  <c r="AY47" i="13"/>
  <c r="AP19" i="18" s="1"/>
  <c r="AX47" i="13"/>
  <c r="AO19" i="18" s="1"/>
  <c r="AW47" i="13"/>
  <c r="AN19" i="18" s="1"/>
  <c r="AV47" i="13"/>
  <c r="AM19" i="18" s="1"/>
  <c r="AL47" i="13"/>
  <c r="AK47" i="13"/>
  <c r="AJ47" i="13"/>
  <c r="AD47" i="13"/>
  <c r="AC47" i="13"/>
  <c r="AY47" i="12"/>
  <c r="AC19" i="18" s="1"/>
  <c r="AX47" i="12"/>
  <c r="AB19" i="18" s="1"/>
  <c r="AW47" i="12"/>
  <c r="AA19" i="18" s="1"/>
  <c r="AV47" i="12"/>
  <c r="Z19" i="18" s="1"/>
  <c r="AL47" i="12"/>
  <c r="AK47" i="12"/>
  <c r="AJ47" i="12"/>
  <c r="AD47" i="12"/>
  <c r="AZ47" i="1"/>
  <c r="Q19" i="18" s="1"/>
  <c r="AY47" i="1"/>
  <c r="P19" i="18" s="1"/>
  <c r="AX47" i="1"/>
  <c r="O19" i="18" s="1"/>
  <c r="AW47" i="1"/>
  <c r="N19" i="18" s="1"/>
  <c r="AV47" i="1"/>
  <c r="M19" i="18" s="1"/>
  <c r="AL47" i="1"/>
  <c r="AK47" i="1"/>
  <c r="AJ47" i="1"/>
  <c r="AD47" i="1"/>
  <c r="AC47" i="1"/>
  <c r="AZ43" i="13"/>
  <c r="AY43" i="13"/>
  <c r="AX43" i="13"/>
  <c r="AW43" i="13"/>
  <c r="AV43" i="13"/>
  <c r="AL43" i="13"/>
  <c r="AK43" i="13"/>
  <c r="AJ43" i="13"/>
  <c r="AD43" i="13"/>
  <c r="AM42" i="13"/>
  <c r="AB42" i="13"/>
  <c r="Y42" i="13"/>
  <c r="U42" i="13"/>
  <c r="T42" i="13"/>
  <c r="S42" i="13"/>
  <c r="R42" i="13"/>
  <c r="L42" i="13"/>
  <c r="M42" i="13" s="1"/>
  <c r="AQ42" i="13" s="1"/>
  <c r="AZ43" i="12"/>
  <c r="AY43" i="12"/>
  <c r="AX43" i="12"/>
  <c r="AW43" i="12"/>
  <c r="AV43" i="12"/>
  <c r="AL43" i="12"/>
  <c r="AK43" i="12"/>
  <c r="AJ43" i="12"/>
  <c r="AD43" i="12"/>
  <c r="AM42" i="12"/>
  <c r="AB42" i="12"/>
  <c r="Y42" i="12"/>
  <c r="U42" i="12"/>
  <c r="T42" i="12"/>
  <c r="S42" i="12"/>
  <c r="R42" i="12"/>
  <c r="L42" i="12"/>
  <c r="AZ43" i="1"/>
  <c r="AY43" i="1"/>
  <c r="AX43" i="1"/>
  <c r="AW43" i="1"/>
  <c r="AV43" i="1"/>
  <c r="AL43" i="1"/>
  <c r="AK43" i="1"/>
  <c r="AJ43" i="1"/>
  <c r="AD43" i="1"/>
  <c r="AM42" i="1"/>
  <c r="AN42" i="1" s="1"/>
  <c r="AS42" i="1" s="1"/>
  <c r="AB42" i="1"/>
  <c r="Y42" i="1"/>
  <c r="U42" i="1"/>
  <c r="T42" i="1"/>
  <c r="S42" i="1"/>
  <c r="R42" i="1"/>
  <c r="L42" i="1"/>
  <c r="G17" i="18"/>
  <c r="F17" i="18"/>
  <c r="F16" i="18"/>
  <c r="E17" i="18"/>
  <c r="E18" i="18"/>
  <c r="D17" i="18"/>
  <c r="G16" i="18"/>
  <c r="E16" i="18"/>
  <c r="D16" i="18"/>
  <c r="AZ40" i="13"/>
  <c r="AQ17" i="18" s="1"/>
  <c r="AY40" i="13"/>
  <c r="AP17" i="18" s="1"/>
  <c r="AX40" i="13"/>
  <c r="AO17" i="18" s="1"/>
  <c r="AW40" i="13"/>
  <c r="AN17" i="18" s="1"/>
  <c r="AV40" i="13"/>
  <c r="AM17" i="18" s="1"/>
  <c r="AU40" i="13"/>
  <c r="AL17" i="18" s="1"/>
  <c r="AD40" i="13"/>
  <c r="AZ40" i="12"/>
  <c r="AD17" i="18" s="1"/>
  <c r="AY40" i="12"/>
  <c r="AC17" i="18" s="1"/>
  <c r="AX40" i="12"/>
  <c r="AB17" i="18" s="1"/>
  <c r="AW40" i="12"/>
  <c r="AA17" i="18" s="1"/>
  <c r="AV40" i="12"/>
  <c r="Z17" i="18" s="1"/>
  <c r="AU40" i="12"/>
  <c r="Y17" i="18" s="1"/>
  <c r="AL40" i="12"/>
  <c r="AK40" i="12"/>
  <c r="AJ40" i="12"/>
  <c r="AD40" i="12"/>
  <c r="AZ40" i="1"/>
  <c r="Q17" i="18" s="1"/>
  <c r="AY40" i="1"/>
  <c r="P17" i="18" s="1"/>
  <c r="AX40" i="1"/>
  <c r="O17" i="18" s="1"/>
  <c r="AW40" i="1"/>
  <c r="N17" i="18" s="1"/>
  <c r="AV40" i="1"/>
  <c r="M17" i="18" s="1"/>
  <c r="AL40" i="1"/>
  <c r="AK40" i="1"/>
  <c r="AJ40" i="1"/>
  <c r="AD40" i="1"/>
  <c r="AR33" i="18" l="1"/>
  <c r="BA91" i="13"/>
  <c r="BC42" i="18"/>
  <c r="AM91" i="13"/>
  <c r="AN25" i="18"/>
  <c r="AW57" i="13"/>
  <c r="AO25" i="18"/>
  <c r="R91" i="13"/>
  <c r="AP25" i="18"/>
  <c r="AY57" i="13"/>
  <c r="AM33" i="18"/>
  <c r="AZ33" i="18" s="1"/>
  <c r="AV91" i="13"/>
  <c r="AM25" i="18"/>
  <c r="AV57" i="13"/>
  <c r="AD57" i="13"/>
  <c r="AQ25" i="18"/>
  <c r="AN34" i="18"/>
  <c r="AW91" i="13"/>
  <c r="AJ57" i="13"/>
  <c r="AO33" i="18"/>
  <c r="AX91" i="13"/>
  <c r="AO34" i="18" s="1"/>
  <c r="AQ33" i="18"/>
  <c r="AZ91" i="13"/>
  <c r="AQ34" i="18" s="1"/>
  <c r="U91" i="13"/>
  <c r="AK57" i="13"/>
  <c r="AP33" i="18"/>
  <c r="AY91" i="13"/>
  <c r="AA25" i="18"/>
  <c r="AW57" i="12"/>
  <c r="M88" i="12"/>
  <c r="M91" i="12" s="1"/>
  <c r="L91" i="12"/>
  <c r="AB25" i="18"/>
  <c r="AX57" i="12"/>
  <c r="AC25" i="18"/>
  <c r="AY57" i="12"/>
  <c r="AD57" i="12"/>
  <c r="AD25" i="18"/>
  <c r="AZ57" i="12"/>
  <c r="AJ57" i="12"/>
  <c r="AK57" i="12"/>
  <c r="AL57" i="12"/>
  <c r="Z25" i="18"/>
  <c r="AV57" i="12"/>
  <c r="P25" i="18"/>
  <c r="AY57" i="1"/>
  <c r="O25" i="18"/>
  <c r="AX57" i="1"/>
  <c r="AD57" i="1"/>
  <c r="Q25" i="18"/>
  <c r="AZ57" i="1"/>
  <c r="AJ57" i="1"/>
  <c r="AK57" i="1"/>
  <c r="AL57" i="1"/>
  <c r="M25" i="18"/>
  <c r="AV57" i="1"/>
  <c r="N25" i="18"/>
  <c r="AW57" i="1"/>
  <c r="AY40" i="18"/>
  <c r="BA43" i="18"/>
  <c r="BC43" i="18"/>
  <c r="L87" i="1"/>
  <c r="L65" i="12"/>
  <c r="R83" i="1"/>
  <c r="S62" i="13"/>
  <c r="U74" i="12"/>
  <c r="AM87" i="13"/>
  <c r="AU107" i="1"/>
  <c r="L42" i="18" s="1"/>
  <c r="AB83" i="12"/>
  <c r="AB62" i="1"/>
  <c r="AX97" i="1"/>
  <c r="O37" i="18" s="1"/>
  <c r="BB113" i="1"/>
  <c r="U83" i="13"/>
  <c r="BB43" i="18"/>
  <c r="AB87" i="13"/>
  <c r="AB91" i="13" s="1"/>
  <c r="R65" i="13"/>
  <c r="AF6" i="1"/>
  <c r="AU6" i="12"/>
  <c r="AU9" i="12" s="1"/>
  <c r="BE6" i="13"/>
  <c r="BF6" i="13"/>
  <c r="AU6" i="13"/>
  <c r="BE43" i="18"/>
  <c r="R87" i="13"/>
  <c r="U62" i="13"/>
  <c r="S83" i="13"/>
  <c r="AZ42" i="18"/>
  <c r="BD40" i="18"/>
  <c r="AY43" i="18"/>
  <c r="BC40" i="18"/>
  <c r="U65" i="12"/>
  <c r="BC41" i="18"/>
  <c r="AZ43" i="18"/>
  <c r="S65" i="12"/>
  <c r="Y83" i="12"/>
  <c r="T87" i="13"/>
  <c r="T91" i="13" s="1"/>
  <c r="BB42" i="18"/>
  <c r="BC39" i="18"/>
  <c r="BA40" i="18"/>
  <c r="L83" i="12"/>
  <c r="M87" i="12"/>
  <c r="AZ41" i="18"/>
  <c r="AV97" i="12"/>
  <c r="Z37" i="18" s="1"/>
  <c r="AD92" i="12"/>
  <c r="AB62" i="12"/>
  <c r="AU115" i="12"/>
  <c r="Y45" i="18" s="1"/>
  <c r="BG114" i="13"/>
  <c r="T87" i="1"/>
  <c r="L87" i="13"/>
  <c r="L91" i="13" s="1"/>
  <c r="BA39" i="18"/>
  <c r="AP34" i="18"/>
  <c r="BD39" i="18"/>
  <c r="BB40" i="18"/>
  <c r="Y65" i="12"/>
  <c r="T83" i="12"/>
  <c r="U87" i="12"/>
  <c r="AX97" i="12"/>
  <c r="AB37" i="18" s="1"/>
  <c r="BB113" i="13"/>
  <c r="S87" i="13"/>
  <c r="S91" i="13" s="1"/>
  <c r="U87" i="13"/>
  <c r="AR34" i="18"/>
  <c r="AM107" i="12"/>
  <c r="BB41" i="18"/>
  <c r="AZ39" i="18"/>
  <c r="BD41" i="18"/>
  <c r="AB87" i="12"/>
  <c r="L94" i="12"/>
  <c r="L97" i="12" s="1"/>
  <c r="BB39" i="18"/>
  <c r="AZ40" i="18"/>
  <c r="AZ97" i="12"/>
  <c r="AZ92" i="12" s="1"/>
  <c r="AT115" i="13"/>
  <c r="AK45" i="18" s="1"/>
  <c r="BB112" i="13"/>
  <c r="AR115" i="12"/>
  <c r="V45" i="18" s="1"/>
  <c r="AT112" i="12"/>
  <c r="BE112" i="13" s="1"/>
  <c r="AP112" i="12"/>
  <c r="BB113" i="12"/>
  <c r="AT107" i="1"/>
  <c r="K42" i="18" s="1"/>
  <c r="AV97" i="1"/>
  <c r="M37" i="18" s="1"/>
  <c r="U83" i="1"/>
  <c r="BB107" i="1"/>
  <c r="AZ107" i="1"/>
  <c r="Q42" i="18" s="1"/>
  <c r="AZ97" i="1"/>
  <c r="Q37" i="18" s="1"/>
  <c r="AB87" i="1"/>
  <c r="S67" i="1"/>
  <c r="L83" i="1"/>
  <c r="AU115" i="1"/>
  <c r="L45" i="18" s="1"/>
  <c r="AR115" i="1"/>
  <c r="I45" i="18" s="1"/>
  <c r="AP112" i="1"/>
  <c r="AT112" i="1"/>
  <c r="BD112" i="13" s="1"/>
  <c r="AM94" i="12"/>
  <c r="AM97" i="12" s="1"/>
  <c r="S87" i="12"/>
  <c r="AE85" i="12"/>
  <c r="AF85" i="12" s="1"/>
  <c r="AB107" i="12"/>
  <c r="AM87" i="12"/>
  <c r="AE86" i="12"/>
  <c r="AF86" i="12" s="1"/>
  <c r="AR86" i="12" s="1"/>
  <c r="BD38" i="18"/>
  <c r="AY97" i="1"/>
  <c r="P37" i="18" s="1"/>
  <c r="AZ38" i="18"/>
  <c r="BA38" i="18"/>
  <c r="BB38" i="18"/>
  <c r="BE38" i="18"/>
  <c r="BC38" i="18"/>
  <c r="AE85" i="13"/>
  <c r="AF85" i="13" s="1"/>
  <c r="AR85" i="13" s="1"/>
  <c r="AE86" i="13"/>
  <c r="AF86" i="13" s="1"/>
  <c r="AR86" i="13" s="1"/>
  <c r="AP86" i="13" s="1"/>
  <c r="AM34" i="18"/>
  <c r="T83" i="13"/>
  <c r="BB36" i="18"/>
  <c r="Y87" i="13"/>
  <c r="Y91" i="13" s="1"/>
  <c r="AM94" i="13"/>
  <c r="AB105" i="1"/>
  <c r="Y62" i="1"/>
  <c r="R87" i="1"/>
  <c r="AE96" i="1"/>
  <c r="AF96" i="1" s="1"/>
  <c r="AR96" i="1" s="1"/>
  <c r="T83" i="1"/>
  <c r="M96" i="1"/>
  <c r="AQ96" i="1" s="1"/>
  <c r="AN96" i="1"/>
  <c r="AS96" i="1" s="1"/>
  <c r="U87" i="1"/>
  <c r="AB83" i="1"/>
  <c r="N36" i="18"/>
  <c r="BA36" i="18" s="1"/>
  <c r="AZ36" i="18"/>
  <c r="BE36" i="18"/>
  <c r="BD36" i="18"/>
  <c r="BC36" i="18"/>
  <c r="AN85" i="13"/>
  <c r="AS85" i="13" s="1"/>
  <c r="AN33" i="18"/>
  <c r="BA33" i="18" s="1"/>
  <c r="AN86" i="13"/>
  <c r="AS86" i="13" s="1"/>
  <c r="AB83" i="13"/>
  <c r="L87" i="12"/>
  <c r="Y87" i="12"/>
  <c r="L105" i="12"/>
  <c r="AN86" i="12"/>
  <c r="AS86" i="12" s="1"/>
  <c r="BA29" i="18"/>
  <c r="AS85" i="12"/>
  <c r="L94" i="1"/>
  <c r="L97" i="1" s="1"/>
  <c r="S87" i="1"/>
  <c r="AE85" i="1"/>
  <c r="AF85" i="1" s="1"/>
  <c r="AR85" i="1" s="1"/>
  <c r="AP85" i="1" s="1"/>
  <c r="AE86" i="1"/>
  <c r="AF86" i="1" s="1"/>
  <c r="AR86" i="1" s="1"/>
  <c r="AP86" i="1" s="1"/>
  <c r="AS86" i="1"/>
  <c r="BB26" i="18"/>
  <c r="AZ29" i="18"/>
  <c r="AZ28" i="18"/>
  <c r="BD29" i="18"/>
  <c r="AZ27" i="18"/>
  <c r="BE28" i="18"/>
  <c r="BB32" i="18"/>
  <c r="BB29" i="18"/>
  <c r="BE33" i="18"/>
  <c r="BE27" i="18"/>
  <c r="BC30" i="18"/>
  <c r="BC33" i="18"/>
  <c r="BD30" i="18"/>
  <c r="BD33" i="18"/>
  <c r="BB27" i="18"/>
  <c r="BA28" i="18"/>
  <c r="BA31" i="18"/>
  <c r="BD31" i="18"/>
  <c r="BB33" i="18"/>
  <c r="BA27" i="18"/>
  <c r="AZ30" i="18"/>
  <c r="BE32" i="18"/>
  <c r="BB28" i="18"/>
  <c r="BC29" i="18"/>
  <c r="BA32" i="18"/>
  <c r="BD26" i="18"/>
  <c r="BC28" i="18"/>
  <c r="BB30" i="18"/>
  <c r="BA30" i="18"/>
  <c r="BC31" i="18"/>
  <c r="BD32" i="18"/>
  <c r="BB31" i="18"/>
  <c r="BC32" i="18"/>
  <c r="BA26" i="18"/>
  <c r="AZ31" i="18"/>
  <c r="AZ26" i="18"/>
  <c r="AZ32" i="18"/>
  <c r="BC26" i="18"/>
  <c r="BD27" i="18"/>
  <c r="BD28" i="18"/>
  <c r="BC27" i="18"/>
  <c r="AQ85" i="13"/>
  <c r="R67" i="13"/>
  <c r="Y83" i="13"/>
  <c r="AM83" i="13"/>
  <c r="Y65" i="13"/>
  <c r="Y57" i="13" s="1"/>
  <c r="T74" i="13"/>
  <c r="L83" i="13"/>
  <c r="R83" i="13"/>
  <c r="AQ86" i="12"/>
  <c r="AQ85" i="12"/>
  <c r="S62" i="12"/>
  <c r="R62" i="12"/>
  <c r="R83" i="12"/>
  <c r="S83" i="12"/>
  <c r="U83" i="12"/>
  <c r="AN83" i="12"/>
  <c r="AM83" i="12"/>
  <c r="AN85" i="1"/>
  <c r="AN87" i="1" s="1"/>
  <c r="Y87" i="1"/>
  <c r="AM87" i="1"/>
  <c r="Y83" i="1"/>
  <c r="AM83" i="1"/>
  <c r="S83" i="1"/>
  <c r="R105" i="1"/>
  <c r="AM109" i="1"/>
  <c r="AC73" i="1"/>
  <c r="AE73" i="1" s="1"/>
  <c r="AF73" i="1" s="1"/>
  <c r="AR73" i="1" s="1"/>
  <c r="AP73" i="1" s="1"/>
  <c r="AC75" i="1"/>
  <c r="Y62" i="12"/>
  <c r="AW92" i="12"/>
  <c r="AE71" i="12"/>
  <c r="AF71" i="12" s="1"/>
  <c r="AR71" i="12" s="1"/>
  <c r="AP71" i="12" s="1"/>
  <c r="AE72" i="1"/>
  <c r="AF72" i="1" s="1"/>
  <c r="AR72" i="1" s="1"/>
  <c r="T67" i="12"/>
  <c r="AE73" i="12"/>
  <c r="AF73" i="12" s="1"/>
  <c r="AR73" i="12" s="1"/>
  <c r="AY92" i="12"/>
  <c r="AW92" i="1"/>
  <c r="AE71" i="13"/>
  <c r="AF71" i="13" s="1"/>
  <c r="AR71" i="13" s="1"/>
  <c r="AP71" i="13" s="1"/>
  <c r="AE72" i="13"/>
  <c r="AF72" i="13" s="1"/>
  <c r="AR72" i="13" s="1"/>
  <c r="AP72" i="13" s="1"/>
  <c r="AE73" i="13"/>
  <c r="AF73" i="13" s="1"/>
  <c r="AR73" i="13" s="1"/>
  <c r="S74" i="13"/>
  <c r="AE71" i="1"/>
  <c r="AF71" i="1" s="1"/>
  <c r="AR71" i="1" s="1"/>
  <c r="AB74" i="13"/>
  <c r="AQ73" i="13"/>
  <c r="AS73" i="13"/>
  <c r="AN72" i="13"/>
  <c r="AS72" i="13" s="1"/>
  <c r="AN71" i="13"/>
  <c r="AS71" i="13" s="1"/>
  <c r="AN65" i="13"/>
  <c r="AS100" i="13"/>
  <c r="AS101" i="13" s="1"/>
  <c r="AJ39" i="18" s="1"/>
  <c r="Y107" i="13"/>
  <c r="T62" i="13"/>
  <c r="AE72" i="12"/>
  <c r="AF72" i="12" s="1"/>
  <c r="AR72" i="12" s="1"/>
  <c r="AP72" i="12" s="1"/>
  <c r="AN73" i="12"/>
  <c r="AS73" i="12" s="1"/>
  <c r="AQ73" i="12"/>
  <c r="AN72" i="12"/>
  <c r="AS72" i="12" s="1"/>
  <c r="AN71" i="12"/>
  <c r="AS71" i="12" s="1"/>
  <c r="T74" i="12"/>
  <c r="R65" i="12"/>
  <c r="AE77" i="12"/>
  <c r="AF77" i="12" s="1"/>
  <c r="AR77" i="12" s="1"/>
  <c r="U62" i="12"/>
  <c r="U57" i="12" s="1"/>
  <c r="AE66" i="12"/>
  <c r="AF66" i="12" s="1"/>
  <c r="AR66" i="12" s="1"/>
  <c r="AP66" i="12" s="1"/>
  <c r="AS93" i="12"/>
  <c r="AS94" i="12" s="1"/>
  <c r="W36" i="18" s="1"/>
  <c r="AL92" i="12"/>
  <c r="U97" i="12"/>
  <c r="U92" i="12" s="1"/>
  <c r="AN73" i="1"/>
  <c r="AS73" i="1" s="1"/>
  <c r="AN72" i="1"/>
  <c r="AS72" i="1" s="1"/>
  <c r="AQ72" i="1"/>
  <c r="AM74" i="1"/>
  <c r="AN71" i="1"/>
  <c r="AS71" i="1" s="1"/>
  <c r="R74" i="1"/>
  <c r="AQ71" i="1"/>
  <c r="S62" i="1"/>
  <c r="Y65" i="1"/>
  <c r="T65" i="1"/>
  <c r="U74" i="1"/>
  <c r="AB74" i="1"/>
  <c r="T65" i="12"/>
  <c r="R67" i="12"/>
  <c r="R97" i="12"/>
  <c r="R92" i="12" s="1"/>
  <c r="Y97" i="12"/>
  <c r="AM111" i="12"/>
  <c r="T78" i="12"/>
  <c r="AB97" i="12"/>
  <c r="AJ92" i="12"/>
  <c r="AQ84" i="12"/>
  <c r="AK92" i="12"/>
  <c r="T97" i="1"/>
  <c r="AD92" i="1"/>
  <c r="AC59" i="13"/>
  <c r="AE59" i="13" s="1"/>
  <c r="AM69" i="13"/>
  <c r="L65" i="13"/>
  <c r="S67" i="13"/>
  <c r="U67" i="13"/>
  <c r="L99" i="13"/>
  <c r="U74" i="13"/>
  <c r="AB67" i="13"/>
  <c r="Y74" i="13"/>
  <c r="AQ98" i="13"/>
  <c r="AQ99" i="13" s="1"/>
  <c r="AH38" i="18" s="1"/>
  <c r="T65" i="13"/>
  <c r="Y67" i="13"/>
  <c r="AE70" i="13"/>
  <c r="AF70" i="13" s="1"/>
  <c r="AE81" i="13"/>
  <c r="AE88" i="13"/>
  <c r="AF88" i="13" s="1"/>
  <c r="AR88" i="13" s="1"/>
  <c r="AS98" i="13"/>
  <c r="AS99" i="13" s="1"/>
  <c r="AJ38" i="18" s="1"/>
  <c r="AS110" i="13"/>
  <c r="AS111" i="13" s="1"/>
  <c r="AJ44" i="18" s="1"/>
  <c r="R74" i="13"/>
  <c r="AE76" i="13"/>
  <c r="AF76" i="13" s="1"/>
  <c r="AR76" i="13" s="1"/>
  <c r="M81" i="13"/>
  <c r="M83" i="13" s="1"/>
  <c r="AN81" i="13"/>
  <c r="AB107" i="13"/>
  <c r="AM111" i="13"/>
  <c r="M58" i="13"/>
  <c r="AC58" i="13" s="1"/>
  <c r="AE58" i="13" s="1"/>
  <c r="AF58" i="13" s="1"/>
  <c r="AR58" i="13" s="1"/>
  <c r="AN58" i="13"/>
  <c r="AS58" i="13" s="1"/>
  <c r="AE66" i="13"/>
  <c r="AF66" i="13" s="1"/>
  <c r="AR66" i="13" s="1"/>
  <c r="AP66" i="13" s="1"/>
  <c r="U78" i="13"/>
  <c r="M88" i="13"/>
  <c r="AQ88" i="13" s="1"/>
  <c r="AE95" i="13"/>
  <c r="AF95" i="13" s="1"/>
  <c r="AR95" i="13" s="1"/>
  <c r="AP95" i="13" s="1"/>
  <c r="T107" i="13"/>
  <c r="AS106" i="13"/>
  <c r="AB62" i="13"/>
  <c r="AS63" i="13"/>
  <c r="AS65" i="13" s="1"/>
  <c r="AJ26" i="18" s="1"/>
  <c r="AM65" i="13"/>
  <c r="AQ68" i="13"/>
  <c r="AQ69" i="13" s="1"/>
  <c r="AH28" i="18" s="1"/>
  <c r="M102" i="13"/>
  <c r="AQ102" i="13" s="1"/>
  <c r="AQ103" i="13" s="1"/>
  <c r="AH40" i="18" s="1"/>
  <c r="AE108" i="13"/>
  <c r="Y109" i="13"/>
  <c r="AB78" i="13"/>
  <c r="AQ64" i="13"/>
  <c r="T67" i="13"/>
  <c r="AS76" i="13"/>
  <c r="AS95" i="13"/>
  <c r="S105" i="13"/>
  <c r="R107" i="13"/>
  <c r="AN61" i="13"/>
  <c r="AS61" i="13" s="1"/>
  <c r="AN77" i="12"/>
  <c r="AS77" i="12" s="1"/>
  <c r="AE95" i="12"/>
  <c r="AF95" i="12" s="1"/>
  <c r="AR95" i="12" s="1"/>
  <c r="AQ98" i="12"/>
  <c r="AQ99" i="12" s="1"/>
  <c r="U38" i="18" s="1"/>
  <c r="AN104" i="12"/>
  <c r="AN105" i="12" s="1"/>
  <c r="AN96" i="12"/>
  <c r="AS96" i="12" s="1"/>
  <c r="Y74" i="12"/>
  <c r="L99" i="12"/>
  <c r="M100" i="12"/>
  <c r="L103" i="12"/>
  <c r="M108" i="12"/>
  <c r="M109" i="12" s="1"/>
  <c r="AS108" i="12"/>
  <c r="AS109" i="12" s="1"/>
  <c r="W43" i="18" s="1"/>
  <c r="M111" i="12"/>
  <c r="AS64" i="12"/>
  <c r="AS102" i="12"/>
  <c r="AS103" i="12" s="1"/>
  <c r="W40" i="18" s="1"/>
  <c r="AE64" i="12"/>
  <c r="AF64" i="12" s="1"/>
  <c r="AR64" i="12" s="1"/>
  <c r="AE70" i="12"/>
  <c r="AF70" i="12" s="1"/>
  <c r="U78" i="12"/>
  <c r="AC58" i="12"/>
  <c r="AE58" i="12" s="1"/>
  <c r="AF58" i="12" s="1"/>
  <c r="AR58" i="12" s="1"/>
  <c r="AM65" i="12"/>
  <c r="Y67" i="12"/>
  <c r="U67" i="12"/>
  <c r="Y78" i="12"/>
  <c r="AQ93" i="12"/>
  <c r="AQ94" i="12" s="1"/>
  <c r="U36" i="18" s="1"/>
  <c r="S74" i="12"/>
  <c r="AN98" i="12"/>
  <c r="AN99" i="12" s="1"/>
  <c r="AB74" i="12"/>
  <c r="AE81" i="12"/>
  <c r="S97" i="12"/>
  <c r="S92" i="12" s="1"/>
  <c r="AE96" i="12"/>
  <c r="AF96" i="12" s="1"/>
  <c r="AR96" i="12" s="1"/>
  <c r="Y105" i="12"/>
  <c r="R107" i="12"/>
  <c r="T62" i="12"/>
  <c r="T57" i="12" s="1"/>
  <c r="L67" i="12"/>
  <c r="R74" i="12"/>
  <c r="T97" i="12"/>
  <c r="T92" i="12" s="1"/>
  <c r="AQ96" i="12"/>
  <c r="AC61" i="12"/>
  <c r="AE61" i="12" s="1"/>
  <c r="AF61" i="12" s="1"/>
  <c r="AR61" i="12" s="1"/>
  <c r="R78" i="1"/>
  <c r="R97" i="1"/>
  <c r="AE98" i="1"/>
  <c r="AF98" i="1" s="1"/>
  <c r="AF99" i="1" s="1"/>
  <c r="R67" i="1"/>
  <c r="R69" i="1" s="1"/>
  <c r="S74" i="1"/>
  <c r="T78" i="1"/>
  <c r="AE81" i="1"/>
  <c r="AS58" i="1"/>
  <c r="R62" i="13"/>
  <c r="M61" i="13"/>
  <c r="AQ61" i="13" s="1"/>
  <c r="AE60" i="13"/>
  <c r="AF60" i="13" s="1"/>
  <c r="AR60" i="13" s="1"/>
  <c r="AE60" i="12"/>
  <c r="AF60" i="12" s="1"/>
  <c r="AR60" i="12" s="1"/>
  <c r="AN58" i="12"/>
  <c r="AS58" i="12" s="1"/>
  <c r="AQ58" i="12"/>
  <c r="L62" i="12"/>
  <c r="M59" i="12"/>
  <c r="AQ59" i="12" s="1"/>
  <c r="AQ60" i="12"/>
  <c r="AE58" i="1"/>
  <c r="AF58" i="1" s="1"/>
  <c r="AR58" i="1" s="1"/>
  <c r="AQ58" i="1"/>
  <c r="AN59" i="13"/>
  <c r="AS59" i="13" s="1"/>
  <c r="AN60" i="13"/>
  <c r="AS60" i="13" s="1"/>
  <c r="AM62" i="13"/>
  <c r="AQ59" i="13"/>
  <c r="AQ60" i="13"/>
  <c r="L62" i="13"/>
  <c r="AS59" i="12"/>
  <c r="AN60" i="12"/>
  <c r="AS60" i="12" s="1"/>
  <c r="AM62" i="12"/>
  <c r="S65" i="1"/>
  <c r="AN68" i="1"/>
  <c r="AN69" i="1" s="1"/>
  <c r="S97" i="1"/>
  <c r="U65" i="1"/>
  <c r="AE70" i="1"/>
  <c r="AF70" i="1" s="1"/>
  <c r="AR70" i="1" s="1"/>
  <c r="AE76" i="1"/>
  <c r="AF76" i="1" s="1"/>
  <c r="AR76" i="1" s="1"/>
  <c r="AS76" i="1"/>
  <c r="U97" i="1"/>
  <c r="U92" i="1" s="1"/>
  <c r="Y99" i="1"/>
  <c r="L74" i="1"/>
  <c r="Y97" i="1"/>
  <c r="AN105" i="1"/>
  <c r="AE108" i="1"/>
  <c r="AF108" i="1" s="1"/>
  <c r="U67" i="1"/>
  <c r="T62" i="1"/>
  <c r="R65" i="1"/>
  <c r="Y67" i="1"/>
  <c r="AB67" i="1"/>
  <c r="M68" i="1"/>
  <c r="M69" i="1" s="1"/>
  <c r="M70" i="1"/>
  <c r="AQ70" i="1" s="1"/>
  <c r="M79" i="1"/>
  <c r="M80" i="1" s="1"/>
  <c r="AS81" i="1"/>
  <c r="AS84" i="1"/>
  <c r="AQ108" i="1"/>
  <c r="AQ109" i="1" s="1"/>
  <c r="H43" i="18" s="1"/>
  <c r="U62" i="1"/>
  <c r="U57" i="1" s="1"/>
  <c r="AE77" i="1"/>
  <c r="AF77" i="1" s="1"/>
  <c r="AR77" i="1" s="1"/>
  <c r="AC67" i="1"/>
  <c r="AN70" i="1"/>
  <c r="AS70" i="1" s="1"/>
  <c r="AS110" i="1"/>
  <c r="AS111" i="1" s="1"/>
  <c r="J44" i="18" s="1"/>
  <c r="L67" i="1"/>
  <c r="T74" i="1"/>
  <c r="AE95" i="1"/>
  <c r="AF95" i="1" s="1"/>
  <c r="AR95" i="1" s="1"/>
  <c r="AN102" i="1"/>
  <c r="AN103" i="1" s="1"/>
  <c r="L111" i="1"/>
  <c r="AE60" i="1"/>
  <c r="AF60" i="1" s="1"/>
  <c r="AR60" i="1" s="1"/>
  <c r="AS79" i="1"/>
  <c r="AS80" i="1" s="1"/>
  <c r="J31" i="18" s="1"/>
  <c r="AB65" i="1"/>
  <c r="AS100" i="1"/>
  <c r="AS101" i="1" s="1"/>
  <c r="J39" i="18" s="1"/>
  <c r="AM101" i="1"/>
  <c r="L103" i="1"/>
  <c r="AS104" i="1"/>
  <c r="AB109" i="1"/>
  <c r="M59" i="1"/>
  <c r="AQ59" i="1" s="1"/>
  <c r="L65" i="1"/>
  <c r="AE64" i="1"/>
  <c r="AF64" i="1" s="1"/>
  <c r="AR64" i="1" s="1"/>
  <c r="Y74" i="1"/>
  <c r="AS95" i="1"/>
  <c r="AN98" i="1"/>
  <c r="AN99" i="1" s="1"/>
  <c r="S105" i="1"/>
  <c r="R62" i="1"/>
  <c r="M65" i="1"/>
  <c r="T67" i="1"/>
  <c r="AQ66" i="1"/>
  <c r="L105" i="1"/>
  <c r="M61" i="1"/>
  <c r="AQ61" i="1" s="1"/>
  <c r="AQ60" i="1"/>
  <c r="AM62" i="1"/>
  <c r="AN59" i="1"/>
  <c r="AS60" i="1"/>
  <c r="AN61" i="1"/>
  <c r="AS61" i="1" s="1"/>
  <c r="L62" i="1"/>
  <c r="AN77" i="13"/>
  <c r="AS77" i="13" s="1"/>
  <c r="AM78" i="13"/>
  <c r="L80" i="13"/>
  <c r="AM105" i="13"/>
  <c r="AN104" i="13"/>
  <c r="AS104" i="13" s="1"/>
  <c r="AS105" i="13" s="1"/>
  <c r="AJ41" i="18" s="1"/>
  <c r="Y78" i="13"/>
  <c r="M79" i="13"/>
  <c r="M80" i="13" s="1"/>
  <c r="U107" i="13"/>
  <c r="AE93" i="13"/>
  <c r="AE94" i="13" s="1"/>
  <c r="M63" i="13"/>
  <c r="M65" i="13" s="1"/>
  <c r="AE68" i="13"/>
  <c r="L74" i="13"/>
  <c r="M75" i="13"/>
  <c r="AQ75" i="13" s="1"/>
  <c r="M93" i="13"/>
  <c r="M94" i="13" s="1"/>
  <c r="M105" i="13"/>
  <c r="AM109" i="13"/>
  <c r="M67" i="13"/>
  <c r="AS66" i="13"/>
  <c r="AN69" i="13"/>
  <c r="AS68" i="13"/>
  <c r="AS69" i="13" s="1"/>
  <c r="AJ28" i="18" s="1"/>
  <c r="M70" i="13"/>
  <c r="M74" i="13" s="1"/>
  <c r="R78" i="13"/>
  <c r="S78" i="13"/>
  <c r="AN88" i="13"/>
  <c r="AS88" i="13" s="1"/>
  <c r="AN108" i="13"/>
  <c r="AN109" i="13" s="1"/>
  <c r="L78" i="13"/>
  <c r="S65" i="13"/>
  <c r="AM67" i="13"/>
  <c r="AM74" i="13"/>
  <c r="AN70" i="13"/>
  <c r="AS70" i="13" s="1"/>
  <c r="AE77" i="13"/>
  <c r="AF77" i="13" s="1"/>
  <c r="AR77" i="13" s="1"/>
  <c r="AP77" i="13" s="1"/>
  <c r="L105" i="13"/>
  <c r="AE64" i="13"/>
  <c r="AF64" i="13" s="1"/>
  <c r="AR64" i="13" s="1"/>
  <c r="M96" i="13"/>
  <c r="AQ96" i="13" s="1"/>
  <c r="AE96" i="13"/>
  <c r="AF96" i="13" s="1"/>
  <c r="AR96" i="13" s="1"/>
  <c r="AE110" i="13"/>
  <c r="L69" i="13"/>
  <c r="AC69" i="13"/>
  <c r="AM80" i="13"/>
  <c r="AN79" i="13"/>
  <c r="AN80" i="13" s="1"/>
  <c r="T78" i="13"/>
  <c r="M84" i="13"/>
  <c r="AE84" i="13"/>
  <c r="AE98" i="13"/>
  <c r="M100" i="13"/>
  <c r="M101" i="13" s="1"/>
  <c r="AE100" i="13"/>
  <c r="M76" i="13"/>
  <c r="AQ76" i="13" s="1"/>
  <c r="AS96" i="13"/>
  <c r="AN102" i="13"/>
  <c r="AS102" i="13" s="1"/>
  <c r="AS103" i="13" s="1"/>
  <c r="AJ40" i="18" s="1"/>
  <c r="L107" i="13"/>
  <c r="AM107" i="13"/>
  <c r="L67" i="13"/>
  <c r="AC67" i="13"/>
  <c r="AS75" i="13"/>
  <c r="AN107" i="13"/>
  <c r="AS93" i="13"/>
  <c r="AS94" i="13" s="1"/>
  <c r="AJ36" i="18" s="1"/>
  <c r="S107" i="13"/>
  <c r="L109" i="13"/>
  <c r="AQ108" i="13"/>
  <c r="M110" i="13"/>
  <c r="AC106" i="13"/>
  <c r="AN84" i="13"/>
  <c r="AS70" i="12"/>
  <c r="AN65" i="12"/>
  <c r="AS63" i="12"/>
  <c r="AQ70" i="12"/>
  <c r="M74" i="12"/>
  <c r="AN69" i="12"/>
  <c r="AS68" i="12"/>
  <c r="AS69" i="12" s="1"/>
  <c r="W28" i="18" s="1"/>
  <c r="AQ67" i="12"/>
  <c r="U27" i="18" s="1"/>
  <c r="AM74" i="12"/>
  <c r="AN88" i="12"/>
  <c r="AN91" i="12" s="1"/>
  <c r="M106" i="12"/>
  <c r="AC106" i="12" s="1"/>
  <c r="AN66" i="12"/>
  <c r="AS66" i="12" s="1"/>
  <c r="L74" i="12"/>
  <c r="AB78" i="12"/>
  <c r="M77" i="12"/>
  <c r="AQ77" i="12" s="1"/>
  <c r="AQ79" i="12"/>
  <c r="M97" i="12"/>
  <c r="Y107" i="12"/>
  <c r="AS110" i="12"/>
  <c r="AS111" i="12" s="1"/>
  <c r="W44" i="18" s="1"/>
  <c r="M63" i="12"/>
  <c r="AC63" i="12" s="1"/>
  <c r="M68" i="12"/>
  <c r="AE68" i="12"/>
  <c r="L78" i="12"/>
  <c r="M75" i="12"/>
  <c r="AQ75" i="12" s="1"/>
  <c r="AN95" i="12"/>
  <c r="AS95" i="12" s="1"/>
  <c r="AN100" i="12"/>
  <c r="AN101" i="12" s="1"/>
  <c r="AB67" i="12"/>
  <c r="AM67" i="12"/>
  <c r="R78" i="12"/>
  <c r="M81" i="12"/>
  <c r="M83" i="12" s="1"/>
  <c r="AE84" i="12"/>
  <c r="AE88" i="12"/>
  <c r="AE91" i="12" s="1"/>
  <c r="AC67" i="12"/>
  <c r="AM69" i="12"/>
  <c r="S78" i="12"/>
  <c r="AS75" i="12"/>
  <c r="AM101" i="12"/>
  <c r="AB109" i="12"/>
  <c r="AE108" i="12"/>
  <c r="M67" i="12"/>
  <c r="AS76" i="12"/>
  <c r="S107" i="12"/>
  <c r="AB111" i="12"/>
  <c r="AE110" i="12"/>
  <c r="AS79" i="12"/>
  <c r="AS80" i="12" s="1"/>
  <c r="W31" i="18" s="1"/>
  <c r="AS81" i="12"/>
  <c r="AS83" i="12" s="1"/>
  <c r="W32" i="18" s="1"/>
  <c r="AM103" i="12"/>
  <c r="U107" i="12"/>
  <c r="AM78" i="12"/>
  <c r="AQ88" i="12"/>
  <c r="AQ95" i="12"/>
  <c r="AM109" i="12"/>
  <c r="L111" i="12"/>
  <c r="AQ76" i="12"/>
  <c r="AM80" i="12"/>
  <c r="AQ102" i="12"/>
  <c r="L107" i="12"/>
  <c r="L109" i="12"/>
  <c r="L80" i="12"/>
  <c r="AE98" i="12"/>
  <c r="AB105" i="12"/>
  <c r="AM105" i="12"/>
  <c r="AC76" i="12"/>
  <c r="AE76" i="12" s="1"/>
  <c r="AF76" i="12" s="1"/>
  <c r="AR76" i="12" s="1"/>
  <c r="AE100" i="12"/>
  <c r="AC102" i="12"/>
  <c r="Y105" i="1"/>
  <c r="AQ110" i="1"/>
  <c r="M111" i="1"/>
  <c r="AN64" i="1"/>
  <c r="AB69" i="1"/>
  <c r="AE68" i="1"/>
  <c r="S78" i="1"/>
  <c r="AC97" i="1"/>
  <c r="AQ98" i="1"/>
  <c r="M81" i="1"/>
  <c r="M83" i="1" s="1"/>
  <c r="AQ64" i="1"/>
  <c r="U78" i="1"/>
  <c r="M76" i="1"/>
  <c r="AQ76" i="1" s="1"/>
  <c r="J34" i="18"/>
  <c r="L99" i="1"/>
  <c r="AN109" i="1"/>
  <c r="AS108" i="1"/>
  <c r="AS109" i="1" s="1"/>
  <c r="J43" i="18" s="1"/>
  <c r="AM67" i="1"/>
  <c r="Y78" i="1"/>
  <c r="AB78" i="1"/>
  <c r="AE84" i="1"/>
  <c r="AB97" i="1"/>
  <c r="AE93" i="1"/>
  <c r="AE94" i="1" s="1"/>
  <c r="AC101" i="1"/>
  <c r="AE100" i="1"/>
  <c r="M84" i="1"/>
  <c r="M87" i="1" s="1"/>
  <c r="AM97" i="1"/>
  <c r="AN93" i="1"/>
  <c r="AN94" i="1" s="1"/>
  <c r="L101" i="1"/>
  <c r="M100" i="1"/>
  <c r="M101" i="1" s="1"/>
  <c r="T105" i="1"/>
  <c r="AB111" i="1"/>
  <c r="AE110" i="1"/>
  <c r="AE66" i="1"/>
  <c r="AF66" i="1" s="1"/>
  <c r="AR66" i="1" s="1"/>
  <c r="AS75" i="1"/>
  <c r="AQ77" i="1"/>
  <c r="AQ93" i="1"/>
  <c r="AQ94" i="1" s="1"/>
  <c r="H36" i="18" s="1"/>
  <c r="AM78" i="1"/>
  <c r="AQ95" i="1"/>
  <c r="L78" i="1"/>
  <c r="AM80" i="1"/>
  <c r="H34" i="18"/>
  <c r="AQ102" i="1"/>
  <c r="AM105" i="1"/>
  <c r="AM111" i="1"/>
  <c r="AC102" i="1"/>
  <c r="L109" i="1"/>
  <c r="AQ75" i="1"/>
  <c r="AQ104" i="1"/>
  <c r="BA20" i="18"/>
  <c r="BB23" i="18"/>
  <c r="BB20" i="18"/>
  <c r="BB22" i="18"/>
  <c r="AZ23" i="18"/>
  <c r="BC22" i="18"/>
  <c r="BE22" i="18"/>
  <c r="BC20" i="18"/>
  <c r="BA23" i="18"/>
  <c r="BA22" i="18"/>
  <c r="BC23" i="18"/>
  <c r="BD23" i="18"/>
  <c r="BE20" i="18"/>
  <c r="AZ20" i="18"/>
  <c r="AZ22" i="18"/>
  <c r="AY22" i="18"/>
  <c r="BE23" i="18"/>
  <c r="BC19" i="18"/>
  <c r="BB19" i="18"/>
  <c r="AZ19" i="18"/>
  <c r="BA19" i="18"/>
  <c r="AN42" i="13"/>
  <c r="AS42" i="13" s="1"/>
  <c r="AC42" i="13"/>
  <c r="BB17" i="18"/>
  <c r="BC17" i="18"/>
  <c r="BD17" i="18"/>
  <c r="BA17" i="18"/>
  <c r="M42" i="12"/>
  <c r="AC42" i="12" s="1"/>
  <c r="AN42" i="12"/>
  <c r="AS42" i="12" s="1"/>
  <c r="AZ17" i="18"/>
  <c r="M42" i="1"/>
  <c r="S57" i="13" l="1"/>
  <c r="AM57" i="13"/>
  <c r="AZ57" i="13"/>
  <c r="AB57" i="13"/>
  <c r="M87" i="13"/>
  <c r="M91" i="13" s="1"/>
  <c r="U57" i="13"/>
  <c r="AX57" i="13"/>
  <c r="L57" i="13"/>
  <c r="R57" i="13"/>
  <c r="T57" i="13"/>
  <c r="S57" i="12"/>
  <c r="L57" i="12"/>
  <c r="AB57" i="12"/>
  <c r="AQ91" i="12"/>
  <c r="U34" i="18" s="1"/>
  <c r="AM57" i="12"/>
  <c r="Y57" i="12"/>
  <c r="R57" i="12"/>
  <c r="R57" i="1"/>
  <c r="Y57" i="1"/>
  <c r="T57" i="1"/>
  <c r="S57" i="1"/>
  <c r="AB57" i="1"/>
  <c r="L57" i="1"/>
  <c r="AQ74" i="1"/>
  <c r="H29" i="18" s="1"/>
  <c r="AC63" i="13"/>
  <c r="AV92" i="12"/>
  <c r="AX92" i="1"/>
  <c r="AV92" i="1"/>
  <c r="BB6" i="12"/>
  <c r="AE87" i="13"/>
  <c r="AE91" i="13" s="1"/>
  <c r="AR6" i="1"/>
  <c r="BB6" i="13"/>
  <c r="AU9" i="13"/>
  <c r="BG112" i="13"/>
  <c r="BB114" i="12"/>
  <c r="AX92" i="12"/>
  <c r="AD37" i="18"/>
  <c r="BB115" i="13"/>
  <c r="AN87" i="13"/>
  <c r="AN91" i="13" s="1"/>
  <c r="AT86" i="13"/>
  <c r="BF86" i="13" s="1"/>
  <c r="AQ87" i="12"/>
  <c r="U33" i="18" s="1"/>
  <c r="AT115" i="12"/>
  <c r="X45" i="18" s="1"/>
  <c r="AZ115" i="12"/>
  <c r="AD45" i="18" s="1"/>
  <c r="BB112" i="12"/>
  <c r="AZ92" i="1"/>
  <c r="AY92" i="1"/>
  <c r="AP96" i="1"/>
  <c r="BB114" i="1"/>
  <c r="AT115" i="1"/>
  <c r="K45" i="18" s="1"/>
  <c r="BB112" i="1"/>
  <c r="AE87" i="12"/>
  <c r="AS87" i="12"/>
  <c r="W33" i="18" s="1"/>
  <c r="L92" i="12"/>
  <c r="AT96" i="1"/>
  <c r="AE83" i="13"/>
  <c r="AB92" i="1"/>
  <c r="AE87" i="1"/>
  <c r="AN65" i="1"/>
  <c r="R92" i="1"/>
  <c r="AT86" i="1"/>
  <c r="BD86" i="13" s="1"/>
  <c r="AM65" i="1"/>
  <c r="AM57" i="1" s="1"/>
  <c r="AF88" i="12"/>
  <c r="AF91" i="12" s="1"/>
  <c r="AE83" i="12"/>
  <c r="AN87" i="12"/>
  <c r="AS83" i="1"/>
  <c r="J32" i="18" s="1"/>
  <c r="AS85" i="1"/>
  <c r="AT85" i="1" s="1"/>
  <c r="BD85" i="13" s="1"/>
  <c r="AT85" i="13"/>
  <c r="BF85" i="13" s="1"/>
  <c r="AP85" i="13"/>
  <c r="AT72" i="13"/>
  <c r="BF72" i="13" s="1"/>
  <c r="AN83" i="13"/>
  <c r="AT86" i="12"/>
  <c r="BE86" i="13" s="1"/>
  <c r="AP86" i="12"/>
  <c r="AR85" i="12"/>
  <c r="AT85" i="12" s="1"/>
  <c r="BE85" i="13" s="1"/>
  <c r="AF81" i="1"/>
  <c r="AF83" i="1" s="1"/>
  <c r="AE83" i="1"/>
  <c r="AN83" i="1"/>
  <c r="AT73" i="1"/>
  <c r="BB73" i="1" s="1"/>
  <c r="AT66" i="12"/>
  <c r="BE66" i="13" s="1"/>
  <c r="AT71" i="13"/>
  <c r="BB71" i="13" s="1"/>
  <c r="AP88" i="13"/>
  <c r="AT71" i="12"/>
  <c r="BB71" i="12" s="1"/>
  <c r="AM92" i="12"/>
  <c r="AF81" i="12"/>
  <c r="AF83" i="12" s="1"/>
  <c r="AP96" i="12"/>
  <c r="AS102" i="1"/>
  <c r="AS103" i="1" s="1"/>
  <c r="J40" i="18" s="1"/>
  <c r="AW40" i="18" s="1"/>
  <c r="AP70" i="1"/>
  <c r="T92" i="1"/>
  <c r="AT95" i="13"/>
  <c r="BF95" i="13" s="1"/>
  <c r="AT73" i="13"/>
  <c r="AP73" i="13"/>
  <c r="AQ58" i="13"/>
  <c r="AT58" i="13" s="1"/>
  <c r="AC102" i="13"/>
  <c r="AE102" i="13" s="1"/>
  <c r="AQ100" i="13"/>
  <c r="AQ101" i="13" s="1"/>
  <c r="AH39" i="18" s="1"/>
  <c r="AQ70" i="13"/>
  <c r="AQ74" i="13" s="1"/>
  <c r="AH29" i="18" s="1"/>
  <c r="AN105" i="13"/>
  <c r="AT72" i="12"/>
  <c r="AT73" i="12"/>
  <c r="AP73" i="12"/>
  <c r="Y92" i="12"/>
  <c r="AN107" i="12"/>
  <c r="AB92" i="12"/>
  <c r="AS98" i="12"/>
  <c r="AS99" i="12" s="1"/>
  <c r="W38" i="18" s="1"/>
  <c r="AT72" i="1"/>
  <c r="AP72" i="1"/>
  <c r="AT71" i="1"/>
  <c r="AU71" i="1" s="1"/>
  <c r="AP71" i="1"/>
  <c r="AE99" i="1"/>
  <c r="AR98" i="1"/>
  <c r="AR99" i="1" s="1"/>
  <c r="I38" i="18" s="1"/>
  <c r="AS105" i="1"/>
  <c r="J41" i="18" s="1"/>
  <c r="AS98" i="1"/>
  <c r="AS99" i="1" s="1"/>
  <c r="J38" i="18" s="1"/>
  <c r="AT66" i="1"/>
  <c r="BD66" i="13" s="1"/>
  <c r="AT96" i="12"/>
  <c r="BE96" i="13" s="1"/>
  <c r="AN67" i="12"/>
  <c r="AQ110" i="12"/>
  <c r="AQ111" i="12" s="1"/>
  <c r="U44" i="18" s="1"/>
  <c r="AT64" i="12"/>
  <c r="BE64" i="13" s="1"/>
  <c r="AQ108" i="12"/>
  <c r="AQ109" i="12" s="1"/>
  <c r="U43" i="18" s="1"/>
  <c r="S92" i="1"/>
  <c r="AE109" i="1"/>
  <c r="AF81" i="13"/>
  <c r="AF83" i="13" s="1"/>
  <c r="AS107" i="13"/>
  <c r="AJ42" i="18" s="1"/>
  <c r="AS79" i="13"/>
  <c r="AS80" i="13" s="1"/>
  <c r="AJ31" i="18" s="1"/>
  <c r="AW31" i="18" s="1"/>
  <c r="AT64" i="13"/>
  <c r="AQ79" i="13"/>
  <c r="AQ80" i="13" s="1"/>
  <c r="AH31" i="18" s="1"/>
  <c r="M62" i="13"/>
  <c r="AT66" i="13"/>
  <c r="BF66" i="13" s="1"/>
  <c r="AE109" i="13"/>
  <c r="AF108" i="13"/>
  <c r="AQ81" i="13"/>
  <c r="AQ83" i="13" s="1"/>
  <c r="AH32" i="18" s="1"/>
  <c r="M103" i="13"/>
  <c r="AQ84" i="13"/>
  <c r="AT88" i="13"/>
  <c r="AS81" i="13"/>
  <c r="AS83" i="13" s="1"/>
  <c r="AJ32" i="18" s="1"/>
  <c r="AC61" i="13"/>
  <c r="AE61" i="13" s="1"/>
  <c r="AF61" i="13" s="1"/>
  <c r="AR61" i="13" s="1"/>
  <c r="AT61" i="13" s="1"/>
  <c r="AP61" i="12"/>
  <c r="AT61" i="12"/>
  <c r="AQ106" i="12"/>
  <c r="AQ107" i="12" s="1"/>
  <c r="U42" i="18" s="1"/>
  <c r="AS62" i="12"/>
  <c r="AQ100" i="12"/>
  <c r="AQ101" i="12" s="1"/>
  <c r="U39" i="18" s="1"/>
  <c r="M101" i="12"/>
  <c r="AS107" i="12"/>
  <c r="W42" i="18" s="1"/>
  <c r="AN78" i="12"/>
  <c r="AN62" i="12"/>
  <c r="M105" i="12"/>
  <c r="M92" i="12" s="1"/>
  <c r="AE67" i="12"/>
  <c r="AS104" i="12"/>
  <c r="AS105" i="12" s="1"/>
  <c r="W41" i="18" s="1"/>
  <c r="AS97" i="12"/>
  <c r="W37" i="18" s="1"/>
  <c r="AP64" i="12"/>
  <c r="AP60" i="12"/>
  <c r="L92" i="1"/>
  <c r="M78" i="1"/>
  <c r="AC80" i="1"/>
  <c r="AN62" i="1"/>
  <c r="AN57" i="1" s="1"/>
  <c r="AT60" i="12"/>
  <c r="AT58" i="12"/>
  <c r="AP58" i="12"/>
  <c r="AQ62" i="12"/>
  <c r="AC59" i="12"/>
  <c r="AC62" i="12" s="1"/>
  <c r="M62" i="12"/>
  <c r="M57" i="12" s="1"/>
  <c r="AT58" i="1"/>
  <c r="AP58" i="1"/>
  <c r="AT60" i="13"/>
  <c r="AP60" i="13"/>
  <c r="AF59" i="13"/>
  <c r="AQ62" i="13"/>
  <c r="AN62" i="13"/>
  <c r="AS62" i="13"/>
  <c r="AC61" i="1"/>
  <c r="AE61" i="1" s="1"/>
  <c r="AF61" i="1" s="1"/>
  <c r="AR61" i="1" s="1"/>
  <c r="AP61" i="1" s="1"/>
  <c r="AS67" i="1"/>
  <c r="J27" i="18" s="1"/>
  <c r="AS68" i="1"/>
  <c r="AS69" i="1" s="1"/>
  <c r="J28" i="18" s="1"/>
  <c r="AW28" i="18" s="1"/>
  <c r="AS64" i="1"/>
  <c r="AT64" i="1" s="1"/>
  <c r="AQ79" i="1"/>
  <c r="AQ80" i="1" s="1"/>
  <c r="H31" i="18" s="1"/>
  <c r="M74" i="1"/>
  <c r="AT70" i="1"/>
  <c r="BD70" i="13" s="1"/>
  <c r="M97" i="1"/>
  <c r="AN78" i="1"/>
  <c r="Y92" i="1"/>
  <c r="M62" i="1"/>
  <c r="AQ105" i="1"/>
  <c r="H41" i="18" s="1"/>
  <c r="AQ68" i="1"/>
  <c r="AQ69" i="1" s="1"/>
  <c r="H28" i="18" s="1"/>
  <c r="M105" i="1"/>
  <c r="AN67" i="1"/>
  <c r="AQ65" i="1"/>
  <c r="H26" i="18" s="1"/>
  <c r="AQ100" i="1"/>
  <c r="AQ101" i="1" s="1"/>
  <c r="H39" i="18" s="1"/>
  <c r="AC65" i="1"/>
  <c r="AC59" i="1"/>
  <c r="AT60" i="1"/>
  <c r="AP60" i="1"/>
  <c r="AQ62" i="1"/>
  <c r="AS59" i="1"/>
  <c r="AS62" i="1" s="1"/>
  <c r="BA65" i="13"/>
  <c r="AR26" i="18" s="1"/>
  <c r="AF84" i="13"/>
  <c r="AE111" i="13"/>
  <c r="AF110" i="13"/>
  <c r="AN78" i="13"/>
  <c r="AQ63" i="13"/>
  <c r="AC105" i="13"/>
  <c r="AE104" i="13"/>
  <c r="AF104" i="13" s="1"/>
  <c r="AR104" i="13" s="1"/>
  <c r="AN74" i="13"/>
  <c r="M78" i="13"/>
  <c r="AE67" i="13"/>
  <c r="AP96" i="13"/>
  <c r="AT96" i="13"/>
  <c r="BF96" i="13" s="1"/>
  <c r="AE106" i="13"/>
  <c r="AF106" i="13" s="1"/>
  <c r="AR106" i="13" s="1"/>
  <c r="AC107" i="13"/>
  <c r="AS78" i="13"/>
  <c r="AJ30" i="18" s="1"/>
  <c r="AE101" i="13"/>
  <c r="AF100" i="13"/>
  <c r="AQ78" i="13"/>
  <c r="AH30" i="18" s="1"/>
  <c r="AQ67" i="13"/>
  <c r="AH27" i="18" s="1"/>
  <c r="AQ93" i="13"/>
  <c r="AQ94" i="13" s="1"/>
  <c r="AH36" i="18" s="1"/>
  <c r="AU36" i="18" s="1"/>
  <c r="AP64" i="13"/>
  <c r="AS74" i="13"/>
  <c r="AJ29" i="18" s="1"/>
  <c r="M111" i="13"/>
  <c r="AQ110" i="13"/>
  <c r="AC74" i="13"/>
  <c r="M107" i="13"/>
  <c r="AN67" i="13"/>
  <c r="AS67" i="13"/>
  <c r="AJ27" i="18" s="1"/>
  <c r="AS108" i="13"/>
  <c r="AS109" i="13" s="1"/>
  <c r="AJ43" i="18" s="1"/>
  <c r="AW43" i="18" s="1"/>
  <c r="AE69" i="13"/>
  <c r="AF68" i="13"/>
  <c r="AT77" i="13"/>
  <c r="BF77" i="13" s="1"/>
  <c r="AQ109" i="13"/>
  <c r="AH43" i="18" s="1"/>
  <c r="AE99" i="13"/>
  <c r="AF98" i="13"/>
  <c r="AP76" i="13"/>
  <c r="AT76" i="13"/>
  <c r="BF76" i="13" s="1"/>
  <c r="AR70" i="13"/>
  <c r="AF93" i="13"/>
  <c r="AF94" i="13" s="1"/>
  <c r="AS84" i="13"/>
  <c r="AC75" i="13"/>
  <c r="AC107" i="12"/>
  <c r="AE106" i="12"/>
  <c r="AF106" i="12" s="1"/>
  <c r="AR106" i="12" s="1"/>
  <c r="AC65" i="12"/>
  <c r="AE63" i="12"/>
  <c r="AP77" i="12"/>
  <c r="AT77" i="12"/>
  <c r="BE77" i="13" s="1"/>
  <c r="AC74" i="12"/>
  <c r="AF84" i="12"/>
  <c r="AF87" i="12" s="1"/>
  <c r="AQ80" i="12"/>
  <c r="U31" i="18" s="1"/>
  <c r="AN74" i="12"/>
  <c r="AE102" i="12"/>
  <c r="AC103" i="12"/>
  <c r="AT76" i="12"/>
  <c r="BE76" i="13" s="1"/>
  <c r="AP76" i="12"/>
  <c r="M78" i="12"/>
  <c r="AC75" i="12"/>
  <c r="AS67" i="12"/>
  <c r="W27" i="18" s="1"/>
  <c r="AS74" i="12"/>
  <c r="W29" i="18" s="1"/>
  <c r="AC105" i="12"/>
  <c r="AE104" i="12"/>
  <c r="AQ81" i="12"/>
  <c r="AQ83" i="12" s="1"/>
  <c r="U32" i="18" s="1"/>
  <c r="AS100" i="12"/>
  <c r="AS101" i="12" s="1"/>
  <c r="W39" i="18" s="1"/>
  <c r="AW39" i="18" s="1"/>
  <c r="AN97" i="12"/>
  <c r="AN92" i="12" s="1"/>
  <c r="AE69" i="12"/>
  <c r="AF68" i="12"/>
  <c r="AS88" i="12"/>
  <c r="BA65" i="12"/>
  <c r="AE26" i="18" s="1"/>
  <c r="AF67" i="12"/>
  <c r="AQ74" i="12"/>
  <c r="U29" i="18" s="1"/>
  <c r="AQ105" i="12"/>
  <c r="U41" i="18" s="1"/>
  <c r="AE93" i="12"/>
  <c r="AE94" i="12" s="1"/>
  <c r="AC97" i="12"/>
  <c r="AE109" i="12"/>
  <c r="AF108" i="12"/>
  <c r="AS78" i="12"/>
  <c r="W30" i="18" s="1"/>
  <c r="M69" i="12"/>
  <c r="AQ68" i="12"/>
  <c r="AE111" i="12"/>
  <c r="AF110" i="12"/>
  <c r="AQ78" i="12"/>
  <c r="U30" i="18" s="1"/>
  <c r="AT95" i="12"/>
  <c r="BE95" i="13" s="1"/>
  <c r="AP95" i="12"/>
  <c r="AF100" i="12"/>
  <c r="AE101" i="12"/>
  <c r="M107" i="12"/>
  <c r="AC80" i="12"/>
  <c r="AE79" i="12"/>
  <c r="AQ103" i="12"/>
  <c r="U40" i="18" s="1"/>
  <c r="AS65" i="12"/>
  <c r="W26" i="18" s="1"/>
  <c r="AF98" i="12"/>
  <c r="AE99" i="12"/>
  <c r="M65" i="12"/>
  <c r="AQ63" i="12"/>
  <c r="AR70" i="12"/>
  <c r="AT70" i="12" s="1"/>
  <c r="BE70" i="13" s="1"/>
  <c r="AQ97" i="12"/>
  <c r="U37" i="18" s="1"/>
  <c r="AC78" i="1"/>
  <c r="AE75" i="1"/>
  <c r="AQ103" i="1"/>
  <c r="H40" i="18" s="1"/>
  <c r="AQ99" i="1"/>
  <c r="H38" i="18" s="1"/>
  <c r="AU38" i="18" s="1"/>
  <c r="AF93" i="1"/>
  <c r="AF94" i="1" s="1"/>
  <c r="AE97" i="1"/>
  <c r="AC74" i="1"/>
  <c r="AN74" i="1"/>
  <c r="AE69" i="1"/>
  <c r="AF68" i="1"/>
  <c r="AQ111" i="1"/>
  <c r="H44" i="18" s="1"/>
  <c r="AE111" i="1"/>
  <c r="AF110" i="1"/>
  <c r="AQ84" i="1"/>
  <c r="AQ87" i="1" s="1"/>
  <c r="H33" i="18" s="1"/>
  <c r="AT76" i="1"/>
  <c r="BD76" i="13" s="1"/>
  <c r="AP76" i="1"/>
  <c r="AF84" i="1"/>
  <c r="AF87" i="1" s="1"/>
  <c r="AE74" i="1"/>
  <c r="AE67" i="1"/>
  <c r="AC105" i="1"/>
  <c r="AC92" i="1" s="1"/>
  <c r="AE104" i="1"/>
  <c r="AF104" i="1" s="1"/>
  <c r="AR104" i="1" s="1"/>
  <c r="AS74" i="1"/>
  <c r="J29" i="18" s="1"/>
  <c r="AM92" i="1"/>
  <c r="AF100" i="1"/>
  <c r="AE101" i="1"/>
  <c r="M67" i="1"/>
  <c r="AQ81" i="1"/>
  <c r="AQ83" i="1" s="1"/>
  <c r="H32" i="18" s="1"/>
  <c r="AT95" i="1"/>
  <c r="BD95" i="13" s="1"/>
  <c r="AP95" i="1"/>
  <c r="AS78" i="1"/>
  <c r="J30" i="18" s="1"/>
  <c r="AN97" i="1"/>
  <c r="AN92" i="1" s="1"/>
  <c r="AS93" i="1"/>
  <c r="AP64" i="1"/>
  <c r="AE102" i="1"/>
  <c r="AC103" i="1"/>
  <c r="AT77" i="1"/>
  <c r="BD77" i="13" s="1"/>
  <c r="AP77" i="1"/>
  <c r="AQ78" i="1"/>
  <c r="H30" i="18" s="1"/>
  <c r="AQ97" i="1"/>
  <c r="H37" i="18" s="1"/>
  <c r="AF109" i="1"/>
  <c r="AR108" i="1"/>
  <c r="AE42" i="13"/>
  <c r="AC43" i="13"/>
  <c r="AE42" i="12"/>
  <c r="AC43" i="12"/>
  <c r="AQ42" i="12"/>
  <c r="AQ42" i="1"/>
  <c r="AC42" i="1"/>
  <c r="AP104" i="1" l="1"/>
  <c r="AT104" i="1"/>
  <c r="AN57" i="13"/>
  <c r="M57" i="13"/>
  <c r="AH25" i="18"/>
  <c r="AF87" i="13"/>
  <c r="AF91" i="13" s="1"/>
  <c r="AS91" i="13"/>
  <c r="AS57" i="13" s="1"/>
  <c r="AJ25" i="18"/>
  <c r="AN57" i="12"/>
  <c r="U25" i="18"/>
  <c r="AS91" i="12"/>
  <c r="W34" i="18" s="1"/>
  <c r="W25" i="18"/>
  <c r="J25" i="18"/>
  <c r="H25" i="18"/>
  <c r="H24" i="18" s="1"/>
  <c r="M57" i="1"/>
  <c r="AR81" i="12"/>
  <c r="AR83" i="12" s="1"/>
  <c r="V32" i="18" s="1"/>
  <c r="AW42" i="18"/>
  <c r="BB115" i="12"/>
  <c r="AT6" i="1"/>
  <c r="AP6" i="1"/>
  <c r="AU43" i="18"/>
  <c r="AU86" i="13"/>
  <c r="BB86" i="13" s="1"/>
  <c r="BG86" i="13"/>
  <c r="AU40" i="18"/>
  <c r="AU39" i="18"/>
  <c r="AW41" i="18"/>
  <c r="BB115" i="1"/>
  <c r="AW38" i="18"/>
  <c r="BB66" i="12"/>
  <c r="AU30" i="18"/>
  <c r="BB96" i="1"/>
  <c r="BD96" i="13"/>
  <c r="BG96" i="13" s="1"/>
  <c r="BG95" i="13"/>
  <c r="AS87" i="1"/>
  <c r="J33" i="18" s="1"/>
  <c r="AW32" i="18"/>
  <c r="AU88" i="13"/>
  <c r="BB88" i="13" s="1"/>
  <c r="BF88" i="13"/>
  <c r="AW29" i="18"/>
  <c r="AS94" i="1"/>
  <c r="J36" i="18" s="1"/>
  <c r="AW36" i="18" s="1"/>
  <c r="BB85" i="1"/>
  <c r="BB86" i="1"/>
  <c r="BA72" i="13"/>
  <c r="BA74" i="13" s="1"/>
  <c r="AR29" i="18" s="1"/>
  <c r="BF71" i="13"/>
  <c r="AU29" i="18"/>
  <c r="AS87" i="13"/>
  <c r="AJ33" i="18" s="1"/>
  <c r="AW30" i="18"/>
  <c r="AQ87" i="13"/>
  <c r="AH33" i="18" s="1"/>
  <c r="AU33" i="18" s="1"/>
  <c r="AW27" i="18"/>
  <c r="AU32" i="18"/>
  <c r="AU31" i="18"/>
  <c r="AR88" i="12"/>
  <c r="AR91" i="12" s="1"/>
  <c r="BG85" i="13"/>
  <c r="AU85" i="13"/>
  <c r="BB85" i="13" s="1"/>
  <c r="BB95" i="13"/>
  <c r="AU86" i="12"/>
  <c r="BB86" i="12" s="1"/>
  <c r="AU85" i="12"/>
  <c r="BB85" i="12" s="1"/>
  <c r="AP85" i="12"/>
  <c r="AR81" i="1"/>
  <c r="AR83" i="1" s="1"/>
  <c r="I32" i="18" s="1"/>
  <c r="AT98" i="1"/>
  <c r="BD98" i="13" s="1"/>
  <c r="BD73" i="13"/>
  <c r="BG76" i="13"/>
  <c r="BG77" i="13"/>
  <c r="AR81" i="13"/>
  <c r="AR83" i="13" s="1"/>
  <c r="AI32" i="18" s="1"/>
  <c r="BE71" i="13"/>
  <c r="BB73" i="12"/>
  <c r="BE73" i="13"/>
  <c r="BA72" i="12"/>
  <c r="BA74" i="12" s="1"/>
  <c r="AE29" i="18" s="1"/>
  <c r="BE72" i="13"/>
  <c r="AP98" i="1"/>
  <c r="BD72" i="13"/>
  <c r="BA72" i="1"/>
  <c r="BA74" i="1" s="1"/>
  <c r="R29" i="18" s="1"/>
  <c r="BB73" i="13"/>
  <c r="BF73" i="13"/>
  <c r="AC103" i="13"/>
  <c r="BB71" i="1"/>
  <c r="BD71" i="13"/>
  <c r="BF64" i="13"/>
  <c r="BG66" i="13"/>
  <c r="AP70" i="13"/>
  <c r="BB64" i="12"/>
  <c r="AS65" i="1"/>
  <c r="J26" i="18" s="1"/>
  <c r="AW26" i="18" s="1"/>
  <c r="BB66" i="1"/>
  <c r="AE105" i="1"/>
  <c r="AE92" i="1" s="1"/>
  <c r="AP70" i="12"/>
  <c r="AE59" i="12"/>
  <c r="AF59" i="12" s="1"/>
  <c r="AP106" i="12"/>
  <c r="BD64" i="13"/>
  <c r="M92" i="1"/>
  <c r="BB66" i="13"/>
  <c r="AE105" i="13"/>
  <c r="BF61" i="13"/>
  <c r="AU61" i="13"/>
  <c r="BB61" i="13" s="1"/>
  <c r="BF60" i="13"/>
  <c r="AU60" i="13"/>
  <c r="AE62" i="13"/>
  <c r="AP61" i="13"/>
  <c r="AR108" i="13"/>
  <c r="AF109" i="13"/>
  <c r="AC62" i="13"/>
  <c r="AU58" i="13"/>
  <c r="BB58" i="13" s="1"/>
  <c r="BF58" i="13"/>
  <c r="AU60" i="12"/>
  <c r="BB60" i="12" s="1"/>
  <c r="BE60" i="13"/>
  <c r="AU58" i="12"/>
  <c r="BB58" i="12" s="1"/>
  <c r="BE58" i="13"/>
  <c r="AS92" i="12"/>
  <c r="BE61" i="13"/>
  <c r="AU61" i="12"/>
  <c r="BB61" i="12" s="1"/>
  <c r="AC92" i="12"/>
  <c r="AU58" i="1"/>
  <c r="BB58" i="1" s="1"/>
  <c r="BD58" i="13"/>
  <c r="AE79" i="1"/>
  <c r="AF79" i="1" s="1"/>
  <c r="BB70" i="1"/>
  <c r="AU60" i="1"/>
  <c r="BD60" i="13"/>
  <c r="AQ92" i="1"/>
  <c r="BA62" i="12"/>
  <c r="AT61" i="1"/>
  <c r="BD61" i="13" s="1"/>
  <c r="AF62" i="13"/>
  <c r="AR59" i="13"/>
  <c r="BA62" i="13"/>
  <c r="BD104" i="13"/>
  <c r="AC62" i="1"/>
  <c r="AC57" i="1" s="1"/>
  <c r="AE59" i="1"/>
  <c r="BA62" i="1"/>
  <c r="AR93" i="13"/>
  <c r="AR94" i="13" s="1"/>
  <c r="AI36" i="18" s="1"/>
  <c r="AF99" i="13"/>
  <c r="AR98" i="13"/>
  <c r="AE103" i="13"/>
  <c r="AF102" i="13"/>
  <c r="AF107" i="13"/>
  <c r="AR107" i="13"/>
  <c r="AI42" i="18" s="1"/>
  <c r="AQ107" i="13"/>
  <c r="AH42" i="18" s="1"/>
  <c r="AU42" i="18" s="1"/>
  <c r="AR105" i="13"/>
  <c r="AI41" i="18" s="1"/>
  <c r="AF105" i="13"/>
  <c r="AC65" i="13"/>
  <c r="AE63" i="13"/>
  <c r="AR100" i="13"/>
  <c r="AF101" i="13"/>
  <c r="AQ65" i="13"/>
  <c r="AH26" i="18" s="1"/>
  <c r="AE74" i="13"/>
  <c r="AF67" i="13"/>
  <c r="AR84" i="13"/>
  <c r="BB64" i="13"/>
  <c r="AC78" i="13"/>
  <c r="AE75" i="13"/>
  <c r="AU77" i="13"/>
  <c r="BB77" i="13" s="1"/>
  <c r="AQ111" i="13"/>
  <c r="AH44" i="18" s="1"/>
  <c r="AE79" i="13"/>
  <c r="AC80" i="13"/>
  <c r="AU76" i="13"/>
  <c r="BB76" i="13" s="1"/>
  <c r="AF69" i="13"/>
  <c r="AR68" i="13"/>
  <c r="AT104" i="13"/>
  <c r="BF104" i="13" s="1"/>
  <c r="AP104" i="13"/>
  <c r="AT70" i="13"/>
  <c r="BF70" i="13" s="1"/>
  <c r="BG70" i="13" s="1"/>
  <c r="AT106" i="13"/>
  <c r="BF106" i="13" s="1"/>
  <c r="AP106" i="13"/>
  <c r="AQ105" i="13"/>
  <c r="AH41" i="18" s="1"/>
  <c r="AU41" i="18" s="1"/>
  <c r="AE107" i="13"/>
  <c r="AR110" i="13"/>
  <c r="AR111" i="13" s="1"/>
  <c r="AI44" i="18" s="1"/>
  <c r="AF111" i="13"/>
  <c r="BB70" i="12"/>
  <c r="AF101" i="12"/>
  <c r="AR100" i="12"/>
  <c r="AR110" i="12"/>
  <c r="AF111" i="12"/>
  <c r="AE74" i="12"/>
  <c r="AT106" i="12"/>
  <c r="BE106" i="13" s="1"/>
  <c r="AR67" i="12"/>
  <c r="V27" i="18" s="1"/>
  <c r="AE103" i="12"/>
  <c r="AF102" i="12"/>
  <c r="AU77" i="12"/>
  <c r="BB77" i="12" s="1"/>
  <c r="AU76" i="12"/>
  <c r="BB76" i="12" s="1"/>
  <c r="AE80" i="12"/>
  <c r="AF79" i="12"/>
  <c r="AF107" i="12"/>
  <c r="AP81" i="12"/>
  <c r="AT81" i="12"/>
  <c r="BE81" i="13" s="1"/>
  <c r="AE107" i="12"/>
  <c r="AF104" i="12"/>
  <c r="AE105" i="12"/>
  <c r="AU105" i="12"/>
  <c r="Y41" i="18" s="1"/>
  <c r="AF109" i="12"/>
  <c r="AR108" i="12"/>
  <c r="AF99" i="12"/>
  <c r="AR98" i="12"/>
  <c r="BB95" i="12"/>
  <c r="AQ69" i="12"/>
  <c r="U28" i="18" s="1"/>
  <c r="AU28" i="18" s="1"/>
  <c r="AF93" i="12"/>
  <c r="AF94" i="12" s="1"/>
  <c r="AE97" i="12"/>
  <c r="AC78" i="12"/>
  <c r="AC57" i="12" s="1"/>
  <c r="AE75" i="12"/>
  <c r="AF69" i="12"/>
  <c r="AR68" i="12"/>
  <c r="AR69" i="12" s="1"/>
  <c r="V28" i="18" s="1"/>
  <c r="AQ65" i="12"/>
  <c r="U26" i="18" s="1"/>
  <c r="AR84" i="12"/>
  <c r="AR87" i="12" s="1"/>
  <c r="V33" i="18" s="1"/>
  <c r="AQ92" i="12"/>
  <c r="AE65" i="12"/>
  <c r="AF63" i="12"/>
  <c r="AF67" i="1"/>
  <c r="AR67" i="1"/>
  <c r="I27" i="18" s="1"/>
  <c r="AE103" i="1"/>
  <c r="AF102" i="1"/>
  <c r="AR110" i="1"/>
  <c r="AF111" i="1"/>
  <c r="BA97" i="1"/>
  <c r="R37" i="18" s="1"/>
  <c r="AR68" i="1"/>
  <c r="AF69" i="1"/>
  <c r="BB95" i="1"/>
  <c r="BB76" i="1"/>
  <c r="AR93" i="1"/>
  <c r="AR94" i="1" s="1"/>
  <c r="I36" i="18" s="1"/>
  <c r="AF97" i="1"/>
  <c r="AR109" i="1"/>
  <c r="I43" i="18" s="1"/>
  <c r="AP108" i="1"/>
  <c r="AT108" i="1"/>
  <c r="BD108" i="13" s="1"/>
  <c r="BB77" i="1"/>
  <c r="BA65" i="1"/>
  <c r="R26" i="18" s="1"/>
  <c r="BE26" i="18" s="1"/>
  <c r="AF105" i="1"/>
  <c r="AQ67" i="1"/>
  <c r="H27" i="18" s="1"/>
  <c r="AU27" i="18" s="1"/>
  <c r="AR84" i="1"/>
  <c r="AF101" i="1"/>
  <c r="AR100" i="1"/>
  <c r="AF74" i="1"/>
  <c r="AE78" i="1"/>
  <c r="AF75" i="1"/>
  <c r="AR75" i="1" s="1"/>
  <c r="AF42" i="13"/>
  <c r="AF42" i="12"/>
  <c r="AE42" i="1"/>
  <c r="AC43" i="1"/>
  <c r="AC38" i="12"/>
  <c r="BA38" i="12"/>
  <c r="AE16" i="18" s="1"/>
  <c r="AZ38" i="12"/>
  <c r="AD16" i="18" s="1"/>
  <c r="AY38" i="12"/>
  <c r="AC16" i="18" s="1"/>
  <c r="AX38" i="12"/>
  <c r="AB16" i="18" s="1"/>
  <c r="AW38" i="12"/>
  <c r="AA16" i="18" s="1"/>
  <c r="AV38" i="12"/>
  <c r="Z16" i="18" s="1"/>
  <c r="AL38" i="12"/>
  <c r="AK38" i="12"/>
  <c r="AJ38" i="12"/>
  <c r="AD38" i="12"/>
  <c r="AC38" i="1"/>
  <c r="BA38" i="1"/>
  <c r="R16" i="18" s="1"/>
  <c r="AZ38" i="1"/>
  <c r="Q16" i="18" s="1"/>
  <c r="AY38" i="1"/>
  <c r="P16" i="18" s="1"/>
  <c r="AX38" i="1"/>
  <c r="O16" i="18" s="1"/>
  <c r="AW38" i="1"/>
  <c r="N16" i="18" s="1"/>
  <c r="AV38" i="1"/>
  <c r="M16" i="18" s="1"/>
  <c r="AL38" i="1"/>
  <c r="AK38" i="1"/>
  <c r="AJ38" i="1"/>
  <c r="AD38" i="1"/>
  <c r="AC38" i="13"/>
  <c r="BA38" i="13"/>
  <c r="AR16" i="18" s="1"/>
  <c r="AZ38" i="13"/>
  <c r="AQ16" i="18" s="1"/>
  <c r="AY38" i="13"/>
  <c r="AP16" i="18" s="1"/>
  <c r="AX38" i="13"/>
  <c r="AO16" i="18" s="1"/>
  <c r="AW38" i="13"/>
  <c r="AN16" i="18" s="1"/>
  <c r="AV38" i="13"/>
  <c r="AM16" i="18" s="1"/>
  <c r="AD38" i="13"/>
  <c r="G15" i="18"/>
  <c r="F15" i="18"/>
  <c r="E15" i="18"/>
  <c r="D15" i="18"/>
  <c r="BA36" i="13"/>
  <c r="AR15" i="18" s="1"/>
  <c r="AZ36" i="13"/>
  <c r="AQ15" i="18" s="1"/>
  <c r="AY36" i="13"/>
  <c r="AP15" i="18" s="1"/>
  <c r="AX36" i="13"/>
  <c r="AO15" i="18" s="1"/>
  <c r="AW36" i="13"/>
  <c r="AN15" i="18" s="1"/>
  <c r="AV36" i="13"/>
  <c r="AM15" i="18" s="1"/>
  <c r="AD36" i="13"/>
  <c r="AC36" i="13"/>
  <c r="BA36" i="12"/>
  <c r="AE15" i="18" s="1"/>
  <c r="AZ36" i="12"/>
  <c r="AD15" i="18" s="1"/>
  <c r="AY36" i="12"/>
  <c r="AC15" i="18" s="1"/>
  <c r="AX36" i="12"/>
  <c r="AB15" i="18" s="1"/>
  <c r="AW36" i="12"/>
  <c r="AA15" i="18" s="1"/>
  <c r="AV36" i="12"/>
  <c r="Z15" i="18" s="1"/>
  <c r="AL36" i="12"/>
  <c r="AK36" i="12"/>
  <c r="AJ36" i="12"/>
  <c r="AD36" i="12"/>
  <c r="AC36" i="12"/>
  <c r="BA36" i="1"/>
  <c r="R15" i="18" s="1"/>
  <c r="AZ36" i="1"/>
  <c r="Q15" i="18" s="1"/>
  <c r="AY36" i="1"/>
  <c r="P15" i="18" s="1"/>
  <c r="AX36" i="1"/>
  <c r="O15" i="18" s="1"/>
  <c r="AW36" i="1"/>
  <c r="N15" i="18" s="1"/>
  <c r="AV36" i="1"/>
  <c r="M15" i="18" s="1"/>
  <c r="AL36" i="1"/>
  <c r="AK36" i="1"/>
  <c r="AJ36" i="1"/>
  <c r="AD36" i="1"/>
  <c r="AC36" i="1"/>
  <c r="AM32" i="13"/>
  <c r="AN32" i="13" s="1"/>
  <c r="AS32" i="13" s="1"/>
  <c r="AB32" i="13"/>
  <c r="Y32" i="13"/>
  <c r="U32" i="13"/>
  <c r="T32" i="13"/>
  <c r="S32" i="13"/>
  <c r="R32" i="13"/>
  <c r="L32" i="13"/>
  <c r="AC33" i="13"/>
  <c r="AC33" i="12"/>
  <c r="AM32" i="12"/>
  <c r="AN32" i="12" s="1"/>
  <c r="AB32" i="12"/>
  <c r="Y32" i="12"/>
  <c r="U32" i="12"/>
  <c r="T32" i="12"/>
  <c r="S32" i="12"/>
  <c r="R32" i="12"/>
  <c r="L32" i="12"/>
  <c r="M32" i="12" s="1"/>
  <c r="AQ32" i="12" s="1"/>
  <c r="AC33" i="1"/>
  <c r="L32" i="1"/>
  <c r="M32" i="1" s="1"/>
  <c r="AM32" i="1"/>
  <c r="AB32" i="1"/>
  <c r="Y32" i="1"/>
  <c r="U32" i="1"/>
  <c r="T32" i="1"/>
  <c r="S32" i="1"/>
  <c r="R32" i="1"/>
  <c r="AC9" i="12"/>
  <c r="BA21" i="13"/>
  <c r="AZ21" i="13"/>
  <c r="AY21" i="13"/>
  <c r="AX21" i="13"/>
  <c r="AW21" i="13"/>
  <c r="AV21" i="13"/>
  <c r="AL21" i="13"/>
  <c r="AK21" i="13"/>
  <c r="AJ21" i="13"/>
  <c r="AD21" i="13"/>
  <c r="AM20" i="13"/>
  <c r="AB20" i="13"/>
  <c r="Y20" i="13"/>
  <c r="U20" i="13"/>
  <c r="T20" i="13"/>
  <c r="S20" i="13"/>
  <c r="R20" i="13"/>
  <c r="L20" i="13"/>
  <c r="M20" i="13" s="1"/>
  <c r="AM19" i="13"/>
  <c r="AB19" i="13"/>
  <c r="Y19" i="13"/>
  <c r="U19" i="13"/>
  <c r="T19" i="13"/>
  <c r="S19" i="13"/>
  <c r="R19" i="13"/>
  <c r="L19" i="13"/>
  <c r="M19" i="13" s="1"/>
  <c r="AM18" i="13"/>
  <c r="AB18" i="13"/>
  <c r="Y18" i="13"/>
  <c r="U18" i="13"/>
  <c r="T18" i="13"/>
  <c r="S18" i="13"/>
  <c r="R18" i="13"/>
  <c r="L18" i="13"/>
  <c r="M18" i="13" s="1"/>
  <c r="AM17" i="13"/>
  <c r="AB17" i="13"/>
  <c r="Y17" i="13"/>
  <c r="U17" i="13"/>
  <c r="T17" i="13"/>
  <c r="S17" i="13"/>
  <c r="R17" i="13"/>
  <c r="L17" i="13"/>
  <c r="AM16" i="13"/>
  <c r="AB16" i="13"/>
  <c r="Y16" i="13"/>
  <c r="U16" i="13"/>
  <c r="T16" i="13"/>
  <c r="S16" i="13"/>
  <c r="R16" i="13"/>
  <c r="L16" i="13"/>
  <c r="M16" i="13" s="1"/>
  <c r="AQ16" i="13" s="1"/>
  <c r="AM15" i="13"/>
  <c r="AB15" i="13"/>
  <c r="Y15" i="13"/>
  <c r="U15" i="13"/>
  <c r="T15" i="13"/>
  <c r="S15" i="13"/>
  <c r="R15" i="13"/>
  <c r="L15" i="13"/>
  <c r="M15" i="13" s="1"/>
  <c r="AM13" i="13"/>
  <c r="AN13" i="13" s="1"/>
  <c r="AB13" i="13"/>
  <c r="Y13" i="13"/>
  <c r="U13" i="13"/>
  <c r="T13" i="13"/>
  <c r="S13" i="13"/>
  <c r="R13" i="13"/>
  <c r="L13" i="13"/>
  <c r="M13" i="13" s="1"/>
  <c r="AM20" i="12"/>
  <c r="AB20" i="12"/>
  <c r="Y20" i="12"/>
  <c r="U20" i="12"/>
  <c r="T20" i="12"/>
  <c r="S20" i="12"/>
  <c r="R20" i="12"/>
  <c r="L20" i="12"/>
  <c r="M20" i="12" s="1"/>
  <c r="AM19" i="12"/>
  <c r="AB19" i="12"/>
  <c r="Y19" i="12"/>
  <c r="U19" i="12"/>
  <c r="T19" i="12"/>
  <c r="S19" i="12"/>
  <c r="R19" i="12"/>
  <c r="L19" i="12"/>
  <c r="AM18" i="12"/>
  <c r="AB18" i="12"/>
  <c r="Y18" i="12"/>
  <c r="U18" i="12"/>
  <c r="T18" i="12"/>
  <c r="S18" i="12"/>
  <c r="R18" i="12"/>
  <c r="L18" i="12"/>
  <c r="M18" i="12" s="1"/>
  <c r="AQ18" i="12" s="1"/>
  <c r="AM17" i="12"/>
  <c r="AN17" i="12" s="1"/>
  <c r="AB17" i="12"/>
  <c r="Y17" i="12"/>
  <c r="U17" i="12"/>
  <c r="T17" i="12"/>
  <c r="S17" i="12"/>
  <c r="R17" i="12"/>
  <c r="L17" i="12"/>
  <c r="M17" i="12" s="1"/>
  <c r="AM16" i="12"/>
  <c r="AN16" i="12" s="1"/>
  <c r="AB16" i="12"/>
  <c r="Y16" i="12"/>
  <c r="U16" i="12"/>
  <c r="T16" i="12"/>
  <c r="S16" i="12"/>
  <c r="R16" i="12"/>
  <c r="L16" i="12"/>
  <c r="AM15" i="12"/>
  <c r="AB15" i="12"/>
  <c r="Y15" i="12"/>
  <c r="U15" i="12"/>
  <c r="T15" i="12"/>
  <c r="S15" i="12"/>
  <c r="R15" i="12"/>
  <c r="L15" i="12"/>
  <c r="M15" i="12" s="1"/>
  <c r="AQ15" i="12" s="1"/>
  <c r="AM14" i="12"/>
  <c r="AB14" i="12"/>
  <c r="Y14" i="12"/>
  <c r="U14" i="12"/>
  <c r="T14" i="12"/>
  <c r="S14" i="12"/>
  <c r="R14" i="12"/>
  <c r="L14" i="12"/>
  <c r="M14" i="12" s="1"/>
  <c r="BA21" i="12"/>
  <c r="AZ21" i="12"/>
  <c r="AY21" i="12"/>
  <c r="AX21" i="12"/>
  <c r="AW21" i="12"/>
  <c r="AV21" i="12"/>
  <c r="AL21" i="12"/>
  <c r="AK21" i="12"/>
  <c r="AJ21" i="12"/>
  <c r="AD21" i="12"/>
  <c r="AZ21" i="1"/>
  <c r="AY21" i="1"/>
  <c r="AX21" i="1"/>
  <c r="AW21" i="1"/>
  <c r="AV21" i="1"/>
  <c r="AL21" i="1"/>
  <c r="AK21" i="1"/>
  <c r="AJ21" i="1"/>
  <c r="AD21" i="1"/>
  <c r="AQ91" i="13" l="1"/>
  <c r="AC57" i="13"/>
  <c r="AR25" i="18"/>
  <c r="AQ57" i="13"/>
  <c r="AR87" i="13"/>
  <c r="AI33" i="18" s="1"/>
  <c r="AR91" i="13"/>
  <c r="AI34" i="18" s="1"/>
  <c r="AS57" i="12"/>
  <c r="AE25" i="18"/>
  <c r="AQ57" i="12"/>
  <c r="R25" i="18"/>
  <c r="AQ57" i="1"/>
  <c r="AS57" i="1"/>
  <c r="AW33" i="18"/>
  <c r="BD6" i="13"/>
  <c r="BG6" i="13" s="1"/>
  <c r="AU6" i="1"/>
  <c r="BG106" i="13"/>
  <c r="AY41" i="18"/>
  <c r="AU26" i="18"/>
  <c r="AH34" i="18"/>
  <c r="BB72" i="13"/>
  <c r="AT81" i="13"/>
  <c r="BF81" i="13" s="1"/>
  <c r="AU98" i="1"/>
  <c r="AU99" i="1" s="1"/>
  <c r="L38" i="18" s="1"/>
  <c r="BE29" i="18"/>
  <c r="AT99" i="1"/>
  <c r="K38" i="18" s="1"/>
  <c r="AS97" i="1"/>
  <c r="AJ34" i="18"/>
  <c r="AV32" i="18"/>
  <c r="V34" i="18"/>
  <c r="AP88" i="12"/>
  <c r="AT88" i="12"/>
  <c r="I34" i="18"/>
  <c r="BD88" i="13"/>
  <c r="AP81" i="13"/>
  <c r="BG71" i="13"/>
  <c r="AT83" i="12"/>
  <c r="X32" i="18" s="1"/>
  <c r="AR87" i="1"/>
  <c r="I33" i="18" s="1"/>
  <c r="AV33" i="18" s="1"/>
  <c r="AT81" i="1"/>
  <c r="AU81" i="1" s="1"/>
  <c r="AU83" i="1" s="1"/>
  <c r="L32" i="18" s="1"/>
  <c r="AP81" i="1"/>
  <c r="BG73" i="13"/>
  <c r="BB72" i="12"/>
  <c r="AE62" i="12"/>
  <c r="AE80" i="1"/>
  <c r="BG72" i="13"/>
  <c r="BB72" i="1"/>
  <c r="BG64" i="13"/>
  <c r="AP68" i="12"/>
  <c r="AE65" i="1"/>
  <c r="AU61" i="1"/>
  <c r="BB61" i="1" s="1"/>
  <c r="BG60" i="13"/>
  <c r="BA97" i="12"/>
  <c r="AE37" i="18" s="1"/>
  <c r="BB96" i="12"/>
  <c r="AT68" i="12"/>
  <c r="BE68" i="13" s="1"/>
  <c r="BG58" i="13"/>
  <c r="AT93" i="13"/>
  <c r="AT110" i="13"/>
  <c r="BF110" i="13" s="1"/>
  <c r="AP93" i="13"/>
  <c r="AR109" i="13"/>
  <c r="AI43" i="18" s="1"/>
  <c r="AT108" i="13"/>
  <c r="BG61" i="13"/>
  <c r="BA105" i="1"/>
  <c r="BB60" i="13"/>
  <c r="BB60" i="1"/>
  <c r="AR62" i="13"/>
  <c r="AT59" i="13"/>
  <c r="BF59" i="13" s="1"/>
  <c r="AP59" i="13"/>
  <c r="AF62" i="12"/>
  <c r="AR59" i="12"/>
  <c r="AF78" i="1"/>
  <c r="AF59" i="1"/>
  <c r="AE62" i="1"/>
  <c r="AR99" i="13"/>
  <c r="AI38" i="18" s="1"/>
  <c r="AP98" i="13"/>
  <c r="AT98" i="13"/>
  <c r="BA105" i="13"/>
  <c r="AR41" i="18" s="1"/>
  <c r="BB96" i="13"/>
  <c r="AU106" i="13"/>
  <c r="AU107" i="13" s="1"/>
  <c r="AL42" i="18" s="1"/>
  <c r="BB70" i="13"/>
  <c r="AR101" i="13"/>
  <c r="AI39" i="18" s="1"/>
  <c r="AP100" i="13"/>
  <c r="AT100" i="13"/>
  <c r="AE80" i="13"/>
  <c r="AF79" i="13"/>
  <c r="AR69" i="13"/>
  <c r="AI28" i="18" s="1"/>
  <c r="AP68" i="13"/>
  <c r="AT68" i="13"/>
  <c r="AP84" i="13"/>
  <c r="AT84" i="13"/>
  <c r="AF74" i="13"/>
  <c r="AR67" i="13"/>
  <c r="AI27" i="18" s="1"/>
  <c r="AV27" i="18" s="1"/>
  <c r="AE78" i="13"/>
  <c r="AF75" i="13"/>
  <c r="AR102" i="13"/>
  <c r="AF103" i="13"/>
  <c r="AF63" i="13"/>
  <c r="AE65" i="13"/>
  <c r="AE57" i="13" s="1"/>
  <c r="AR99" i="12"/>
  <c r="V38" i="18" s="1"/>
  <c r="AT98" i="12"/>
  <c r="BE98" i="13" s="1"/>
  <c r="AP98" i="12"/>
  <c r="AR107" i="12"/>
  <c r="V42" i="18" s="1"/>
  <c r="AV42" i="18" s="1"/>
  <c r="AF103" i="12"/>
  <c r="AR102" i="12"/>
  <c r="AR104" i="12"/>
  <c r="AF105" i="12"/>
  <c r="AF74" i="12"/>
  <c r="AR109" i="12"/>
  <c r="V43" i="18" s="1"/>
  <c r="AP108" i="12"/>
  <c r="AT108" i="12"/>
  <c r="BE108" i="13" s="1"/>
  <c r="AE78" i="12"/>
  <c r="AF75" i="12"/>
  <c r="AR111" i="12"/>
  <c r="V44" i="18" s="1"/>
  <c r="AP110" i="12"/>
  <c r="AT110" i="12"/>
  <c r="BE110" i="13" s="1"/>
  <c r="AR79" i="12"/>
  <c r="AF80" i="12"/>
  <c r="AU67" i="12"/>
  <c r="Y27" i="18" s="1"/>
  <c r="AT67" i="12"/>
  <c r="X27" i="18" s="1"/>
  <c r="AP84" i="12"/>
  <c r="AT84" i="12"/>
  <c r="BE84" i="13" s="1"/>
  <c r="AR101" i="12"/>
  <c r="V39" i="18" s="1"/>
  <c r="AT100" i="12"/>
  <c r="AP100" i="12"/>
  <c r="AF65" i="12"/>
  <c r="AR63" i="12"/>
  <c r="AE92" i="12"/>
  <c r="AU81" i="12"/>
  <c r="AU83" i="12" s="1"/>
  <c r="Y32" i="18" s="1"/>
  <c r="AF97" i="12"/>
  <c r="AR93" i="12"/>
  <c r="AR94" i="12" s="1"/>
  <c r="V36" i="18" s="1"/>
  <c r="AV36" i="18" s="1"/>
  <c r="AU106" i="12"/>
  <c r="AU107" i="12" s="1"/>
  <c r="Y42" i="18" s="1"/>
  <c r="AR101" i="1"/>
  <c r="I39" i="18" s="1"/>
  <c r="AP100" i="1"/>
  <c r="AT100" i="1"/>
  <c r="AR79" i="1"/>
  <c r="AF80" i="1"/>
  <c r="BB108" i="1"/>
  <c r="BB109" i="1" s="1"/>
  <c r="AT109" i="1"/>
  <c r="K43" i="18" s="1"/>
  <c r="AR69" i="1"/>
  <c r="I28" i="18" s="1"/>
  <c r="AP68" i="1"/>
  <c r="AT68" i="1"/>
  <c r="BD68" i="13" s="1"/>
  <c r="AR102" i="1"/>
  <c r="AF103" i="1"/>
  <c r="AR74" i="1"/>
  <c r="I29" i="18" s="1"/>
  <c r="AP84" i="1"/>
  <c r="AT84" i="1"/>
  <c r="BD84" i="13" s="1"/>
  <c r="AR78" i="1"/>
  <c r="I30" i="18" s="1"/>
  <c r="AP75" i="1"/>
  <c r="AT75" i="1"/>
  <c r="AR105" i="1"/>
  <c r="I41" i="18" s="1"/>
  <c r="AF92" i="1"/>
  <c r="AF65" i="1"/>
  <c r="BB64" i="1"/>
  <c r="AR97" i="1"/>
  <c r="I37" i="18" s="1"/>
  <c r="AP93" i="1"/>
  <c r="AT93" i="1"/>
  <c r="BD93" i="13" s="1"/>
  <c r="AR111" i="1"/>
  <c r="I44" i="18" s="1"/>
  <c r="AP110" i="1"/>
  <c r="AT110" i="1"/>
  <c r="BD110" i="13" s="1"/>
  <c r="AR42" i="13"/>
  <c r="BD16" i="18"/>
  <c r="BE16" i="18"/>
  <c r="AZ16" i="18"/>
  <c r="BA16" i="18"/>
  <c r="BB16" i="18"/>
  <c r="BC16" i="18"/>
  <c r="AR42" i="12"/>
  <c r="AF42" i="1"/>
  <c r="AE32" i="13"/>
  <c r="AF32" i="13" s="1"/>
  <c r="AR32" i="13" s="1"/>
  <c r="BB15" i="18"/>
  <c r="AZ15" i="18"/>
  <c r="BC15" i="18"/>
  <c r="BD15" i="18"/>
  <c r="BE15" i="18"/>
  <c r="BA15" i="18"/>
  <c r="AS32" i="12"/>
  <c r="AE32" i="1"/>
  <c r="AF32" i="1" s="1"/>
  <c r="AR32" i="1" s="1"/>
  <c r="M32" i="13"/>
  <c r="AQ32" i="13" s="1"/>
  <c r="AE32" i="12"/>
  <c r="AF32" i="12" s="1"/>
  <c r="AR32" i="12" s="1"/>
  <c r="AQ32" i="1"/>
  <c r="AN32" i="1"/>
  <c r="AS32" i="1" s="1"/>
  <c r="AE16" i="12"/>
  <c r="AF16" i="12" s="1"/>
  <c r="AR16" i="12" s="1"/>
  <c r="AE15" i="13"/>
  <c r="AF15" i="13" s="1"/>
  <c r="AR15" i="13" s="1"/>
  <c r="AE17" i="13"/>
  <c r="AF17" i="13" s="1"/>
  <c r="AR17" i="13" s="1"/>
  <c r="AE19" i="13"/>
  <c r="AF19" i="13" s="1"/>
  <c r="AR19" i="13" s="1"/>
  <c r="AN15" i="13"/>
  <c r="AS15" i="13" s="1"/>
  <c r="AE16" i="13"/>
  <c r="AF16" i="13" s="1"/>
  <c r="AR16" i="13" s="1"/>
  <c r="AP16" i="13" s="1"/>
  <c r="AE20" i="13"/>
  <c r="AF20" i="13" s="1"/>
  <c r="AR20" i="13" s="1"/>
  <c r="AC13" i="13"/>
  <c r="AS13" i="13"/>
  <c r="AE18" i="13"/>
  <c r="AF18" i="13" s="1"/>
  <c r="AR18" i="13" s="1"/>
  <c r="AN18" i="13"/>
  <c r="AS18" i="13" s="1"/>
  <c r="AN20" i="13"/>
  <c r="AS20" i="13" s="1"/>
  <c r="AE17" i="12"/>
  <c r="AF17" i="12" s="1"/>
  <c r="AR17" i="12" s="1"/>
  <c r="AE18" i="12"/>
  <c r="AF18" i="12" s="1"/>
  <c r="AR18" i="12" s="1"/>
  <c r="AP18" i="12" s="1"/>
  <c r="AE19" i="12"/>
  <c r="AF19" i="12" s="1"/>
  <c r="AR19" i="12" s="1"/>
  <c r="AE20" i="12"/>
  <c r="AF20" i="12" s="1"/>
  <c r="AR20" i="12" s="1"/>
  <c r="AN14" i="12"/>
  <c r="AS14" i="12" s="1"/>
  <c r="AN20" i="12"/>
  <c r="AS20" i="12" s="1"/>
  <c r="AE15" i="12"/>
  <c r="AF15" i="12" s="1"/>
  <c r="AR15" i="12" s="1"/>
  <c r="AP15" i="12" s="1"/>
  <c r="AS16" i="12"/>
  <c r="AQ20" i="12"/>
  <c r="AC14" i="12"/>
  <c r="AE14" i="12" s="1"/>
  <c r="AF14" i="12" s="1"/>
  <c r="AR14" i="12" s="1"/>
  <c r="AS17" i="12"/>
  <c r="AQ20" i="13"/>
  <c r="AN19" i="13"/>
  <c r="AS19" i="13" s="1"/>
  <c r="AQ19" i="13"/>
  <c r="AQ18" i="13"/>
  <c r="M17" i="13"/>
  <c r="AQ17" i="13" s="1"/>
  <c r="AN17" i="13"/>
  <c r="AS17" i="13" s="1"/>
  <c r="AN16" i="13"/>
  <c r="AS16" i="13" s="1"/>
  <c r="AQ15" i="13"/>
  <c r="AQ13" i="13"/>
  <c r="AN19" i="12"/>
  <c r="AS19" i="12" s="1"/>
  <c r="M19" i="12"/>
  <c r="AQ19" i="12" s="1"/>
  <c r="AN18" i="12"/>
  <c r="AS18" i="12" s="1"/>
  <c r="AQ17" i="12"/>
  <c r="M16" i="12"/>
  <c r="AN15" i="12"/>
  <c r="AS15" i="12" s="1"/>
  <c r="AQ14" i="12"/>
  <c r="AI25" i="18" l="1"/>
  <c r="AE57" i="12"/>
  <c r="AU88" i="12"/>
  <c r="AU91" i="12" s="1"/>
  <c r="Y34" i="18" s="1"/>
  <c r="AT91" i="12"/>
  <c r="AE57" i="1"/>
  <c r="AP20" i="12"/>
  <c r="AP14" i="12"/>
  <c r="AP17" i="12"/>
  <c r="AP19" i="12"/>
  <c r="BB6" i="1"/>
  <c r="AV43" i="18"/>
  <c r="AY42" i="18"/>
  <c r="S43" i="18"/>
  <c r="AV28" i="18"/>
  <c r="AT83" i="13"/>
  <c r="AK32" i="18" s="1"/>
  <c r="AV38" i="18"/>
  <c r="AV39" i="18"/>
  <c r="BA92" i="1"/>
  <c r="R41" i="18"/>
  <c r="BA100" i="12"/>
  <c r="BA101" i="12" s="1"/>
  <c r="AE39" i="18" s="1"/>
  <c r="BE100" i="13"/>
  <c r="X34" i="18"/>
  <c r="AF34" i="18" s="1"/>
  <c r="BE88" i="13"/>
  <c r="BG88" i="13" s="1"/>
  <c r="S38" i="18"/>
  <c r="BD100" i="13"/>
  <c r="BA100" i="1"/>
  <c r="BA101" i="1" s="1"/>
  <c r="R39" i="18" s="1"/>
  <c r="BB98" i="1"/>
  <c r="BB99" i="1" s="1"/>
  <c r="AS92" i="1"/>
  <c r="J37" i="18"/>
  <c r="AT94" i="13"/>
  <c r="AK36" i="18" s="1"/>
  <c r="BF93" i="13"/>
  <c r="BA100" i="13"/>
  <c r="BA101" i="13" s="1"/>
  <c r="AR39" i="18" s="1"/>
  <c r="BF100" i="13"/>
  <c r="AU81" i="13"/>
  <c r="AU83" i="13" s="1"/>
  <c r="AL32" i="18" s="1"/>
  <c r="AF27" i="18"/>
  <c r="AF32" i="18"/>
  <c r="AT87" i="13"/>
  <c r="AK33" i="18" s="1"/>
  <c r="BF84" i="13"/>
  <c r="BG84" i="13" s="1"/>
  <c r="AT94" i="1"/>
  <c r="AT83" i="1"/>
  <c r="K32" i="18" s="1"/>
  <c r="BD81" i="13"/>
  <c r="BG81" i="13" s="1"/>
  <c r="K34" i="18"/>
  <c r="S34" i="18" s="1"/>
  <c r="AT87" i="12"/>
  <c r="X33" i="18" s="1"/>
  <c r="AT87" i="1"/>
  <c r="K33" i="18" s="1"/>
  <c r="BA75" i="1"/>
  <c r="BA78" i="1" s="1"/>
  <c r="BD75" i="13"/>
  <c r="AT107" i="13"/>
  <c r="AK42" i="18" s="1"/>
  <c r="AZ107" i="13"/>
  <c r="AQ42" i="18" s="1"/>
  <c r="AU93" i="13"/>
  <c r="AU94" i="13" s="1"/>
  <c r="AL36" i="18" s="1"/>
  <c r="AU69" i="12"/>
  <c r="Y28" i="18" s="1"/>
  <c r="AT69" i="12"/>
  <c r="X28" i="18" s="1"/>
  <c r="BB104" i="1"/>
  <c r="AT111" i="13"/>
  <c r="AK44" i="18" s="1"/>
  <c r="BB110" i="13"/>
  <c r="BB111" i="13" s="1"/>
  <c r="BF108" i="13"/>
  <c r="BG108" i="13" s="1"/>
  <c r="AT109" i="13"/>
  <c r="AK43" i="18" s="1"/>
  <c r="AS43" i="18" s="1"/>
  <c r="BB108" i="13"/>
  <c r="BB109" i="13" s="1"/>
  <c r="BB81" i="12"/>
  <c r="BB83" i="12" s="1"/>
  <c r="AT67" i="1"/>
  <c r="K27" i="18" s="1"/>
  <c r="AU67" i="1"/>
  <c r="L27" i="18" s="1"/>
  <c r="AT62" i="13"/>
  <c r="AU59" i="13"/>
  <c r="AU62" i="13" s="1"/>
  <c r="AR62" i="12"/>
  <c r="AT59" i="12"/>
  <c r="BE59" i="13" s="1"/>
  <c r="AP59" i="12"/>
  <c r="BG110" i="13"/>
  <c r="AF62" i="1"/>
  <c r="AF57" i="1" s="1"/>
  <c r="AR59" i="1"/>
  <c r="AT101" i="13"/>
  <c r="AK39" i="18" s="1"/>
  <c r="AU101" i="13"/>
  <c r="AL39" i="18" s="1"/>
  <c r="BB106" i="13"/>
  <c r="AR103" i="13"/>
  <c r="AI40" i="18" s="1"/>
  <c r="AP102" i="13"/>
  <c r="AT102" i="13"/>
  <c r="AT69" i="13"/>
  <c r="AK28" i="18" s="1"/>
  <c r="AU69" i="13"/>
  <c r="AL28" i="18" s="1"/>
  <c r="BF68" i="13"/>
  <c r="BG68" i="13" s="1"/>
  <c r="AT67" i="13"/>
  <c r="AK27" i="18" s="1"/>
  <c r="AU67" i="13"/>
  <c r="AL27" i="18" s="1"/>
  <c r="AF65" i="13"/>
  <c r="AR63" i="13"/>
  <c r="BB104" i="13"/>
  <c r="AR74" i="13"/>
  <c r="AI29" i="18" s="1"/>
  <c r="AT99" i="13"/>
  <c r="AK38" i="18" s="1"/>
  <c r="AU99" i="13"/>
  <c r="AL38" i="18" s="1"/>
  <c r="BF98" i="13"/>
  <c r="BG98" i="13" s="1"/>
  <c r="AT105" i="13"/>
  <c r="AK41" i="18" s="1"/>
  <c r="AS41" i="18" s="1"/>
  <c r="AU84" i="13"/>
  <c r="AR79" i="13"/>
  <c r="AF80" i="13"/>
  <c r="AR75" i="13"/>
  <c r="AF78" i="13"/>
  <c r="AT111" i="12"/>
  <c r="X44" i="18" s="1"/>
  <c r="BB110" i="12"/>
  <c r="BB111" i="12" s="1"/>
  <c r="AR65" i="12"/>
  <c r="V26" i="18" s="1"/>
  <c r="AT63" i="12"/>
  <c r="BE63" i="13" s="1"/>
  <c r="AP63" i="12"/>
  <c r="BB106" i="12"/>
  <c r="AR97" i="12"/>
  <c r="V37" i="18" s="1"/>
  <c r="AP93" i="12"/>
  <c r="AT93" i="12"/>
  <c r="BE93" i="13" s="1"/>
  <c r="AP104" i="12"/>
  <c r="AT104" i="12"/>
  <c r="BE104" i="13" s="1"/>
  <c r="BG104" i="13" s="1"/>
  <c r="AR105" i="12"/>
  <c r="V41" i="18" s="1"/>
  <c r="AV41" i="18" s="1"/>
  <c r="AZ107" i="12"/>
  <c r="AD42" i="18" s="1"/>
  <c r="AT107" i="12"/>
  <c r="X42" i="18" s="1"/>
  <c r="AF78" i="12"/>
  <c r="AF57" i="12" s="1"/>
  <c r="AR75" i="12"/>
  <c r="AF92" i="12"/>
  <c r="BB67" i="12"/>
  <c r="AU101" i="12"/>
  <c r="Y39" i="18" s="1"/>
  <c r="AT101" i="12"/>
  <c r="X39" i="18" s="1"/>
  <c r="AZ108" i="12"/>
  <c r="AZ109" i="12" s="1"/>
  <c r="AD43" i="18" s="1"/>
  <c r="AT109" i="12"/>
  <c r="X43" i="18" s="1"/>
  <c r="AU99" i="12"/>
  <c r="Y38" i="18" s="1"/>
  <c r="AT99" i="12"/>
  <c r="X38" i="18" s="1"/>
  <c r="AU84" i="12"/>
  <c r="AR103" i="12"/>
  <c r="V40" i="18" s="1"/>
  <c r="AP102" i="12"/>
  <c r="AT102" i="12"/>
  <c r="BE102" i="13" s="1"/>
  <c r="AR74" i="12"/>
  <c r="V29" i="18" s="1"/>
  <c r="AR80" i="12"/>
  <c r="V31" i="18" s="1"/>
  <c r="AP79" i="12"/>
  <c r="AT79" i="12"/>
  <c r="AU74" i="1"/>
  <c r="L29" i="18" s="1"/>
  <c r="AT74" i="1"/>
  <c r="K29" i="18" s="1"/>
  <c r="AR92" i="1"/>
  <c r="AU101" i="1"/>
  <c r="L39" i="18" s="1"/>
  <c r="AT101" i="1"/>
  <c r="K39" i="18" s="1"/>
  <c r="AU93" i="1"/>
  <c r="AU78" i="1"/>
  <c r="L30" i="18" s="1"/>
  <c r="AT78" i="1"/>
  <c r="K30" i="18" s="1"/>
  <c r="BB81" i="1"/>
  <c r="BB83" i="1" s="1"/>
  <c r="AT111" i="1"/>
  <c r="K44" i="18" s="1"/>
  <c r="BB110" i="1"/>
  <c r="BB111" i="1" s="1"/>
  <c r="AR103" i="1"/>
  <c r="I40" i="18" s="1"/>
  <c r="AP102" i="1"/>
  <c r="AT102" i="1"/>
  <c r="BD102" i="13" s="1"/>
  <c r="AR65" i="1"/>
  <c r="I26" i="18" s="1"/>
  <c r="BD63" i="13"/>
  <c r="AT69" i="1"/>
  <c r="K28" i="18" s="1"/>
  <c r="AU69" i="1"/>
  <c r="L28" i="18" s="1"/>
  <c r="AR80" i="1"/>
  <c r="I31" i="18" s="1"/>
  <c r="AP79" i="1"/>
  <c r="AT79" i="1"/>
  <c r="AT105" i="1"/>
  <c r="K41" i="18" s="1"/>
  <c r="AT42" i="13"/>
  <c r="AP42" i="13"/>
  <c r="AT42" i="12"/>
  <c r="AP42" i="12"/>
  <c r="AR42" i="1"/>
  <c r="AT32" i="12"/>
  <c r="BE32" i="13" s="1"/>
  <c r="AP32" i="1"/>
  <c r="AT32" i="1"/>
  <c r="AP32" i="13"/>
  <c r="AT32" i="13"/>
  <c r="AP32" i="12"/>
  <c r="AT20" i="12"/>
  <c r="BE20" i="13" s="1"/>
  <c r="AE13" i="13"/>
  <c r="AC21" i="13"/>
  <c r="AT16" i="13"/>
  <c r="BF16" i="13" s="1"/>
  <c r="AT18" i="12"/>
  <c r="BE18" i="13" s="1"/>
  <c r="AT15" i="12"/>
  <c r="BE15" i="13" s="1"/>
  <c r="AT20" i="13"/>
  <c r="BF20" i="13" s="1"/>
  <c r="AP20" i="13"/>
  <c r="AP19" i="13"/>
  <c r="AT19" i="13"/>
  <c r="BF19" i="13" s="1"/>
  <c r="AT18" i="13"/>
  <c r="BF18" i="13" s="1"/>
  <c r="AP18" i="13"/>
  <c r="AT17" i="13"/>
  <c r="BF17" i="13" s="1"/>
  <c r="AP17" i="13"/>
  <c r="AT15" i="13"/>
  <c r="BF15" i="13" s="1"/>
  <c r="AP15" i="13"/>
  <c r="AT19" i="12"/>
  <c r="BE19" i="13" s="1"/>
  <c r="AT17" i="12"/>
  <c r="BE17" i="13" s="1"/>
  <c r="AQ16" i="12"/>
  <c r="AP16" i="12" s="1"/>
  <c r="AT14" i="12"/>
  <c r="BE14" i="13" s="1"/>
  <c r="AL25" i="18" l="1"/>
  <c r="AK25" i="18"/>
  <c r="AF57" i="13"/>
  <c r="AT91" i="13"/>
  <c r="AK34" i="18" s="1"/>
  <c r="V25" i="18"/>
  <c r="BB88" i="12"/>
  <c r="BB91" i="12" s="1"/>
  <c r="R30" i="18"/>
  <c r="AS42" i="18"/>
  <c r="AS32" i="18"/>
  <c r="BG93" i="13"/>
  <c r="AX32" i="18"/>
  <c r="AX43" i="18"/>
  <c r="BD42" i="18"/>
  <c r="AX42" i="18"/>
  <c r="AX39" i="18"/>
  <c r="AF43" i="18"/>
  <c r="BD43" i="18"/>
  <c r="AV40" i="18"/>
  <c r="AS39" i="18"/>
  <c r="AS36" i="18"/>
  <c r="BE39" i="18"/>
  <c r="AF39" i="18"/>
  <c r="BG100" i="13"/>
  <c r="S41" i="18"/>
  <c r="AY39" i="18"/>
  <c r="S39" i="18"/>
  <c r="AF38" i="18"/>
  <c r="AY38" i="18"/>
  <c r="AS28" i="18"/>
  <c r="AX38" i="18"/>
  <c r="AS38" i="18"/>
  <c r="AS27" i="18"/>
  <c r="BB81" i="13"/>
  <c r="BB83" i="13" s="1"/>
  <c r="AY32" i="18"/>
  <c r="AV29" i="18"/>
  <c r="AT97" i="1"/>
  <c r="K36" i="18"/>
  <c r="S32" i="18"/>
  <c r="AT94" i="12"/>
  <c r="X36" i="18" s="1"/>
  <c r="AX27" i="18"/>
  <c r="AF28" i="18"/>
  <c r="AX33" i="18"/>
  <c r="AX28" i="18"/>
  <c r="AU94" i="1"/>
  <c r="AY27" i="18"/>
  <c r="S27" i="18"/>
  <c r="S29" i="18"/>
  <c r="S30" i="18"/>
  <c r="S28" i="18"/>
  <c r="AY28" i="18"/>
  <c r="AU87" i="13"/>
  <c r="AU91" i="13" s="1"/>
  <c r="AU87" i="12"/>
  <c r="Y33" i="18" s="1"/>
  <c r="AF33" i="18" s="1"/>
  <c r="AU87" i="1"/>
  <c r="L33" i="18" s="1"/>
  <c r="BB105" i="1"/>
  <c r="BD79" i="13"/>
  <c r="BA79" i="1"/>
  <c r="BA80" i="1" s="1"/>
  <c r="R31" i="18" s="1"/>
  <c r="BE79" i="13"/>
  <c r="BA79" i="12"/>
  <c r="BA80" i="12" s="1"/>
  <c r="BB93" i="13"/>
  <c r="BB98" i="13"/>
  <c r="BB99" i="13" s="1"/>
  <c r="BB68" i="12"/>
  <c r="BB69" i="12" s="1"/>
  <c r="BB67" i="13"/>
  <c r="BB108" i="12"/>
  <c r="BB109" i="12" s="1"/>
  <c r="AR92" i="12"/>
  <c r="BB84" i="12"/>
  <c r="BB67" i="1"/>
  <c r="BB59" i="13"/>
  <c r="BB62" i="13" s="1"/>
  <c r="AT62" i="12"/>
  <c r="AU59" i="12"/>
  <c r="AU62" i="12" s="1"/>
  <c r="BB84" i="1"/>
  <c r="BB100" i="1"/>
  <c r="BB101" i="1" s="1"/>
  <c r="AR62" i="1"/>
  <c r="AP59" i="1"/>
  <c r="AT59" i="1"/>
  <c r="BD59" i="13" s="1"/>
  <c r="BG59" i="13" s="1"/>
  <c r="AU74" i="13"/>
  <c r="AL29" i="18" s="1"/>
  <c r="AT74" i="13"/>
  <c r="AK29" i="18" s="1"/>
  <c r="AR80" i="13"/>
  <c r="AI31" i="18" s="1"/>
  <c r="AV31" i="18" s="1"/>
  <c r="AP79" i="13"/>
  <c r="AT79" i="13"/>
  <c r="BA79" i="13" s="1"/>
  <c r="BA80" i="13" s="1"/>
  <c r="AR31" i="18" s="1"/>
  <c r="AR65" i="13"/>
  <c r="AP63" i="13"/>
  <c r="AT63" i="13"/>
  <c r="BF63" i="13" s="1"/>
  <c r="BG63" i="13" s="1"/>
  <c r="BB84" i="13"/>
  <c r="BB68" i="13"/>
  <c r="BB69" i="13" s="1"/>
  <c r="BB100" i="13"/>
  <c r="BB101" i="13" s="1"/>
  <c r="AR78" i="13"/>
  <c r="AI30" i="18" s="1"/>
  <c r="AP75" i="13"/>
  <c r="AT75" i="13"/>
  <c r="BB105" i="13"/>
  <c r="BA102" i="13"/>
  <c r="BA103" i="13" s="1"/>
  <c r="AR40" i="18" s="1"/>
  <c r="BF102" i="13"/>
  <c r="BG102" i="13" s="1"/>
  <c r="AT103" i="13"/>
  <c r="AK40" i="18" s="1"/>
  <c r="BB107" i="12"/>
  <c r="BA105" i="12"/>
  <c r="AT105" i="12"/>
  <c r="X41" i="18" s="1"/>
  <c r="AX41" i="18" s="1"/>
  <c r="AU74" i="12"/>
  <c r="Y29" i="18" s="1"/>
  <c r="AT74" i="12"/>
  <c r="X29" i="18" s="1"/>
  <c r="AU65" i="12"/>
  <c r="Y26" i="18" s="1"/>
  <c r="AT65" i="12"/>
  <c r="X26" i="18" s="1"/>
  <c r="AU80" i="12"/>
  <c r="Y31" i="18" s="1"/>
  <c r="AT80" i="12"/>
  <c r="X31" i="18" s="1"/>
  <c r="AR78" i="12"/>
  <c r="V30" i="18" s="1"/>
  <c r="AT75" i="12"/>
  <c r="BE75" i="13" s="1"/>
  <c r="AP75" i="12"/>
  <c r="AT103" i="12"/>
  <c r="X40" i="18" s="1"/>
  <c r="BA102" i="12"/>
  <c r="BA103" i="12" s="1"/>
  <c r="AE40" i="18" s="1"/>
  <c r="BB98" i="12"/>
  <c r="BB99" i="12" s="1"/>
  <c r="AU93" i="12"/>
  <c r="BB100" i="12"/>
  <c r="BB101" i="12" s="1"/>
  <c r="AT80" i="1"/>
  <c r="K31" i="18" s="1"/>
  <c r="AU80" i="1"/>
  <c r="L31" i="18" s="1"/>
  <c r="BB75" i="1"/>
  <c r="BB78" i="1" s="1"/>
  <c r="BB68" i="1"/>
  <c r="BB69" i="1" s="1"/>
  <c r="BB93" i="1"/>
  <c r="BB74" i="1"/>
  <c r="AT103" i="1"/>
  <c r="K40" i="18" s="1"/>
  <c r="BA102" i="1"/>
  <c r="BA103" i="1" s="1"/>
  <c r="R40" i="18" s="1"/>
  <c r="AU65" i="1"/>
  <c r="L26" i="18" s="1"/>
  <c r="AT65" i="1"/>
  <c r="K26" i="18" s="1"/>
  <c r="BF42" i="13"/>
  <c r="BA43" i="13"/>
  <c r="BA43" i="12"/>
  <c r="BE42" i="13"/>
  <c r="AP42" i="1"/>
  <c r="AT42" i="1"/>
  <c r="BA32" i="12"/>
  <c r="BB32" i="12" s="1"/>
  <c r="BF32" i="13"/>
  <c r="BA32" i="13"/>
  <c r="BB32" i="13" s="1"/>
  <c r="BD32" i="13"/>
  <c r="BA32" i="1"/>
  <c r="BB32" i="1" s="1"/>
  <c r="BB16" i="13"/>
  <c r="AU20" i="12"/>
  <c r="BB20" i="12" s="1"/>
  <c r="AF13" i="13"/>
  <c r="AU15" i="12"/>
  <c r="BB15" i="12" s="1"/>
  <c r="AU18" i="12"/>
  <c r="BB18" i="12" s="1"/>
  <c r="BB20" i="13"/>
  <c r="BB19" i="13"/>
  <c r="BB18" i="13"/>
  <c r="BB17" i="13"/>
  <c r="BB15" i="13"/>
  <c r="AU19" i="12"/>
  <c r="BB19" i="12" s="1"/>
  <c r="AU17" i="12"/>
  <c r="BB17" i="12" s="1"/>
  <c r="AT16" i="12"/>
  <c r="BE16" i="13" s="1"/>
  <c r="AU14" i="12"/>
  <c r="BB14" i="12" s="1"/>
  <c r="AI26" i="18" l="1"/>
  <c r="AV26" i="18" s="1"/>
  <c r="AR57" i="13"/>
  <c r="AE31" i="18"/>
  <c r="BA57" i="12"/>
  <c r="Y25" i="18"/>
  <c r="X25" i="18"/>
  <c r="AT57" i="12"/>
  <c r="AR57" i="12"/>
  <c r="I25" i="18"/>
  <c r="AR57" i="1"/>
  <c r="BA57" i="1"/>
  <c r="BF32" i="18"/>
  <c r="AS40" i="18"/>
  <c r="BF42" i="18"/>
  <c r="BF43" i="18"/>
  <c r="AX40" i="18"/>
  <c r="BF39" i="18"/>
  <c r="AX29" i="18"/>
  <c r="BA92" i="12"/>
  <c r="AE41" i="18"/>
  <c r="AT97" i="12"/>
  <c r="X37" i="18" s="1"/>
  <c r="AF40" i="18"/>
  <c r="BF38" i="18"/>
  <c r="BE40" i="18"/>
  <c r="S40" i="18"/>
  <c r="AX36" i="18"/>
  <c r="AT92" i="1"/>
  <c r="K37" i="18"/>
  <c r="AV30" i="18"/>
  <c r="BF27" i="18"/>
  <c r="AU97" i="1"/>
  <c r="L36" i="18"/>
  <c r="AU94" i="12"/>
  <c r="AL34" i="18"/>
  <c r="AS34" i="18" s="1"/>
  <c r="AL33" i="18"/>
  <c r="AS33" i="18" s="1"/>
  <c r="BF28" i="18"/>
  <c r="AS29" i="18"/>
  <c r="AF29" i="18"/>
  <c r="BE31" i="18"/>
  <c r="AF31" i="18"/>
  <c r="AY29" i="18"/>
  <c r="AF26" i="18"/>
  <c r="BB94" i="1"/>
  <c r="BB97" i="1" s="1"/>
  <c r="BB92" i="1" s="1"/>
  <c r="S33" i="18"/>
  <c r="S26" i="18"/>
  <c r="S31" i="18"/>
  <c r="BB87" i="13"/>
  <c r="BB91" i="13" s="1"/>
  <c r="BB87" i="12"/>
  <c r="BB87" i="1"/>
  <c r="BA75" i="13"/>
  <c r="BA78" i="13" s="1"/>
  <c r="BF75" i="13"/>
  <c r="BG75" i="13" s="1"/>
  <c r="BB102" i="13"/>
  <c r="BB103" i="13" s="1"/>
  <c r="BB63" i="12"/>
  <c r="BB65" i="12" s="1"/>
  <c r="BB59" i="12"/>
  <c r="BB62" i="12" s="1"/>
  <c r="AT62" i="1"/>
  <c r="AT80" i="13"/>
  <c r="AK31" i="18" s="1"/>
  <c r="AX31" i="18" s="1"/>
  <c r="AU80" i="13"/>
  <c r="AL31" i="18" s="1"/>
  <c r="BF79" i="13"/>
  <c r="BG79" i="13" s="1"/>
  <c r="AT65" i="13"/>
  <c r="AU65" i="13"/>
  <c r="BB63" i="13"/>
  <c r="BB65" i="13" s="1"/>
  <c r="BB74" i="13"/>
  <c r="AT78" i="13"/>
  <c r="AK30" i="18" s="1"/>
  <c r="AU78" i="13"/>
  <c r="AL30" i="18" s="1"/>
  <c r="AU75" i="12"/>
  <c r="AU78" i="12" s="1"/>
  <c r="Y30" i="18" s="1"/>
  <c r="AT78" i="12"/>
  <c r="X30" i="18" s="1"/>
  <c r="BB93" i="12"/>
  <c r="BB74" i="12"/>
  <c r="BB79" i="12"/>
  <c r="BB80" i="12" s="1"/>
  <c r="BB102" i="12"/>
  <c r="BB103" i="12" s="1"/>
  <c r="BB104" i="12"/>
  <c r="BB105" i="12" s="1"/>
  <c r="BB79" i="1"/>
  <c r="BB80" i="1" s="1"/>
  <c r="BB65" i="1"/>
  <c r="BB102" i="1"/>
  <c r="BB103" i="1" s="1"/>
  <c r="BG32" i="13"/>
  <c r="BD42" i="13"/>
  <c r="BG42" i="13" s="1"/>
  <c r="BA43" i="1"/>
  <c r="BB42" i="13"/>
  <c r="BB42" i="12"/>
  <c r="AR13" i="13"/>
  <c r="AU16" i="12"/>
  <c r="BB16" i="12" s="1"/>
  <c r="AL26" i="18" l="1"/>
  <c r="AU57" i="13"/>
  <c r="AR30" i="18"/>
  <c r="BE30" i="18" s="1"/>
  <c r="BA57" i="13"/>
  <c r="AK26" i="18"/>
  <c r="AX26" i="18" s="1"/>
  <c r="AT57" i="13"/>
  <c r="AU57" i="12"/>
  <c r="K25" i="18"/>
  <c r="AT57" i="1"/>
  <c r="BF40" i="18"/>
  <c r="BF29" i="18"/>
  <c r="AT92" i="12"/>
  <c r="AS30" i="18"/>
  <c r="AF41" i="18"/>
  <c r="BE41" i="18"/>
  <c r="BF41" i="18" s="1"/>
  <c r="AU97" i="12"/>
  <c r="Y36" i="18"/>
  <c r="AF36" i="18" s="1"/>
  <c r="AU92" i="1"/>
  <c r="L37" i="18"/>
  <c r="S37" i="18" s="1"/>
  <c r="AY26" i="18"/>
  <c r="BF26" i="18" s="1"/>
  <c r="AX30" i="18"/>
  <c r="AY33" i="18"/>
  <c r="BF33" i="18" s="1"/>
  <c r="S36" i="18"/>
  <c r="BB94" i="12"/>
  <c r="BB97" i="12" s="1"/>
  <c r="BB92" i="12" s="1"/>
  <c r="AS31" i="18"/>
  <c r="AY31" i="18"/>
  <c r="BF31" i="18" s="1"/>
  <c r="AF30" i="18"/>
  <c r="AY30" i="18"/>
  <c r="BB79" i="13"/>
  <c r="BB80" i="13" s="1"/>
  <c r="AU62" i="1"/>
  <c r="BB59" i="1"/>
  <c r="BB62" i="1" s="1"/>
  <c r="BB75" i="13"/>
  <c r="BB78" i="13" s="1"/>
  <c r="BB57" i="13" s="1"/>
  <c r="BB75" i="12"/>
  <c r="BB78" i="12" s="1"/>
  <c r="BB42" i="1"/>
  <c r="AP13" i="13"/>
  <c r="AT13" i="13"/>
  <c r="AS26" i="18" l="1"/>
  <c r="L25" i="18"/>
  <c r="AU57" i="1"/>
  <c r="BB57" i="1" s="1"/>
  <c r="AY36" i="18"/>
  <c r="BF36" i="18" s="1"/>
  <c r="BF30" i="18"/>
  <c r="AU92" i="12"/>
  <c r="Y37" i="18"/>
  <c r="AF37" i="18" s="1"/>
  <c r="BF13" i="13"/>
  <c r="AU13" i="13"/>
  <c r="BB13" i="13" s="1"/>
  <c r="AC16" i="1"/>
  <c r="AM15" i="1"/>
  <c r="AB15" i="1"/>
  <c r="Y15" i="1"/>
  <c r="U15" i="1"/>
  <c r="T15" i="1"/>
  <c r="S15" i="1"/>
  <c r="R15" i="1"/>
  <c r="L15" i="1"/>
  <c r="M15" i="1" s="1"/>
  <c r="AM16" i="1"/>
  <c r="AB16" i="1"/>
  <c r="Y16" i="1"/>
  <c r="U16" i="1"/>
  <c r="T16" i="1"/>
  <c r="S16" i="1"/>
  <c r="R16" i="1"/>
  <c r="L16" i="1"/>
  <c r="M16" i="1" s="1"/>
  <c r="AM17" i="1"/>
  <c r="AN17" i="1" s="1"/>
  <c r="AS17" i="1" s="1"/>
  <c r="AB17" i="1"/>
  <c r="Y17" i="1"/>
  <c r="U17" i="1"/>
  <c r="T17" i="1"/>
  <c r="S17" i="1"/>
  <c r="R17" i="1"/>
  <c r="L17" i="1"/>
  <c r="AM18" i="1"/>
  <c r="AB18" i="1"/>
  <c r="Y18" i="1"/>
  <c r="U18" i="1"/>
  <c r="T18" i="1"/>
  <c r="S18" i="1"/>
  <c r="R18" i="1"/>
  <c r="L18" i="1"/>
  <c r="AM19" i="1"/>
  <c r="AB19" i="1"/>
  <c r="Y19" i="1"/>
  <c r="U19" i="1"/>
  <c r="T19" i="1"/>
  <c r="S19" i="1"/>
  <c r="R19" i="1"/>
  <c r="L19" i="1"/>
  <c r="M19" i="1" s="1"/>
  <c r="AM14" i="1"/>
  <c r="AB14" i="1"/>
  <c r="Y14" i="1"/>
  <c r="U14" i="1"/>
  <c r="T14" i="1"/>
  <c r="S14" i="1"/>
  <c r="R14" i="1"/>
  <c r="L14" i="1"/>
  <c r="AE18" i="1" l="1"/>
  <c r="AF18" i="1" s="1"/>
  <c r="AR18" i="1" s="1"/>
  <c r="AE15" i="1"/>
  <c r="AF15" i="1" s="1"/>
  <c r="AR15" i="1" s="1"/>
  <c r="AE19" i="1"/>
  <c r="AF19" i="1" s="1"/>
  <c r="AR19" i="1" s="1"/>
  <c r="AE16" i="1"/>
  <c r="AF16" i="1" s="1"/>
  <c r="AR16" i="1" s="1"/>
  <c r="AN15" i="1"/>
  <c r="AS15" i="1" s="1"/>
  <c r="AQ15" i="1"/>
  <c r="AN16" i="1"/>
  <c r="AS16" i="1" s="1"/>
  <c r="AQ16" i="1"/>
  <c r="M17" i="1"/>
  <c r="AQ17" i="1" s="1"/>
  <c r="AN18" i="1"/>
  <c r="AS18" i="1" s="1"/>
  <c r="M18" i="1"/>
  <c r="AQ18" i="1" s="1"/>
  <c r="AN19" i="1"/>
  <c r="AS19" i="1" s="1"/>
  <c r="AQ19" i="1"/>
  <c r="AP19" i="1" s="1"/>
  <c r="AN14" i="1"/>
  <c r="AS14" i="1" s="1"/>
  <c r="M14" i="1"/>
  <c r="AQ14" i="1" s="1"/>
  <c r="G8" i="18"/>
  <c r="F8" i="18"/>
  <c r="E8" i="18"/>
  <c r="D8" i="18"/>
  <c r="BA12" i="13"/>
  <c r="AR8" i="18" s="1"/>
  <c r="AZ12" i="13"/>
  <c r="AQ8" i="18" s="1"/>
  <c r="AY12" i="13"/>
  <c r="AP8" i="18" s="1"/>
  <c r="AX12" i="13"/>
  <c r="AO8" i="18" s="1"/>
  <c r="AW12" i="13"/>
  <c r="AN8" i="18" s="1"/>
  <c r="AV12" i="13"/>
  <c r="AM8" i="18" s="1"/>
  <c r="AL12" i="13"/>
  <c r="AK12" i="13"/>
  <c r="AJ12" i="13"/>
  <c r="AD12" i="13"/>
  <c r="BA12" i="12"/>
  <c r="AZ12" i="12"/>
  <c r="AY12" i="12"/>
  <c r="AX12" i="12"/>
  <c r="AW12" i="12"/>
  <c r="AV12" i="12"/>
  <c r="AL12" i="12"/>
  <c r="AK12" i="12"/>
  <c r="AJ12" i="12"/>
  <c r="AD12" i="12"/>
  <c r="AC10" i="1"/>
  <c r="BA12" i="1"/>
  <c r="R8" i="18" s="1"/>
  <c r="AZ12" i="1"/>
  <c r="Q8" i="18" s="1"/>
  <c r="AY12" i="1"/>
  <c r="P8" i="18" s="1"/>
  <c r="AX12" i="1"/>
  <c r="O8" i="18" s="1"/>
  <c r="AW12" i="1"/>
  <c r="N8" i="18" s="1"/>
  <c r="AV12" i="1"/>
  <c r="M8" i="18" s="1"/>
  <c r="AL12" i="1"/>
  <c r="AK12" i="1"/>
  <c r="AJ12" i="1"/>
  <c r="AD12" i="1"/>
  <c r="AM171" i="20"/>
  <c r="AN171" i="20" s="1"/>
  <c r="AS171" i="20" s="1"/>
  <c r="AB171" i="20"/>
  <c r="Y171" i="20"/>
  <c r="U171" i="20"/>
  <c r="T171" i="20"/>
  <c r="S171" i="20"/>
  <c r="R171" i="20"/>
  <c r="L171" i="20"/>
  <c r="M171" i="20" s="1"/>
  <c r="AM171" i="21"/>
  <c r="AB171" i="21"/>
  <c r="Y171" i="21"/>
  <c r="U171" i="21"/>
  <c r="T171" i="21"/>
  <c r="S171" i="21"/>
  <c r="R171" i="21"/>
  <c r="L171" i="21"/>
  <c r="M171" i="21" s="1"/>
  <c r="AM171" i="15"/>
  <c r="AB171" i="15"/>
  <c r="Y171" i="15"/>
  <c r="U171" i="15"/>
  <c r="T171" i="15"/>
  <c r="S171" i="15"/>
  <c r="R171" i="15"/>
  <c r="L171" i="15"/>
  <c r="M171" i="15" s="1"/>
  <c r="AM171" i="14"/>
  <c r="AE171" i="14"/>
  <c r="AF171" i="14" s="1"/>
  <c r="AR171" i="14" s="1"/>
  <c r="AB171" i="14"/>
  <c r="Y171" i="14"/>
  <c r="U171" i="14"/>
  <c r="T171" i="14"/>
  <c r="S171" i="14"/>
  <c r="R171" i="14"/>
  <c r="M171" i="14"/>
  <c r="L171" i="14"/>
  <c r="AQ171" i="14" s="1"/>
  <c r="AM24" i="12"/>
  <c r="AN24" i="12" s="1"/>
  <c r="AM19" i="20"/>
  <c r="AB19" i="20"/>
  <c r="Y19" i="20"/>
  <c r="U19" i="20"/>
  <c r="T19" i="20"/>
  <c r="S19" i="20"/>
  <c r="R19" i="20"/>
  <c r="L19" i="20"/>
  <c r="M19" i="20" s="1"/>
  <c r="AM19" i="21"/>
  <c r="AB19" i="21"/>
  <c r="Y19" i="21"/>
  <c r="U19" i="21"/>
  <c r="T19" i="21"/>
  <c r="S19" i="21"/>
  <c r="R19" i="21"/>
  <c r="L19" i="21"/>
  <c r="M19" i="21" s="1"/>
  <c r="AM19" i="15"/>
  <c r="AB19" i="15"/>
  <c r="Y19" i="15"/>
  <c r="U19" i="15"/>
  <c r="T19" i="15"/>
  <c r="S19" i="15"/>
  <c r="R19" i="15"/>
  <c r="L19" i="15"/>
  <c r="M19" i="15" s="1"/>
  <c r="AM19" i="14"/>
  <c r="AB19" i="14"/>
  <c r="Y19" i="14"/>
  <c r="U19" i="14"/>
  <c r="T19" i="14"/>
  <c r="S19" i="14"/>
  <c r="R19" i="14"/>
  <c r="L19" i="14"/>
  <c r="M19" i="14" s="1"/>
  <c r="AC17" i="1" l="1"/>
  <c r="AE17" i="1" s="1"/>
  <c r="AF17" i="1" s="1"/>
  <c r="AR17" i="1" s="1"/>
  <c r="AP17" i="1" s="1"/>
  <c r="AP15" i="1"/>
  <c r="AC14" i="1"/>
  <c r="AP18" i="1"/>
  <c r="AP16" i="1"/>
  <c r="AD8" i="18"/>
  <c r="BD8" i="18" s="1"/>
  <c r="AE8" i="18"/>
  <c r="BE8" i="18" s="1"/>
  <c r="AC8" i="18"/>
  <c r="BC8" i="18" s="1"/>
  <c r="Z8" i="18"/>
  <c r="AZ8" i="18" s="1"/>
  <c r="AA8" i="18"/>
  <c r="BA8" i="18" s="1"/>
  <c r="AB8" i="18"/>
  <c r="BB8" i="18" s="1"/>
  <c r="AT15" i="1"/>
  <c r="AU15" i="1" s="1"/>
  <c r="AT16" i="1"/>
  <c r="AT18" i="1"/>
  <c r="AT19" i="1"/>
  <c r="AE19" i="15"/>
  <c r="AF19" i="15" s="1"/>
  <c r="AR19" i="15" s="1"/>
  <c r="AE19" i="14"/>
  <c r="AF19" i="14" s="1"/>
  <c r="AR19" i="14" s="1"/>
  <c r="AE171" i="15"/>
  <c r="AF171" i="15" s="1"/>
  <c r="AR171" i="15" s="1"/>
  <c r="AE171" i="21"/>
  <c r="AF171" i="21" s="1"/>
  <c r="AR171" i="21" s="1"/>
  <c r="AE171" i="20"/>
  <c r="AF171" i="20" s="1"/>
  <c r="AR171" i="20" s="1"/>
  <c r="AQ171" i="20"/>
  <c r="AS171" i="21"/>
  <c r="AN171" i="21"/>
  <c r="AQ171" i="21"/>
  <c r="AN171" i="15"/>
  <c r="AS171" i="15" s="1"/>
  <c r="AQ171" i="15"/>
  <c r="AN171" i="14"/>
  <c r="AS171" i="14" s="1"/>
  <c r="AT171" i="14" s="1"/>
  <c r="BB171" i="14" s="1"/>
  <c r="AE19" i="20"/>
  <c r="AF19" i="20" s="1"/>
  <c r="AR19" i="20" s="1"/>
  <c r="AE19" i="21"/>
  <c r="AF19" i="21" s="1"/>
  <c r="AR19" i="21" s="1"/>
  <c r="AN19" i="20"/>
  <c r="AS19" i="20" s="1"/>
  <c r="AQ19" i="20"/>
  <c r="AN19" i="21"/>
  <c r="AS19" i="21" s="1"/>
  <c r="AQ19" i="21"/>
  <c r="AN19" i="15"/>
  <c r="AS19" i="15" s="1"/>
  <c r="AQ19" i="15"/>
  <c r="AN19" i="14"/>
  <c r="AS19" i="14" s="1"/>
  <c r="AQ19" i="14"/>
  <c r="AM15" i="14"/>
  <c r="AN15" i="14" s="1"/>
  <c r="AS15" i="14" s="1"/>
  <c r="AB15" i="14"/>
  <c r="Y15" i="14"/>
  <c r="U15" i="14"/>
  <c r="T15" i="14"/>
  <c r="S15" i="14"/>
  <c r="R15" i="14"/>
  <c r="L15" i="14"/>
  <c r="M15" i="14" s="1"/>
  <c r="AM15" i="15"/>
  <c r="AB15" i="15"/>
  <c r="Y15" i="15"/>
  <c r="U15" i="15"/>
  <c r="T15" i="15"/>
  <c r="S15" i="15"/>
  <c r="R15" i="15"/>
  <c r="L15" i="15"/>
  <c r="M15" i="15" s="1"/>
  <c r="AM15" i="21"/>
  <c r="AB15" i="21"/>
  <c r="Y15" i="21"/>
  <c r="U15" i="21"/>
  <c r="T15" i="21"/>
  <c r="S15" i="21"/>
  <c r="R15" i="21"/>
  <c r="L15" i="21"/>
  <c r="M15" i="21" s="1"/>
  <c r="AM15" i="20"/>
  <c r="AB15" i="20"/>
  <c r="Y15" i="20"/>
  <c r="U15" i="20"/>
  <c r="AE15" i="20" s="1"/>
  <c r="AF15" i="20" s="1"/>
  <c r="AR15" i="20" s="1"/>
  <c r="T15" i="20"/>
  <c r="S15" i="20"/>
  <c r="R15" i="20"/>
  <c r="L15" i="20"/>
  <c r="M15" i="20" s="1"/>
  <c r="AT17" i="1" l="1"/>
  <c r="BD17" i="13" s="1"/>
  <c r="BG17" i="13" s="1"/>
  <c r="BB15" i="1"/>
  <c r="BD15" i="13"/>
  <c r="BG15" i="13" s="1"/>
  <c r="BD19" i="13"/>
  <c r="BG19" i="13" s="1"/>
  <c r="BA19" i="1"/>
  <c r="BA21" i="1" s="1"/>
  <c r="BB18" i="1"/>
  <c r="BD18" i="13"/>
  <c r="BG18" i="13" s="1"/>
  <c r="BB16" i="1"/>
  <c r="BD16" i="13"/>
  <c r="BG16" i="13" s="1"/>
  <c r="AT171" i="21"/>
  <c r="BB171" i="21" s="1"/>
  <c r="AE15" i="21"/>
  <c r="AF15" i="21" s="1"/>
  <c r="AR15" i="21" s="1"/>
  <c r="AT171" i="20"/>
  <c r="BB171" i="20" s="1"/>
  <c r="AT171" i="15"/>
  <c r="BB171" i="15" s="1"/>
  <c r="AE15" i="15"/>
  <c r="AF15" i="15" s="1"/>
  <c r="AR15" i="15" s="1"/>
  <c r="AT19" i="14"/>
  <c r="BB19" i="14" s="1"/>
  <c r="AE15" i="14"/>
  <c r="AF15" i="14" s="1"/>
  <c r="AR15" i="14" s="1"/>
  <c r="AT19" i="20"/>
  <c r="BB19" i="20" s="1"/>
  <c r="AT19" i="21"/>
  <c r="BB19" i="21" s="1"/>
  <c r="AT19" i="15"/>
  <c r="BB19" i="15" s="1"/>
  <c r="AQ15" i="14"/>
  <c r="AN15" i="15"/>
  <c r="AS15" i="15" s="1"/>
  <c r="AQ15" i="15"/>
  <c r="AN15" i="21"/>
  <c r="AS15" i="21" s="1"/>
  <c r="AQ15" i="21"/>
  <c r="AN15" i="20"/>
  <c r="AS15" i="20" s="1"/>
  <c r="AQ15" i="20"/>
  <c r="BB17" i="1" l="1"/>
  <c r="BB19" i="1"/>
  <c r="AT15" i="14"/>
  <c r="BB15" i="14" s="1"/>
  <c r="AT15" i="20"/>
  <c r="BB15" i="20" s="1"/>
  <c r="AT15" i="15"/>
  <c r="BB15" i="15" s="1"/>
  <c r="AT15" i="21"/>
  <c r="BB15" i="21" s="1"/>
  <c r="BA202" i="20" l="1"/>
  <c r="AZ202" i="20"/>
  <c r="AY202" i="20"/>
  <c r="AX202" i="20"/>
  <c r="AW202" i="20"/>
  <c r="AV202" i="20"/>
  <c r="AU202" i="20"/>
  <c r="AL202" i="20"/>
  <c r="AK202" i="20"/>
  <c r="AJ202" i="20"/>
  <c r="AD202" i="20"/>
  <c r="AC202" i="20"/>
  <c r="AM201" i="20"/>
  <c r="AB201" i="20"/>
  <c r="Y201" i="20"/>
  <c r="U201" i="20"/>
  <c r="T201" i="20"/>
  <c r="S201" i="20"/>
  <c r="R201" i="20"/>
  <c r="L201" i="20"/>
  <c r="M201" i="20" s="1"/>
  <c r="AM200" i="20"/>
  <c r="AN200" i="20" s="1"/>
  <c r="AB200" i="20"/>
  <c r="Y200" i="20"/>
  <c r="U200" i="20"/>
  <c r="T200" i="20"/>
  <c r="S200" i="20"/>
  <c r="R200" i="20"/>
  <c r="L200" i="20"/>
  <c r="AM199" i="20"/>
  <c r="AN199" i="20" s="1"/>
  <c r="AS199" i="20" s="1"/>
  <c r="AB199" i="20"/>
  <c r="Y199" i="20"/>
  <c r="U199" i="20"/>
  <c r="T199" i="20"/>
  <c r="S199" i="20"/>
  <c r="R199" i="20"/>
  <c r="L199" i="20"/>
  <c r="AM198" i="20"/>
  <c r="AB198" i="20"/>
  <c r="Y198" i="20"/>
  <c r="U198" i="20"/>
  <c r="T198" i="20"/>
  <c r="S198" i="20"/>
  <c r="S202" i="20" s="1"/>
  <c r="R198" i="20"/>
  <c r="L198" i="20"/>
  <c r="BA197" i="20"/>
  <c r="AZ197" i="20"/>
  <c r="AY197" i="20"/>
  <c r="AX197" i="20"/>
  <c r="AW197" i="20"/>
  <c r="AV197" i="20"/>
  <c r="AU197" i="20"/>
  <c r="AL197" i="20"/>
  <c r="AK197" i="20"/>
  <c r="AJ197" i="20"/>
  <c r="AD197" i="20"/>
  <c r="AC197" i="20"/>
  <c r="AM191" i="20"/>
  <c r="AN191" i="20" s="1"/>
  <c r="AB191" i="20"/>
  <c r="Y191" i="20"/>
  <c r="U191" i="20"/>
  <c r="T191" i="20"/>
  <c r="S191" i="20"/>
  <c r="R191" i="20"/>
  <c r="L191" i="20"/>
  <c r="M191" i="20" s="1"/>
  <c r="AM190" i="20"/>
  <c r="AB190" i="20"/>
  <c r="Y190" i="20"/>
  <c r="U190" i="20"/>
  <c r="T190" i="20"/>
  <c r="S190" i="20"/>
  <c r="R190" i="20"/>
  <c r="L190" i="20"/>
  <c r="M190" i="20" s="1"/>
  <c r="AM196" i="20"/>
  <c r="AN196" i="20" s="1"/>
  <c r="AB196" i="20"/>
  <c r="Y196" i="20"/>
  <c r="U196" i="20"/>
  <c r="T196" i="20"/>
  <c r="S196" i="20"/>
  <c r="R196" i="20"/>
  <c r="L196" i="20"/>
  <c r="AM195" i="20"/>
  <c r="AB195" i="20"/>
  <c r="Y195" i="20"/>
  <c r="U195" i="20"/>
  <c r="T195" i="20"/>
  <c r="S195" i="20"/>
  <c r="R195" i="20"/>
  <c r="L195" i="20"/>
  <c r="M195" i="20" s="1"/>
  <c r="AM194" i="20"/>
  <c r="AB194" i="20"/>
  <c r="Y194" i="20"/>
  <c r="U194" i="20"/>
  <c r="T194" i="20"/>
  <c r="S194" i="20"/>
  <c r="R194" i="20"/>
  <c r="L194" i="20"/>
  <c r="M194" i="20" s="1"/>
  <c r="AM193" i="20"/>
  <c r="AB193" i="20"/>
  <c r="Y193" i="20"/>
  <c r="U193" i="20"/>
  <c r="T193" i="20"/>
  <c r="S193" i="20"/>
  <c r="R193" i="20"/>
  <c r="L193" i="20"/>
  <c r="AM192" i="20"/>
  <c r="AB192" i="20"/>
  <c r="Y192" i="20"/>
  <c r="U192" i="20"/>
  <c r="T192" i="20"/>
  <c r="S192" i="20"/>
  <c r="R192" i="20"/>
  <c r="L192" i="20"/>
  <c r="M192" i="20" s="1"/>
  <c r="BA202" i="21"/>
  <c r="AZ202" i="21"/>
  <c r="AY202" i="21"/>
  <c r="AX202" i="21"/>
  <c r="AW202" i="21"/>
  <c r="AV202" i="21"/>
  <c r="AU202" i="21"/>
  <c r="AL202" i="21"/>
  <c r="AK202" i="21"/>
  <c r="AJ202" i="21"/>
  <c r="AD202" i="21"/>
  <c r="AC202" i="21"/>
  <c r="AM201" i="21"/>
  <c r="AB201" i="21"/>
  <c r="Y201" i="21"/>
  <c r="U201" i="21"/>
  <c r="T201" i="21"/>
  <c r="S201" i="21"/>
  <c r="R201" i="21"/>
  <c r="L201" i="21"/>
  <c r="M201" i="21" s="1"/>
  <c r="AM200" i="21"/>
  <c r="AB200" i="21"/>
  <c r="Y200" i="21"/>
  <c r="U200" i="21"/>
  <c r="T200" i="21"/>
  <c r="S200" i="21"/>
  <c r="R200" i="21"/>
  <c r="L200" i="21"/>
  <c r="M200" i="21" s="1"/>
  <c r="AM199" i="21"/>
  <c r="AB199" i="21"/>
  <c r="Y199" i="21"/>
  <c r="U199" i="21"/>
  <c r="T199" i="21"/>
  <c r="S199" i="21"/>
  <c r="R199" i="21"/>
  <c r="M199" i="21"/>
  <c r="L199" i="21"/>
  <c r="AM198" i="21"/>
  <c r="AB198" i="21"/>
  <c r="Y198" i="21"/>
  <c r="U198" i="21"/>
  <c r="T198" i="21"/>
  <c r="S198" i="21"/>
  <c r="R198" i="21"/>
  <c r="L198" i="21"/>
  <c r="BA197" i="21"/>
  <c r="AZ197" i="21"/>
  <c r="AY197" i="21"/>
  <c r="AX197" i="21"/>
  <c r="AW197" i="21"/>
  <c r="AV197" i="21"/>
  <c r="AU197" i="21"/>
  <c r="AL197" i="21"/>
  <c r="AK197" i="21"/>
  <c r="AJ197" i="21"/>
  <c r="AD197" i="21"/>
  <c r="AC197" i="21"/>
  <c r="AM191" i="21"/>
  <c r="AB191" i="21"/>
  <c r="AE191" i="21" s="1"/>
  <c r="AF191" i="21" s="1"/>
  <c r="AR191" i="21" s="1"/>
  <c r="Y191" i="21"/>
  <c r="U191" i="21"/>
  <c r="T191" i="21"/>
  <c r="S191" i="21"/>
  <c r="R191" i="21"/>
  <c r="L191" i="21"/>
  <c r="M191" i="21" s="1"/>
  <c r="AM190" i="21"/>
  <c r="AB190" i="21"/>
  <c r="Y190" i="21"/>
  <c r="U190" i="21"/>
  <c r="T190" i="21"/>
  <c r="S190" i="21"/>
  <c r="R190" i="21"/>
  <c r="L190" i="21"/>
  <c r="M190" i="21" s="1"/>
  <c r="AM196" i="21"/>
  <c r="AB196" i="21"/>
  <c r="Y196" i="21"/>
  <c r="U196" i="21"/>
  <c r="T196" i="21"/>
  <c r="S196" i="21"/>
  <c r="R196" i="21"/>
  <c r="L196" i="21"/>
  <c r="AM195" i="21"/>
  <c r="AB195" i="21"/>
  <c r="Y195" i="21"/>
  <c r="U195" i="21"/>
  <c r="T195" i="21"/>
  <c r="S195" i="21"/>
  <c r="R195" i="21"/>
  <c r="L195" i="21"/>
  <c r="M195" i="21" s="1"/>
  <c r="AM194" i="21"/>
  <c r="AB194" i="21"/>
  <c r="Y194" i="21"/>
  <c r="U194" i="21"/>
  <c r="T194" i="21"/>
  <c r="S194" i="21"/>
  <c r="R194" i="21"/>
  <c r="L194" i="21"/>
  <c r="M194" i="21" s="1"/>
  <c r="AM193" i="21"/>
  <c r="AB193" i="21"/>
  <c r="Y193" i="21"/>
  <c r="U193" i="21"/>
  <c r="T193" i="21"/>
  <c r="S193" i="21"/>
  <c r="R193" i="21"/>
  <c r="L193" i="21"/>
  <c r="AM192" i="21"/>
  <c r="AN192" i="21" s="1"/>
  <c r="AS192" i="21" s="1"/>
  <c r="AB192" i="21"/>
  <c r="Y192" i="21"/>
  <c r="U192" i="21"/>
  <c r="T192" i="21"/>
  <c r="S192" i="21"/>
  <c r="R192" i="21"/>
  <c r="M192" i="21"/>
  <c r="L192" i="21"/>
  <c r="BA202" i="15"/>
  <c r="AZ202" i="15"/>
  <c r="AY202" i="15"/>
  <c r="AX202" i="15"/>
  <c r="AW202" i="15"/>
  <c r="AV202" i="15"/>
  <c r="AU202" i="15"/>
  <c r="AL202" i="15"/>
  <c r="AK202" i="15"/>
  <c r="AJ202" i="15"/>
  <c r="AD202" i="15"/>
  <c r="AC202" i="15"/>
  <c r="AM201" i="15"/>
  <c r="AB201" i="15"/>
  <c r="Y201" i="15"/>
  <c r="U201" i="15"/>
  <c r="T201" i="15"/>
  <c r="S201" i="15"/>
  <c r="R201" i="15"/>
  <c r="L201" i="15"/>
  <c r="AM200" i="15"/>
  <c r="AB200" i="15"/>
  <c r="Y200" i="15"/>
  <c r="U200" i="15"/>
  <c r="T200" i="15"/>
  <c r="S200" i="15"/>
  <c r="R200" i="15"/>
  <c r="L200" i="15"/>
  <c r="M200" i="15" s="1"/>
  <c r="AM199" i="15"/>
  <c r="AB199" i="15"/>
  <c r="Y199" i="15"/>
  <c r="U199" i="15"/>
  <c r="T199" i="15"/>
  <c r="S199" i="15"/>
  <c r="R199" i="15"/>
  <c r="L199" i="15"/>
  <c r="M199" i="15" s="1"/>
  <c r="AM198" i="15"/>
  <c r="AN198" i="15" s="1"/>
  <c r="AB198" i="15"/>
  <c r="AB202" i="15" s="1"/>
  <c r="Y198" i="15"/>
  <c r="U198" i="15"/>
  <c r="U202" i="15" s="1"/>
  <c r="T198" i="15"/>
  <c r="S198" i="15"/>
  <c r="S202" i="15" s="1"/>
  <c r="R198" i="15"/>
  <c r="L198" i="15"/>
  <c r="M198" i="15" s="1"/>
  <c r="BA197" i="15"/>
  <c r="AZ197" i="15"/>
  <c r="AY197" i="15"/>
  <c r="AX197" i="15"/>
  <c r="AW197" i="15"/>
  <c r="AV197" i="15"/>
  <c r="AU197" i="15"/>
  <c r="AK197" i="15"/>
  <c r="AJ197" i="15"/>
  <c r="AD197" i="15"/>
  <c r="AC197" i="15"/>
  <c r="AM191" i="15"/>
  <c r="AN191" i="15" s="1"/>
  <c r="AB191" i="15"/>
  <c r="Y191" i="15"/>
  <c r="U191" i="15"/>
  <c r="T191" i="15"/>
  <c r="S191" i="15"/>
  <c r="R191" i="15"/>
  <c r="L191" i="15"/>
  <c r="M191" i="15" s="1"/>
  <c r="AM190" i="15"/>
  <c r="AN190" i="15" s="1"/>
  <c r="AB190" i="15"/>
  <c r="Y190" i="15"/>
  <c r="U190" i="15"/>
  <c r="T190" i="15"/>
  <c r="S190" i="15"/>
  <c r="R190" i="15"/>
  <c r="L190" i="15"/>
  <c r="M190" i="15" s="1"/>
  <c r="AL197" i="15"/>
  <c r="AM196" i="15"/>
  <c r="AB196" i="15"/>
  <c r="Y196" i="15"/>
  <c r="U196" i="15"/>
  <c r="T196" i="15"/>
  <c r="S196" i="15"/>
  <c r="R196" i="15"/>
  <c r="L196" i="15"/>
  <c r="M196" i="15" s="1"/>
  <c r="AM195" i="15"/>
  <c r="AB195" i="15"/>
  <c r="Y195" i="15"/>
  <c r="U195" i="15"/>
  <c r="T195" i="15"/>
  <c r="S195" i="15"/>
  <c r="R195" i="15"/>
  <c r="L195" i="15"/>
  <c r="M195" i="15" s="1"/>
  <c r="AM194" i="15"/>
  <c r="AB194" i="15"/>
  <c r="Y194" i="15"/>
  <c r="U194" i="15"/>
  <c r="T194" i="15"/>
  <c r="S194" i="15"/>
  <c r="R194" i="15"/>
  <c r="L194" i="15"/>
  <c r="AM193" i="15"/>
  <c r="AN193" i="15" s="1"/>
  <c r="AB193" i="15"/>
  <c r="Y193" i="15"/>
  <c r="U193" i="15"/>
  <c r="T193" i="15"/>
  <c r="S193" i="15"/>
  <c r="R193" i="15"/>
  <c r="L193" i="15"/>
  <c r="AM192" i="15"/>
  <c r="AB192" i="15"/>
  <c r="Y192" i="15"/>
  <c r="U192" i="15"/>
  <c r="T192" i="15"/>
  <c r="S192" i="15"/>
  <c r="R192" i="15"/>
  <c r="L192" i="15"/>
  <c r="BA202" i="14"/>
  <c r="AZ202" i="14"/>
  <c r="AY202" i="14"/>
  <c r="AX202" i="14"/>
  <c r="AW202" i="14"/>
  <c r="AV202" i="14"/>
  <c r="AU202" i="14"/>
  <c r="AL202" i="14"/>
  <c r="AK202" i="14"/>
  <c r="AJ202" i="14"/>
  <c r="AD202" i="14"/>
  <c r="AC202" i="14"/>
  <c r="AM201" i="14"/>
  <c r="AB201" i="14"/>
  <c r="Y201" i="14"/>
  <c r="U201" i="14"/>
  <c r="T201" i="14"/>
  <c r="S201" i="14"/>
  <c r="R201" i="14"/>
  <c r="L201" i="14"/>
  <c r="M201" i="14" s="1"/>
  <c r="AM200" i="14"/>
  <c r="AN200" i="14" s="1"/>
  <c r="AS200" i="14" s="1"/>
  <c r="AB200" i="14"/>
  <c r="Y200" i="14"/>
  <c r="U200" i="14"/>
  <c r="T200" i="14"/>
  <c r="S200" i="14"/>
  <c r="R200" i="14"/>
  <c r="L200" i="14"/>
  <c r="M200" i="14" s="1"/>
  <c r="AM199" i="14"/>
  <c r="AN199" i="14" s="1"/>
  <c r="AB199" i="14"/>
  <c r="Y199" i="14"/>
  <c r="U199" i="14"/>
  <c r="T199" i="14"/>
  <c r="S199" i="14"/>
  <c r="R199" i="14"/>
  <c r="L199" i="14"/>
  <c r="M199" i="14" s="1"/>
  <c r="AM198" i="14"/>
  <c r="AB198" i="14"/>
  <c r="Y198" i="14"/>
  <c r="U198" i="14"/>
  <c r="T198" i="14"/>
  <c r="S198" i="14"/>
  <c r="R198" i="14"/>
  <c r="L198" i="14"/>
  <c r="BA197" i="14"/>
  <c r="AZ197" i="14"/>
  <c r="AY197" i="14"/>
  <c r="AX197" i="14"/>
  <c r="AW197" i="14"/>
  <c r="AV197" i="14"/>
  <c r="AU197" i="14"/>
  <c r="AL197" i="14"/>
  <c r="AK197" i="14"/>
  <c r="AJ197" i="14"/>
  <c r="AD197" i="14"/>
  <c r="AC197" i="14"/>
  <c r="AM191" i="14"/>
  <c r="AB191" i="14"/>
  <c r="Y191" i="14"/>
  <c r="U191" i="14"/>
  <c r="T191" i="14"/>
  <c r="S191" i="14"/>
  <c r="R191" i="14"/>
  <c r="L191" i="14"/>
  <c r="M191" i="14" s="1"/>
  <c r="AQ191" i="14" s="1"/>
  <c r="AM190" i="14"/>
  <c r="AB190" i="14"/>
  <c r="Y190" i="14"/>
  <c r="U190" i="14"/>
  <c r="T190" i="14"/>
  <c r="S190" i="14"/>
  <c r="R190" i="14"/>
  <c r="L190" i="14"/>
  <c r="M190" i="14" s="1"/>
  <c r="AM196" i="14"/>
  <c r="AB196" i="14"/>
  <c r="Y196" i="14"/>
  <c r="U196" i="14"/>
  <c r="T196" i="14"/>
  <c r="S196" i="14"/>
  <c r="R196" i="14"/>
  <c r="L196" i="14"/>
  <c r="AM195" i="14"/>
  <c r="AB195" i="14"/>
  <c r="Y195" i="14"/>
  <c r="U195" i="14"/>
  <c r="T195" i="14"/>
  <c r="S195" i="14"/>
  <c r="R195" i="14"/>
  <c r="L195" i="14"/>
  <c r="AM194" i="14"/>
  <c r="AB194" i="14"/>
  <c r="Y194" i="14"/>
  <c r="U194" i="14"/>
  <c r="T194" i="14"/>
  <c r="S194" i="14"/>
  <c r="R194" i="14"/>
  <c r="L194" i="14"/>
  <c r="M194" i="14" s="1"/>
  <c r="AM193" i="14"/>
  <c r="AB193" i="14"/>
  <c r="Y193" i="14"/>
  <c r="U193" i="14"/>
  <c r="T193" i="14"/>
  <c r="S193" i="14"/>
  <c r="R193" i="14"/>
  <c r="L193" i="14"/>
  <c r="AM192" i="14"/>
  <c r="AN192" i="14" s="1"/>
  <c r="AB192" i="14"/>
  <c r="Y192" i="14"/>
  <c r="U192" i="14"/>
  <c r="T192" i="14"/>
  <c r="S192" i="14"/>
  <c r="R192" i="14"/>
  <c r="L192" i="14"/>
  <c r="AN193" i="20" l="1"/>
  <c r="AS193" i="20" s="1"/>
  <c r="AM202" i="20"/>
  <c r="T202" i="20"/>
  <c r="AE194" i="20"/>
  <c r="AF194" i="20" s="1"/>
  <c r="AR194" i="20" s="1"/>
  <c r="T197" i="20"/>
  <c r="S202" i="21"/>
  <c r="AE199" i="21"/>
  <c r="AF199" i="21" s="1"/>
  <c r="AR199" i="21" s="1"/>
  <c r="U202" i="21"/>
  <c r="Y202" i="21"/>
  <c r="AB202" i="21"/>
  <c r="AE198" i="15"/>
  <c r="R202" i="14"/>
  <c r="R197" i="14"/>
  <c r="L202" i="14"/>
  <c r="AM202" i="14"/>
  <c r="AE193" i="14"/>
  <c r="AF193" i="14" s="1"/>
  <c r="AR193" i="14" s="1"/>
  <c r="AE196" i="14"/>
  <c r="AF196" i="14" s="1"/>
  <c r="AR196" i="14" s="1"/>
  <c r="AB202" i="14"/>
  <c r="AE201" i="14"/>
  <c r="AF201" i="14" s="1"/>
  <c r="AR201" i="14" s="1"/>
  <c r="R197" i="20"/>
  <c r="AN198" i="20"/>
  <c r="AS198" i="20" s="1"/>
  <c r="U197" i="20"/>
  <c r="Y197" i="20"/>
  <c r="AB197" i="20"/>
  <c r="L202" i="20"/>
  <c r="AM197" i="20"/>
  <c r="R202" i="20"/>
  <c r="AE199" i="20"/>
  <c r="AF199" i="20" s="1"/>
  <c r="AR199" i="20" s="1"/>
  <c r="AE196" i="20"/>
  <c r="AF196" i="20" s="1"/>
  <c r="AR196" i="20" s="1"/>
  <c r="S197" i="20"/>
  <c r="U202" i="20"/>
  <c r="Y202" i="20"/>
  <c r="AE200" i="21"/>
  <c r="AF200" i="21" s="1"/>
  <c r="AR200" i="21" s="1"/>
  <c r="U197" i="21"/>
  <c r="Y197" i="21"/>
  <c r="L197" i="21"/>
  <c r="AB197" i="21"/>
  <c r="L202" i="21"/>
  <c r="AM197" i="21"/>
  <c r="R202" i="21"/>
  <c r="R197" i="21"/>
  <c r="T202" i="21"/>
  <c r="T197" i="21"/>
  <c r="S197" i="21"/>
  <c r="AM202" i="21"/>
  <c r="AN195" i="15"/>
  <c r="AS195" i="15" s="1"/>
  <c r="R197" i="15"/>
  <c r="T197" i="15"/>
  <c r="AS190" i="15"/>
  <c r="U197" i="15"/>
  <c r="AQ191" i="15"/>
  <c r="Y197" i="15"/>
  <c r="AB197" i="15"/>
  <c r="R202" i="15"/>
  <c r="S197" i="15"/>
  <c r="T202" i="15"/>
  <c r="T197" i="14"/>
  <c r="AE194" i="14"/>
  <c r="AF194" i="14" s="1"/>
  <c r="AR194" i="14" s="1"/>
  <c r="Y197" i="14"/>
  <c r="AE199" i="14"/>
  <c r="AF199" i="14" s="1"/>
  <c r="AR199" i="14" s="1"/>
  <c r="AB197" i="14"/>
  <c r="S202" i="14"/>
  <c r="AM197" i="14"/>
  <c r="T202" i="14"/>
  <c r="U202" i="14"/>
  <c r="Y202" i="14"/>
  <c r="U197" i="14"/>
  <c r="AE195" i="14"/>
  <c r="AF195" i="14" s="1"/>
  <c r="AR195" i="14" s="1"/>
  <c r="AE195" i="20"/>
  <c r="AF195" i="20" s="1"/>
  <c r="AR195" i="20" s="1"/>
  <c r="AE200" i="20"/>
  <c r="AF200" i="20" s="1"/>
  <c r="AR200" i="20" s="1"/>
  <c r="AE193" i="20"/>
  <c r="AF193" i="20" s="1"/>
  <c r="AR193" i="20" s="1"/>
  <c r="AE191" i="20"/>
  <c r="AF191" i="20" s="1"/>
  <c r="AR191" i="20" s="1"/>
  <c r="AE190" i="20"/>
  <c r="AS191" i="20"/>
  <c r="AS200" i="20"/>
  <c r="L197" i="20"/>
  <c r="AE198" i="20"/>
  <c r="AQ195" i="20"/>
  <c r="AE192" i="20"/>
  <c r="AF192" i="20" s="1"/>
  <c r="M200" i="20"/>
  <c r="AQ200" i="20" s="1"/>
  <c r="AE201" i="20"/>
  <c r="AF201" i="20" s="1"/>
  <c r="AR201" i="20" s="1"/>
  <c r="AB202" i="20"/>
  <c r="M199" i="20"/>
  <c r="AQ199" i="20" s="1"/>
  <c r="M193" i="20"/>
  <c r="M198" i="20"/>
  <c r="AE193" i="21"/>
  <c r="AF193" i="21" s="1"/>
  <c r="AQ199" i="21"/>
  <c r="AE196" i="21"/>
  <c r="AF196" i="21" s="1"/>
  <c r="AR196" i="21" s="1"/>
  <c r="AN198" i="21"/>
  <c r="AE195" i="21"/>
  <c r="AF195" i="21" s="1"/>
  <c r="AR195" i="21" s="1"/>
  <c r="AN196" i="21"/>
  <c r="AS196" i="21" s="1"/>
  <c r="AE201" i="21"/>
  <c r="AF201" i="21" s="1"/>
  <c r="AR201" i="21" s="1"/>
  <c r="M193" i="21"/>
  <c r="AQ193" i="21" s="1"/>
  <c r="AE194" i="21"/>
  <c r="AF194" i="21" s="1"/>
  <c r="AR194" i="21" s="1"/>
  <c r="AN195" i="21"/>
  <c r="AS195" i="21" s="1"/>
  <c r="AN200" i="21"/>
  <c r="AS200" i="21" s="1"/>
  <c r="AE198" i="21"/>
  <c r="AQ200" i="21"/>
  <c r="AE190" i="21"/>
  <c r="L197" i="15"/>
  <c r="AE194" i="15"/>
  <c r="AF194" i="15" s="1"/>
  <c r="AR194" i="15" s="1"/>
  <c r="Y202" i="15"/>
  <c r="AE200" i="15"/>
  <c r="AF200" i="15" s="1"/>
  <c r="AR200" i="15" s="1"/>
  <c r="AE201" i="15"/>
  <c r="AF201" i="15" s="1"/>
  <c r="AR201" i="15" s="1"/>
  <c r="AE195" i="15"/>
  <c r="AF195" i="15" s="1"/>
  <c r="AR195" i="15" s="1"/>
  <c r="AE190" i="15"/>
  <c r="AS191" i="15"/>
  <c r="AE193" i="15"/>
  <c r="AF193" i="15" s="1"/>
  <c r="AR193" i="15" s="1"/>
  <c r="AE196" i="15"/>
  <c r="AF196" i="15" s="1"/>
  <c r="AR196" i="15" s="1"/>
  <c r="AN201" i="15"/>
  <c r="AS201" i="15" s="1"/>
  <c r="AE192" i="15"/>
  <c r="AF192" i="15" s="1"/>
  <c r="AN200" i="15"/>
  <c r="AS200" i="15" s="1"/>
  <c r="L202" i="15"/>
  <c r="M194" i="15"/>
  <c r="AQ194" i="15" s="1"/>
  <c r="AM197" i="15"/>
  <c r="AE191" i="15"/>
  <c r="AF191" i="15" s="1"/>
  <c r="AR191" i="15" s="1"/>
  <c r="AE199" i="15"/>
  <c r="AF199" i="15" s="1"/>
  <c r="AR199" i="15" s="1"/>
  <c r="AN192" i="15"/>
  <c r="AN199" i="15"/>
  <c r="M201" i="15"/>
  <c r="M202" i="15" s="1"/>
  <c r="AM202" i="15"/>
  <c r="AQ190" i="15"/>
  <c r="AN195" i="14"/>
  <c r="AS195" i="14" s="1"/>
  <c r="AE190" i="14"/>
  <c r="AE191" i="14"/>
  <c r="AF191" i="14" s="1"/>
  <c r="AR191" i="14" s="1"/>
  <c r="L197" i="14"/>
  <c r="AE198" i="14"/>
  <c r="AF198" i="14" s="1"/>
  <c r="AF202" i="14" s="1"/>
  <c r="S197" i="14"/>
  <c r="AE200" i="14"/>
  <c r="AF200" i="14" s="1"/>
  <c r="AR200" i="14" s="1"/>
  <c r="M198" i="14"/>
  <c r="M202" i="14" s="1"/>
  <c r="AE192" i="14"/>
  <c r="AQ201" i="20"/>
  <c r="AN201" i="20"/>
  <c r="AN190" i="20"/>
  <c r="AQ190" i="20"/>
  <c r="AQ191" i="20"/>
  <c r="AN194" i="20"/>
  <c r="AS194" i="20" s="1"/>
  <c r="M196" i="20"/>
  <c r="AQ194" i="20"/>
  <c r="AS196" i="20"/>
  <c r="AN192" i="20"/>
  <c r="AS192" i="20" s="1"/>
  <c r="AQ192" i="20"/>
  <c r="AN195" i="20"/>
  <c r="AS195" i="20" s="1"/>
  <c r="M198" i="21"/>
  <c r="M202" i="21" s="1"/>
  <c r="AS198" i="21"/>
  <c r="AN201" i="21"/>
  <c r="AQ201" i="21"/>
  <c r="AN199" i="21"/>
  <c r="AS199" i="21" s="1"/>
  <c r="AN190" i="21"/>
  <c r="AQ190" i="21"/>
  <c r="AN191" i="21"/>
  <c r="AS191" i="21" s="1"/>
  <c r="AQ191" i="21"/>
  <c r="AN194" i="21"/>
  <c r="AS194" i="21" s="1"/>
  <c r="M196" i="21"/>
  <c r="AQ194" i="21"/>
  <c r="AQ192" i="21"/>
  <c r="AE192" i="21"/>
  <c r="AF192" i="21" s="1"/>
  <c r="AR192" i="21" s="1"/>
  <c r="AQ195" i="21"/>
  <c r="AN193" i="21"/>
  <c r="AS198" i="15"/>
  <c r="AF198" i="15"/>
  <c r="AQ199" i="15"/>
  <c r="AQ198" i="15"/>
  <c r="AQ200" i="15"/>
  <c r="M193" i="15"/>
  <c r="AQ193" i="15" s="1"/>
  <c r="AS193" i="15"/>
  <c r="AN196" i="15"/>
  <c r="AQ196" i="15"/>
  <c r="AN194" i="15"/>
  <c r="AS194" i="15" s="1"/>
  <c r="M192" i="15"/>
  <c r="AS192" i="15"/>
  <c r="AQ195" i="15"/>
  <c r="AN201" i="14"/>
  <c r="AS201" i="14" s="1"/>
  <c r="AQ199" i="14"/>
  <c r="AS199" i="14"/>
  <c r="AQ201" i="14"/>
  <c r="AQ200" i="14"/>
  <c r="AN198" i="14"/>
  <c r="AN190" i="14"/>
  <c r="AQ190" i="14"/>
  <c r="AN191" i="14"/>
  <c r="AS191" i="14" s="1"/>
  <c r="AS192" i="14"/>
  <c r="AF192" i="14"/>
  <c r="M195" i="14"/>
  <c r="AQ195" i="14" s="1"/>
  <c r="M193" i="14"/>
  <c r="AQ193" i="14" s="1"/>
  <c r="AN196" i="14"/>
  <c r="AS196" i="14" s="1"/>
  <c r="AN193" i="14"/>
  <c r="AS193" i="14" s="1"/>
  <c r="AN194" i="14"/>
  <c r="AS194" i="14" s="1"/>
  <c r="M196" i="14"/>
  <c r="AQ196" i="14" s="1"/>
  <c r="AQ194" i="14"/>
  <c r="M192" i="14"/>
  <c r="AT199" i="14" l="1"/>
  <c r="BB199" i="14" s="1"/>
  <c r="AT191" i="20"/>
  <c r="BB191" i="20" s="1"/>
  <c r="AE202" i="20"/>
  <c r="AN202" i="20"/>
  <c r="M202" i="20"/>
  <c r="M197" i="20"/>
  <c r="AT200" i="21"/>
  <c r="BB200" i="21" s="1"/>
  <c r="AT199" i="21"/>
  <c r="BB199" i="21" s="1"/>
  <c r="AT191" i="15"/>
  <c r="BB191" i="15" s="1"/>
  <c r="AT191" i="14"/>
  <c r="BB191" i="14" s="1"/>
  <c r="M197" i="14"/>
  <c r="AT196" i="14"/>
  <c r="BB196" i="14" s="1"/>
  <c r="AT195" i="20"/>
  <c r="BB195" i="20" s="1"/>
  <c r="AT199" i="20"/>
  <c r="BB199" i="20" s="1"/>
  <c r="AT200" i="20"/>
  <c r="BB200" i="20" s="1"/>
  <c r="M197" i="21"/>
  <c r="AN197" i="15"/>
  <c r="AN202" i="15"/>
  <c r="AT195" i="15"/>
  <c r="BB195" i="15" s="1"/>
  <c r="M197" i="15"/>
  <c r="AS190" i="20"/>
  <c r="AS197" i="20" s="1"/>
  <c r="AN197" i="20"/>
  <c r="AQ198" i="20"/>
  <c r="AQ202" i="20" s="1"/>
  <c r="AQ193" i="20"/>
  <c r="AT193" i="20" s="1"/>
  <c r="BB193" i="20" s="1"/>
  <c r="AF190" i="20"/>
  <c r="AE197" i="20"/>
  <c r="AS201" i="20"/>
  <c r="AS202" i="20" s="1"/>
  <c r="AF198" i="20"/>
  <c r="AF202" i="20" s="1"/>
  <c r="AS190" i="21"/>
  <c r="AN197" i="21"/>
  <c r="AT195" i="21"/>
  <c r="BB195" i="21" s="1"/>
  <c r="AF190" i="21"/>
  <c r="AE197" i="21"/>
  <c r="AN202" i="21"/>
  <c r="AS202" i="21"/>
  <c r="AE202" i="21"/>
  <c r="AF198" i="21"/>
  <c r="AF202" i="21" s="1"/>
  <c r="AF202" i="15"/>
  <c r="AT193" i="15"/>
  <c r="BB193" i="15" s="1"/>
  <c r="AQ201" i="15"/>
  <c r="AT201" i="15" s="1"/>
  <c r="BB201" i="15" s="1"/>
  <c r="AS199" i="15"/>
  <c r="AS202" i="15" s="1"/>
  <c r="AT200" i="15"/>
  <c r="BB200" i="15" s="1"/>
  <c r="AF190" i="15"/>
  <c r="AR190" i="15" s="1"/>
  <c r="AT190" i="15" s="1"/>
  <c r="AE197" i="15"/>
  <c r="AE202" i="15"/>
  <c r="AT194" i="15"/>
  <c r="BB194" i="15" s="1"/>
  <c r="AT193" i="14"/>
  <c r="BB193" i="14" s="1"/>
  <c r="AT195" i="14"/>
  <c r="BB195" i="14" s="1"/>
  <c r="AQ198" i="14"/>
  <c r="AQ202" i="14" s="1"/>
  <c r="AE202" i="14"/>
  <c r="AT194" i="14"/>
  <c r="BB194" i="14" s="1"/>
  <c r="AS190" i="14"/>
  <c r="AS197" i="14" s="1"/>
  <c r="AN197" i="14"/>
  <c r="AN202" i="14"/>
  <c r="AF190" i="14"/>
  <c r="AE197" i="14"/>
  <c r="AT200" i="14"/>
  <c r="BB200" i="14" s="1"/>
  <c r="AT194" i="20"/>
  <c r="BB194" i="20" s="1"/>
  <c r="AR192" i="20"/>
  <c r="AT192" i="20" s="1"/>
  <c r="AQ196" i="20"/>
  <c r="AT196" i="20" s="1"/>
  <c r="BB196" i="20" s="1"/>
  <c r="AS201" i="21"/>
  <c r="AT201" i="21" s="1"/>
  <c r="BB201" i="21" s="1"/>
  <c r="AQ198" i="21"/>
  <c r="AQ202" i="21" s="1"/>
  <c r="AT191" i="21"/>
  <c r="BB191" i="21" s="1"/>
  <c r="AT192" i="21"/>
  <c r="AT194" i="21"/>
  <c r="BB194" i="21" s="1"/>
  <c r="AQ196" i="21"/>
  <c r="AT196" i="21" s="1"/>
  <c r="BB196" i="21" s="1"/>
  <c r="AR193" i="21"/>
  <c r="AS193" i="21"/>
  <c r="AR198" i="15"/>
  <c r="AR202" i="15" s="1"/>
  <c r="AR192" i="15"/>
  <c r="AF197" i="15"/>
  <c r="AS196" i="15"/>
  <c r="AS197" i="15" s="1"/>
  <c r="AQ192" i="15"/>
  <c r="AQ197" i="15" s="1"/>
  <c r="AS198" i="14"/>
  <c r="AS202" i="14" s="1"/>
  <c r="AT201" i="14"/>
  <c r="BB201" i="14" s="1"/>
  <c r="AR198" i="14"/>
  <c r="AR202" i="14" s="1"/>
  <c r="AR192" i="14"/>
  <c r="AQ192" i="14"/>
  <c r="AQ197" i="14" s="1"/>
  <c r="AR197" i="15" l="1"/>
  <c r="AQ202" i="15"/>
  <c r="AT199" i="15"/>
  <c r="BB199" i="15" s="1"/>
  <c r="AR198" i="20"/>
  <c r="AR202" i="20" s="1"/>
  <c r="AT201" i="20"/>
  <c r="BB201" i="20" s="1"/>
  <c r="AQ197" i="20"/>
  <c r="AR190" i="20"/>
  <c r="AF197" i="20"/>
  <c r="AR190" i="21"/>
  <c r="AF197" i="21"/>
  <c r="AR198" i="21"/>
  <c r="AR202" i="21" s="1"/>
  <c r="AS197" i="21"/>
  <c r="AQ197" i="21"/>
  <c r="BB190" i="15"/>
  <c r="AT196" i="15"/>
  <c r="BB196" i="15" s="1"/>
  <c r="AR190" i="14"/>
  <c r="AF197" i="14"/>
  <c r="BB192" i="20"/>
  <c r="AT193" i="21"/>
  <c r="BB193" i="21" s="1"/>
  <c r="BB192" i="21"/>
  <c r="AT198" i="15"/>
  <c r="AT202" i="15" s="1"/>
  <c r="AT192" i="15"/>
  <c r="AT198" i="14"/>
  <c r="AT202" i="14" s="1"/>
  <c r="AT192" i="14"/>
  <c r="AT198" i="21" l="1"/>
  <c r="AT202" i="21" s="1"/>
  <c r="AT197" i="15"/>
  <c r="AT198" i="20"/>
  <c r="AT202" i="20" s="1"/>
  <c r="AR197" i="20"/>
  <c r="AT190" i="20"/>
  <c r="AR197" i="21"/>
  <c r="AT190" i="21"/>
  <c r="AR197" i="14"/>
  <c r="AT190" i="14"/>
  <c r="BB198" i="21"/>
  <c r="BB202" i="21" s="1"/>
  <c r="BB198" i="15"/>
  <c r="BB202" i="15" s="1"/>
  <c r="BB192" i="15"/>
  <c r="BB197" i="15" s="1"/>
  <c r="BB198" i="14"/>
  <c r="BB202" i="14" s="1"/>
  <c r="BB192" i="14"/>
  <c r="BB198" i="20" l="1"/>
  <c r="BB202" i="20" s="1"/>
  <c r="BB190" i="20"/>
  <c r="BB197" i="20" s="1"/>
  <c r="AT197" i="20"/>
  <c r="BB190" i="21"/>
  <c r="BB197" i="21" s="1"/>
  <c r="AT197" i="21"/>
  <c r="BB190" i="14"/>
  <c r="BB197" i="14" s="1"/>
  <c r="AT197" i="14"/>
  <c r="BB189" i="20" l="1"/>
  <c r="BA189" i="20"/>
  <c r="AZ189" i="20"/>
  <c r="AY189" i="20"/>
  <c r="AX189" i="20"/>
  <c r="AW189" i="20"/>
  <c r="AV189" i="20"/>
  <c r="AU189" i="20"/>
  <c r="AT189" i="20"/>
  <c r="AS189" i="20"/>
  <c r="AR189" i="20"/>
  <c r="AQ189" i="20"/>
  <c r="AN189" i="20"/>
  <c r="AM189" i="20"/>
  <c r="AL189" i="20"/>
  <c r="AK189" i="20"/>
  <c r="AJ189" i="20"/>
  <c r="AF189" i="20"/>
  <c r="AE189" i="20"/>
  <c r="AD189" i="20"/>
  <c r="AC189" i="20"/>
  <c r="AB189" i="20"/>
  <c r="AA189" i="20"/>
  <c r="Z189" i="20"/>
  <c r="Y189" i="20"/>
  <c r="U189" i="20"/>
  <c r="T189" i="20"/>
  <c r="S189" i="20"/>
  <c r="R189" i="20"/>
  <c r="M189" i="20"/>
  <c r="L189" i="20"/>
  <c r="BB189" i="21"/>
  <c r="BA189" i="21"/>
  <c r="AZ189" i="21"/>
  <c r="AY189" i="21"/>
  <c r="AX189" i="21"/>
  <c r="AW189" i="21"/>
  <c r="AV189" i="21"/>
  <c r="AU189" i="21"/>
  <c r="AT189" i="21"/>
  <c r="AS189" i="21"/>
  <c r="AR189" i="21"/>
  <c r="AQ189" i="21"/>
  <c r="AN189" i="21"/>
  <c r="AM189" i="21"/>
  <c r="AL189" i="21"/>
  <c r="AK189" i="21"/>
  <c r="AJ189" i="21"/>
  <c r="AF189" i="21"/>
  <c r="AE189" i="21"/>
  <c r="AD189" i="21"/>
  <c r="AC189" i="21"/>
  <c r="AB189" i="21"/>
  <c r="AA189" i="21"/>
  <c r="Z189" i="21"/>
  <c r="Y189" i="21"/>
  <c r="U189" i="21"/>
  <c r="T189" i="21"/>
  <c r="S189" i="21"/>
  <c r="R189" i="21"/>
  <c r="M189" i="21"/>
  <c r="L189" i="21"/>
  <c r="BB189" i="15"/>
  <c r="BA189" i="15"/>
  <c r="AZ189" i="15"/>
  <c r="AY189" i="15"/>
  <c r="AX189" i="15"/>
  <c r="AW189" i="15"/>
  <c r="AV189" i="15"/>
  <c r="AU189" i="15"/>
  <c r="AT189" i="15"/>
  <c r="AS189" i="15"/>
  <c r="AR189" i="15"/>
  <c r="AQ189" i="15"/>
  <c r="AN189" i="15"/>
  <c r="AM189" i="15"/>
  <c r="AL189" i="15"/>
  <c r="AK189" i="15"/>
  <c r="AJ189" i="15"/>
  <c r="AF189" i="15"/>
  <c r="AE189" i="15"/>
  <c r="AD189" i="15"/>
  <c r="AC189" i="15"/>
  <c r="AB189" i="15"/>
  <c r="AA189" i="15"/>
  <c r="Z189" i="15"/>
  <c r="Y189" i="15"/>
  <c r="U189" i="15"/>
  <c r="T189" i="15"/>
  <c r="S189" i="15"/>
  <c r="R189" i="15"/>
  <c r="M189" i="15"/>
  <c r="L189" i="15"/>
  <c r="BB189" i="14"/>
  <c r="BA189" i="14"/>
  <c r="AZ189" i="14"/>
  <c r="AY189" i="14"/>
  <c r="AX189" i="14"/>
  <c r="AW189" i="14"/>
  <c r="AV189" i="14"/>
  <c r="AU189" i="14"/>
  <c r="AT189" i="14"/>
  <c r="AS189" i="14"/>
  <c r="AR189" i="14"/>
  <c r="AQ189" i="14"/>
  <c r="AN189" i="14"/>
  <c r="AM189" i="14"/>
  <c r="AL189" i="14"/>
  <c r="AK189" i="14"/>
  <c r="AJ189" i="14"/>
  <c r="AF189" i="14"/>
  <c r="AE189" i="14"/>
  <c r="AD189" i="14"/>
  <c r="AC189" i="14"/>
  <c r="AB189" i="14"/>
  <c r="AA189" i="14"/>
  <c r="Z189" i="14"/>
  <c r="Y189" i="14"/>
  <c r="U189" i="14"/>
  <c r="T189" i="14"/>
  <c r="S189" i="14"/>
  <c r="R189" i="14"/>
  <c r="M189" i="14"/>
  <c r="L189" i="14"/>
  <c r="BA178" i="14" l="1"/>
  <c r="AZ178" i="14"/>
  <c r="AY178" i="14"/>
  <c r="AX178" i="14"/>
  <c r="AW178" i="14"/>
  <c r="AV178" i="14"/>
  <c r="AU178" i="14"/>
  <c r="AK178" i="14"/>
  <c r="AJ178" i="14"/>
  <c r="AC178" i="14"/>
  <c r="BA182" i="14"/>
  <c r="AZ182" i="14"/>
  <c r="AY182" i="14"/>
  <c r="AX182" i="14"/>
  <c r="AW182" i="14"/>
  <c r="AV182" i="14"/>
  <c r="AU182" i="14"/>
  <c r="AL182" i="14"/>
  <c r="AK182" i="14"/>
  <c r="AJ182" i="14"/>
  <c r="AD182" i="14"/>
  <c r="AC182" i="14"/>
  <c r="BA188" i="14"/>
  <c r="AZ188" i="14"/>
  <c r="AY188" i="14"/>
  <c r="AX188" i="14"/>
  <c r="AW188" i="14"/>
  <c r="AV188" i="14"/>
  <c r="AU188" i="14"/>
  <c r="AL188" i="14"/>
  <c r="AK188" i="14"/>
  <c r="AJ188" i="14"/>
  <c r="AD188" i="14"/>
  <c r="AC188" i="14"/>
  <c r="AM184" i="14"/>
  <c r="AB184" i="14"/>
  <c r="Y184" i="14"/>
  <c r="U184" i="14"/>
  <c r="T184" i="14"/>
  <c r="S184" i="14"/>
  <c r="R184" i="14"/>
  <c r="L184" i="14"/>
  <c r="M184" i="14" s="1"/>
  <c r="AM183" i="14"/>
  <c r="AB183" i="14"/>
  <c r="Y183" i="14"/>
  <c r="U183" i="14"/>
  <c r="T183" i="14"/>
  <c r="S183" i="14"/>
  <c r="R183" i="14"/>
  <c r="L183" i="14"/>
  <c r="AM187" i="14"/>
  <c r="AB187" i="14"/>
  <c r="Y187" i="14"/>
  <c r="U187" i="14"/>
  <c r="T187" i="14"/>
  <c r="S187" i="14"/>
  <c r="R187" i="14"/>
  <c r="L187" i="14"/>
  <c r="AM186" i="14"/>
  <c r="AN186" i="14" s="1"/>
  <c r="AS186" i="14" s="1"/>
  <c r="AB186" i="14"/>
  <c r="Y186" i="14"/>
  <c r="U186" i="14"/>
  <c r="T186" i="14"/>
  <c r="S186" i="14"/>
  <c r="R186" i="14"/>
  <c r="L186" i="14"/>
  <c r="M186" i="14" s="1"/>
  <c r="AM185" i="14"/>
  <c r="AB185" i="14"/>
  <c r="Y185" i="14"/>
  <c r="U185" i="14"/>
  <c r="T185" i="14"/>
  <c r="S185" i="14"/>
  <c r="R185" i="14"/>
  <c r="R188" i="14" s="1"/>
  <c r="L185" i="14"/>
  <c r="AM181" i="14"/>
  <c r="AB181" i="14"/>
  <c r="Y181" i="14"/>
  <c r="U181" i="14"/>
  <c r="T181" i="14"/>
  <c r="S181" i="14"/>
  <c r="R181" i="14"/>
  <c r="L181" i="14"/>
  <c r="AM180" i="14"/>
  <c r="AB180" i="14"/>
  <c r="Y180" i="14"/>
  <c r="U180" i="14"/>
  <c r="T180" i="14"/>
  <c r="S180" i="14"/>
  <c r="R180" i="14"/>
  <c r="L180" i="14"/>
  <c r="M180" i="14" s="1"/>
  <c r="AM179" i="14"/>
  <c r="AM182" i="14" s="1"/>
  <c r="AB179" i="14"/>
  <c r="Y179" i="14"/>
  <c r="Y182" i="14" s="1"/>
  <c r="U179" i="14"/>
  <c r="T179" i="14"/>
  <c r="S179" i="14"/>
  <c r="R179" i="14"/>
  <c r="R182" i="14" s="1"/>
  <c r="L179" i="14"/>
  <c r="M179" i="14" s="1"/>
  <c r="AM177" i="14"/>
  <c r="AB177" i="14"/>
  <c r="Y177" i="14"/>
  <c r="U177" i="14"/>
  <c r="T177" i="14"/>
  <c r="S177" i="14"/>
  <c r="R177" i="14"/>
  <c r="L177" i="14"/>
  <c r="M177" i="14" s="1"/>
  <c r="AM176" i="14"/>
  <c r="AB176" i="14"/>
  <c r="Y176" i="14"/>
  <c r="U176" i="14"/>
  <c r="T176" i="14"/>
  <c r="S176" i="14"/>
  <c r="R176" i="14"/>
  <c r="L176" i="14"/>
  <c r="M176" i="14" s="1"/>
  <c r="AM175" i="14"/>
  <c r="AB175" i="14"/>
  <c r="Y175" i="14"/>
  <c r="Y178" i="14" s="1"/>
  <c r="U175" i="14"/>
  <c r="U178" i="14" s="1"/>
  <c r="T175" i="14"/>
  <c r="S175" i="14"/>
  <c r="S178" i="14" s="1"/>
  <c r="R175" i="14"/>
  <c r="R178" i="14" s="1"/>
  <c r="L175" i="14"/>
  <c r="BA178" i="15"/>
  <c r="AZ178" i="15"/>
  <c r="AY178" i="15"/>
  <c r="AX178" i="15"/>
  <c r="AW178" i="15"/>
  <c r="AV178" i="15"/>
  <c r="AU178" i="15"/>
  <c r="AK178" i="15"/>
  <c r="AJ178" i="15"/>
  <c r="AC178" i="15"/>
  <c r="BA182" i="15"/>
  <c r="AZ182" i="15"/>
  <c r="AY182" i="15"/>
  <c r="AX182" i="15"/>
  <c r="AW182" i="15"/>
  <c r="AV182" i="15"/>
  <c r="AU182" i="15"/>
  <c r="AL182" i="15"/>
  <c r="AK182" i="15"/>
  <c r="AJ182" i="15"/>
  <c r="AD182" i="15"/>
  <c r="AC182" i="15"/>
  <c r="BA188" i="15"/>
  <c r="AZ188" i="15"/>
  <c r="AY188" i="15"/>
  <c r="AX188" i="15"/>
  <c r="AW188" i="15"/>
  <c r="AV188" i="15"/>
  <c r="AU188" i="15"/>
  <c r="AL188" i="15"/>
  <c r="AK188" i="15"/>
  <c r="AJ188" i="15"/>
  <c r="AD188" i="15"/>
  <c r="AC188" i="15"/>
  <c r="AM184" i="15"/>
  <c r="AB184" i="15"/>
  <c r="Y184" i="15"/>
  <c r="U184" i="15"/>
  <c r="T184" i="15"/>
  <c r="S184" i="15"/>
  <c r="R184" i="15"/>
  <c r="L184" i="15"/>
  <c r="AM183" i="15"/>
  <c r="AB183" i="15"/>
  <c r="Y183" i="15"/>
  <c r="U183" i="15"/>
  <c r="T183" i="15"/>
  <c r="S183" i="15"/>
  <c r="R183" i="15"/>
  <c r="L183" i="15"/>
  <c r="M183" i="15" s="1"/>
  <c r="AM187" i="15"/>
  <c r="AN187" i="15" s="1"/>
  <c r="AS187" i="15" s="1"/>
  <c r="AB187" i="15"/>
  <c r="Y187" i="15"/>
  <c r="U187" i="15"/>
  <c r="T187" i="15"/>
  <c r="S187" i="15"/>
  <c r="R187" i="15"/>
  <c r="L187" i="15"/>
  <c r="AM186" i="15"/>
  <c r="AN186" i="15" s="1"/>
  <c r="AS186" i="15" s="1"/>
  <c r="AB186" i="15"/>
  <c r="Y186" i="15"/>
  <c r="U186" i="15"/>
  <c r="T186" i="15"/>
  <c r="S186" i="15"/>
  <c r="R186" i="15"/>
  <c r="L186" i="15"/>
  <c r="M186" i="15" s="1"/>
  <c r="AM185" i="15"/>
  <c r="AN185" i="15" s="1"/>
  <c r="AS185" i="15" s="1"/>
  <c r="AB185" i="15"/>
  <c r="Y185" i="15"/>
  <c r="U185" i="15"/>
  <c r="T185" i="15"/>
  <c r="S185" i="15"/>
  <c r="R185" i="15"/>
  <c r="L185" i="15"/>
  <c r="M185" i="15" s="1"/>
  <c r="AM181" i="15"/>
  <c r="AN181" i="15" s="1"/>
  <c r="AS181" i="15" s="1"/>
  <c r="AB181" i="15"/>
  <c r="Y181" i="15"/>
  <c r="U181" i="15"/>
  <c r="T181" i="15"/>
  <c r="S181" i="15"/>
  <c r="R181" i="15"/>
  <c r="L181" i="15"/>
  <c r="M181" i="15" s="1"/>
  <c r="AM180" i="15"/>
  <c r="AN180" i="15" s="1"/>
  <c r="AS180" i="15" s="1"/>
  <c r="AB180" i="15"/>
  <c r="Y180" i="15"/>
  <c r="U180" i="15"/>
  <c r="T180" i="15"/>
  <c r="S180" i="15"/>
  <c r="R180" i="15"/>
  <c r="L180" i="15"/>
  <c r="M180" i="15" s="1"/>
  <c r="AM179" i="15"/>
  <c r="AB179" i="15"/>
  <c r="Y179" i="15"/>
  <c r="U179" i="15"/>
  <c r="T179" i="15"/>
  <c r="T182" i="15" s="1"/>
  <c r="S179" i="15"/>
  <c r="R179" i="15"/>
  <c r="L179" i="15"/>
  <c r="M179" i="15" s="1"/>
  <c r="AM177" i="15"/>
  <c r="AB177" i="15"/>
  <c r="Y177" i="15"/>
  <c r="U177" i="15"/>
  <c r="T177" i="15"/>
  <c r="S177" i="15"/>
  <c r="R177" i="15"/>
  <c r="L177" i="15"/>
  <c r="M177" i="15" s="1"/>
  <c r="AM176" i="15"/>
  <c r="AN176" i="15" s="1"/>
  <c r="AS176" i="15" s="1"/>
  <c r="AB176" i="15"/>
  <c r="Y176" i="15"/>
  <c r="U176" i="15"/>
  <c r="T176" i="15"/>
  <c r="S176" i="15"/>
  <c r="R176" i="15"/>
  <c r="L176" i="15"/>
  <c r="AM175" i="15"/>
  <c r="AB175" i="15"/>
  <c r="AB178" i="15" s="1"/>
  <c r="Y175" i="15"/>
  <c r="U175" i="15"/>
  <c r="T175" i="15"/>
  <c r="T178" i="15" s="1"/>
  <c r="S175" i="15"/>
  <c r="R175" i="15"/>
  <c r="L175" i="15"/>
  <c r="BA178" i="21"/>
  <c r="AZ178" i="21"/>
  <c r="AY178" i="21"/>
  <c r="AX178" i="21"/>
  <c r="AW178" i="21"/>
  <c r="AV178" i="21"/>
  <c r="AU178" i="21"/>
  <c r="AL178" i="21"/>
  <c r="AK178" i="21"/>
  <c r="AJ178" i="21"/>
  <c r="AD178" i="21"/>
  <c r="AC178" i="21"/>
  <c r="BA182" i="21"/>
  <c r="AZ182" i="21"/>
  <c r="AY182" i="21"/>
  <c r="AX182" i="21"/>
  <c r="AW182" i="21"/>
  <c r="AV182" i="21"/>
  <c r="AU182" i="21"/>
  <c r="AL182" i="21"/>
  <c r="AK182" i="21"/>
  <c r="AJ182" i="21"/>
  <c r="AD182" i="21"/>
  <c r="AC182" i="21"/>
  <c r="BA188" i="21"/>
  <c r="AZ188" i="21"/>
  <c r="AY188" i="21"/>
  <c r="AX188" i="21"/>
  <c r="AW188" i="21"/>
  <c r="AV188" i="21"/>
  <c r="AU188" i="21"/>
  <c r="AK188" i="21"/>
  <c r="AJ188" i="21"/>
  <c r="AC188" i="21"/>
  <c r="AM184" i="21"/>
  <c r="AB184" i="21"/>
  <c r="Y184" i="21"/>
  <c r="U184" i="21"/>
  <c r="T184" i="21"/>
  <c r="S184" i="21"/>
  <c r="R184" i="21"/>
  <c r="L184" i="21"/>
  <c r="M184" i="21" s="1"/>
  <c r="AM183" i="21"/>
  <c r="AB183" i="21"/>
  <c r="Y183" i="21"/>
  <c r="U183" i="21"/>
  <c r="T183" i="21"/>
  <c r="S183" i="21"/>
  <c r="R183" i="21"/>
  <c r="L183" i="21"/>
  <c r="AL188" i="21"/>
  <c r="AD188" i="21"/>
  <c r="AM187" i="21"/>
  <c r="AB187" i="21"/>
  <c r="Y187" i="21"/>
  <c r="U187" i="21"/>
  <c r="T187" i="21"/>
  <c r="S187" i="21"/>
  <c r="R187" i="21"/>
  <c r="L187" i="21"/>
  <c r="M187" i="21" s="1"/>
  <c r="AM186" i="21"/>
  <c r="AB186" i="21"/>
  <c r="Y186" i="21"/>
  <c r="U186" i="21"/>
  <c r="T186" i="21"/>
  <c r="S186" i="21"/>
  <c r="R186" i="21"/>
  <c r="L186" i="21"/>
  <c r="M186" i="21" s="1"/>
  <c r="AM185" i="21"/>
  <c r="AB185" i="21"/>
  <c r="Y185" i="21"/>
  <c r="U185" i="21"/>
  <c r="T185" i="21"/>
  <c r="S185" i="21"/>
  <c r="R185" i="21"/>
  <c r="L185" i="21"/>
  <c r="AM181" i="21"/>
  <c r="AN181" i="21" s="1"/>
  <c r="AS181" i="21" s="1"/>
  <c r="AB181" i="21"/>
  <c r="Y181" i="21"/>
  <c r="U181" i="21"/>
  <c r="T181" i="21"/>
  <c r="S181" i="21"/>
  <c r="R181" i="21"/>
  <c r="L181" i="21"/>
  <c r="M181" i="21" s="1"/>
  <c r="AM180" i="21"/>
  <c r="AB180" i="21"/>
  <c r="Y180" i="21"/>
  <c r="U180" i="21"/>
  <c r="T180" i="21"/>
  <c r="S180" i="21"/>
  <c r="R180" i="21"/>
  <c r="L180" i="21"/>
  <c r="M180" i="21" s="1"/>
  <c r="AM179" i="21"/>
  <c r="AN179" i="21" s="1"/>
  <c r="AS179" i="21" s="1"/>
  <c r="AB179" i="21"/>
  <c r="Y179" i="21"/>
  <c r="U179" i="21"/>
  <c r="T179" i="21"/>
  <c r="S179" i="21"/>
  <c r="R179" i="21"/>
  <c r="L179" i="21"/>
  <c r="M179" i="21" s="1"/>
  <c r="AM177" i="21"/>
  <c r="AB177" i="21"/>
  <c r="Y177" i="21"/>
  <c r="U177" i="21"/>
  <c r="T177" i="21"/>
  <c r="S177" i="21"/>
  <c r="R177" i="21"/>
  <c r="L177" i="21"/>
  <c r="AM176" i="21"/>
  <c r="AN176" i="21" s="1"/>
  <c r="AS176" i="21" s="1"/>
  <c r="AB176" i="21"/>
  <c r="Y176" i="21"/>
  <c r="U176" i="21"/>
  <c r="T176" i="21"/>
  <c r="S176" i="21"/>
  <c r="R176" i="21"/>
  <c r="L176" i="21"/>
  <c r="M176" i="21" s="1"/>
  <c r="AM175" i="21"/>
  <c r="AN175" i="21" s="1"/>
  <c r="AB175" i="21"/>
  <c r="Y175" i="21"/>
  <c r="U175" i="21"/>
  <c r="T175" i="21"/>
  <c r="S175" i="21"/>
  <c r="R175" i="21"/>
  <c r="L175" i="21"/>
  <c r="BA178" i="20"/>
  <c r="AZ178" i="20"/>
  <c r="AY178" i="20"/>
  <c r="AX178" i="20"/>
  <c r="AW178" i="20"/>
  <c r="AV178" i="20"/>
  <c r="AU178" i="20"/>
  <c r="AL178" i="20"/>
  <c r="AK178" i="20"/>
  <c r="AJ178" i="20"/>
  <c r="AD178" i="20"/>
  <c r="AC178" i="20"/>
  <c r="BA182" i="20"/>
  <c r="AZ182" i="20"/>
  <c r="AY182" i="20"/>
  <c r="AX182" i="20"/>
  <c r="AW182" i="20"/>
  <c r="AV182" i="20"/>
  <c r="AU182" i="20"/>
  <c r="AL182" i="20"/>
  <c r="AK182" i="20"/>
  <c r="AJ182" i="20"/>
  <c r="AD182" i="20"/>
  <c r="AC182" i="20"/>
  <c r="BA188" i="20"/>
  <c r="AZ188" i="20"/>
  <c r="AY188" i="20"/>
  <c r="AX188" i="20"/>
  <c r="AW188" i="20"/>
  <c r="AV188" i="20"/>
  <c r="AU188" i="20"/>
  <c r="AL188" i="20"/>
  <c r="AK188" i="20"/>
  <c r="AJ188" i="20"/>
  <c r="AD188" i="20"/>
  <c r="AC188" i="20"/>
  <c r="AM184" i="20"/>
  <c r="AB184" i="20"/>
  <c r="Y184" i="20"/>
  <c r="U184" i="20"/>
  <c r="T184" i="20"/>
  <c r="S184" i="20"/>
  <c r="R184" i="20"/>
  <c r="L184" i="20"/>
  <c r="M184" i="20" s="1"/>
  <c r="AM183" i="20"/>
  <c r="AB183" i="20"/>
  <c r="Y183" i="20"/>
  <c r="U183" i="20"/>
  <c r="T183" i="20"/>
  <c r="S183" i="20"/>
  <c r="R183" i="20"/>
  <c r="L183" i="20"/>
  <c r="M183" i="20" s="1"/>
  <c r="AM187" i="20"/>
  <c r="AB187" i="20"/>
  <c r="Y187" i="20"/>
  <c r="U187" i="20"/>
  <c r="T187" i="20"/>
  <c r="S187" i="20"/>
  <c r="R187" i="20"/>
  <c r="L187" i="20"/>
  <c r="AM186" i="20"/>
  <c r="AN186" i="20" s="1"/>
  <c r="AB186" i="20"/>
  <c r="Y186" i="20"/>
  <c r="U186" i="20"/>
  <c r="T186" i="20"/>
  <c r="S186" i="20"/>
  <c r="R186" i="20"/>
  <c r="L186" i="20"/>
  <c r="M186" i="20" s="1"/>
  <c r="AM185" i="20"/>
  <c r="AB185" i="20"/>
  <c r="Y185" i="20"/>
  <c r="U185" i="20"/>
  <c r="T185" i="20"/>
  <c r="S185" i="20"/>
  <c r="R185" i="20"/>
  <c r="L185" i="20"/>
  <c r="AM181" i="20"/>
  <c r="AB181" i="20"/>
  <c r="Y181" i="20"/>
  <c r="U181" i="20"/>
  <c r="T181" i="20"/>
  <c r="S181" i="20"/>
  <c r="R181" i="20"/>
  <c r="L181" i="20"/>
  <c r="AM180" i="20"/>
  <c r="AB180" i="20"/>
  <c r="Y180" i="20"/>
  <c r="U180" i="20"/>
  <c r="T180" i="20"/>
  <c r="S180" i="20"/>
  <c r="R180" i="20"/>
  <c r="L180" i="20"/>
  <c r="M180" i="20" s="1"/>
  <c r="AM179" i="20"/>
  <c r="AB179" i="20"/>
  <c r="AB182" i="20" s="1"/>
  <c r="Y179" i="20"/>
  <c r="U179" i="20"/>
  <c r="T179" i="20"/>
  <c r="S179" i="20"/>
  <c r="R179" i="20"/>
  <c r="R182" i="20" s="1"/>
  <c r="L179" i="20"/>
  <c r="M179" i="20" s="1"/>
  <c r="AM177" i="20"/>
  <c r="AN177" i="20" s="1"/>
  <c r="AS177" i="20" s="1"/>
  <c r="AB177" i="20"/>
  <c r="Y177" i="20"/>
  <c r="U177" i="20"/>
  <c r="T177" i="20"/>
  <c r="S177" i="20"/>
  <c r="R177" i="20"/>
  <c r="L177" i="20"/>
  <c r="M177" i="20" s="1"/>
  <c r="AM176" i="20"/>
  <c r="AB176" i="20"/>
  <c r="Y176" i="20"/>
  <c r="U176" i="20"/>
  <c r="T176" i="20"/>
  <c r="S176" i="20"/>
  <c r="R176" i="20"/>
  <c r="L176" i="20"/>
  <c r="M176" i="20" s="1"/>
  <c r="AM175" i="20"/>
  <c r="AB175" i="20"/>
  <c r="AB178" i="20" s="1"/>
  <c r="Y175" i="20"/>
  <c r="Y178" i="20" s="1"/>
  <c r="U175" i="20"/>
  <c r="T175" i="20"/>
  <c r="S175" i="20"/>
  <c r="R175" i="20"/>
  <c r="R178" i="20" s="1"/>
  <c r="L175" i="20"/>
  <c r="AA174" i="20"/>
  <c r="Z174" i="20"/>
  <c r="AA174" i="21"/>
  <c r="Z174" i="21"/>
  <c r="AA174" i="15"/>
  <c r="AA174" i="14"/>
  <c r="Z174" i="14"/>
  <c r="BA173" i="14"/>
  <c r="AZ173" i="14"/>
  <c r="AY173" i="14"/>
  <c r="AX173" i="14"/>
  <c r="AW173" i="14"/>
  <c r="AV173" i="14"/>
  <c r="AU173" i="14"/>
  <c r="AK173" i="14"/>
  <c r="AJ173" i="14"/>
  <c r="AC173" i="14"/>
  <c r="AM172" i="14"/>
  <c r="AN172" i="14" s="1"/>
  <c r="AS172" i="14" s="1"/>
  <c r="AB172" i="14"/>
  <c r="Y172" i="14"/>
  <c r="U172" i="14"/>
  <c r="T172" i="14"/>
  <c r="S172" i="14"/>
  <c r="R172" i="14"/>
  <c r="L172" i="14"/>
  <c r="M172" i="14" s="1"/>
  <c r="AM170" i="14"/>
  <c r="AN170" i="14" s="1"/>
  <c r="AS170" i="14" s="1"/>
  <c r="AB170" i="14"/>
  <c r="Y170" i="14"/>
  <c r="U170" i="14"/>
  <c r="T170" i="14"/>
  <c r="S170" i="14"/>
  <c r="R170" i="14"/>
  <c r="L170" i="14"/>
  <c r="AM169" i="14"/>
  <c r="AB169" i="14"/>
  <c r="Y169" i="14"/>
  <c r="U169" i="14"/>
  <c r="T169" i="14"/>
  <c r="S169" i="14"/>
  <c r="R169" i="14"/>
  <c r="L169" i="14"/>
  <c r="M169" i="14" s="1"/>
  <c r="AM168" i="14"/>
  <c r="AN168" i="14" s="1"/>
  <c r="AB168" i="14"/>
  <c r="Y168" i="14"/>
  <c r="U168" i="14"/>
  <c r="T168" i="14"/>
  <c r="S168" i="14"/>
  <c r="R168" i="14"/>
  <c r="R173" i="14" s="1"/>
  <c r="L168" i="14"/>
  <c r="BA173" i="15"/>
  <c r="AZ173" i="15"/>
  <c r="AY173" i="15"/>
  <c r="AX173" i="15"/>
  <c r="AW173" i="15"/>
  <c r="AV173" i="15"/>
  <c r="AU173" i="15"/>
  <c r="AK173" i="15"/>
  <c r="AJ173" i="15"/>
  <c r="AC173" i="15"/>
  <c r="Z173" i="15"/>
  <c r="AM172" i="15"/>
  <c r="AB172" i="15"/>
  <c r="Y172" i="15"/>
  <c r="U172" i="15"/>
  <c r="T172" i="15"/>
  <c r="S172" i="15"/>
  <c r="R172" i="15"/>
  <c r="L172" i="15"/>
  <c r="AM170" i="15"/>
  <c r="AN170" i="15" s="1"/>
  <c r="AS170" i="15" s="1"/>
  <c r="AB170" i="15"/>
  <c r="Y170" i="15"/>
  <c r="U170" i="15"/>
  <c r="T170" i="15"/>
  <c r="S170" i="15"/>
  <c r="R170" i="15"/>
  <c r="L170" i="15"/>
  <c r="AM169" i="15"/>
  <c r="AB169" i="15"/>
  <c r="Y169" i="15"/>
  <c r="U169" i="15"/>
  <c r="T169" i="15"/>
  <c r="S169" i="15"/>
  <c r="R169" i="15"/>
  <c r="L169" i="15"/>
  <c r="M169" i="15" s="1"/>
  <c r="AM168" i="15"/>
  <c r="AN168" i="15" s="1"/>
  <c r="AS168" i="15" s="1"/>
  <c r="AB168" i="15"/>
  <c r="Y168" i="15"/>
  <c r="U168" i="15"/>
  <c r="T168" i="15"/>
  <c r="S168" i="15"/>
  <c r="R168" i="15"/>
  <c r="L168" i="15"/>
  <c r="BA173" i="21"/>
  <c r="AZ173" i="21"/>
  <c r="AY173" i="21"/>
  <c r="AX173" i="21"/>
  <c r="AW173" i="21"/>
  <c r="AV173" i="21"/>
  <c r="AU173" i="21"/>
  <c r="AL173" i="21"/>
  <c r="AK173" i="21"/>
  <c r="AJ173" i="21"/>
  <c r="AD173" i="21"/>
  <c r="AC173" i="21"/>
  <c r="AM172" i="21"/>
  <c r="AN172" i="21" s="1"/>
  <c r="AB172" i="21"/>
  <c r="Y172" i="21"/>
  <c r="U172" i="21"/>
  <c r="T172" i="21"/>
  <c r="S172" i="21"/>
  <c r="R172" i="21"/>
  <c r="L172" i="21"/>
  <c r="M172" i="21" s="1"/>
  <c r="AM170" i="21"/>
  <c r="AB170" i="21"/>
  <c r="Y170" i="21"/>
  <c r="U170" i="21"/>
  <c r="T170" i="21"/>
  <c r="S170" i="21"/>
  <c r="R170" i="21"/>
  <c r="L170" i="21"/>
  <c r="M170" i="21" s="1"/>
  <c r="AM169" i="21"/>
  <c r="AB169" i="21"/>
  <c r="Y169" i="21"/>
  <c r="U169" i="21"/>
  <c r="T169" i="21"/>
  <c r="S169" i="21"/>
  <c r="R169" i="21"/>
  <c r="L169" i="21"/>
  <c r="M169" i="21" s="1"/>
  <c r="AM168" i="21"/>
  <c r="AB168" i="21"/>
  <c r="Y168" i="21"/>
  <c r="U168" i="21"/>
  <c r="T168" i="21"/>
  <c r="S168" i="21"/>
  <c r="R168" i="21"/>
  <c r="L168" i="21"/>
  <c r="M168" i="21" s="1"/>
  <c r="BA173" i="20"/>
  <c r="AZ173" i="20"/>
  <c r="AY173" i="20"/>
  <c r="AX173" i="20"/>
  <c r="AW173" i="20"/>
  <c r="AV173" i="20"/>
  <c r="AU173" i="20"/>
  <c r="AL173" i="20"/>
  <c r="AK173" i="20"/>
  <c r="AJ173" i="20"/>
  <c r="AD173" i="20"/>
  <c r="AC173" i="20"/>
  <c r="AM172" i="20"/>
  <c r="AB172" i="20"/>
  <c r="Y172" i="20"/>
  <c r="U172" i="20"/>
  <c r="T172" i="20"/>
  <c r="S172" i="20"/>
  <c r="R172" i="20"/>
  <c r="L172" i="20"/>
  <c r="M172" i="20" s="1"/>
  <c r="AM170" i="20"/>
  <c r="AN170" i="20" s="1"/>
  <c r="AS170" i="20" s="1"/>
  <c r="AB170" i="20"/>
  <c r="Y170" i="20"/>
  <c r="U170" i="20"/>
  <c r="T170" i="20"/>
  <c r="S170" i="20"/>
  <c r="R170" i="20"/>
  <c r="L170" i="20"/>
  <c r="M170" i="20" s="1"/>
  <c r="AM169" i="20"/>
  <c r="AN169" i="20" s="1"/>
  <c r="AS169" i="20" s="1"/>
  <c r="AB169" i="20"/>
  <c r="Y169" i="20"/>
  <c r="U169" i="20"/>
  <c r="T169" i="20"/>
  <c r="S169" i="20"/>
  <c r="R169" i="20"/>
  <c r="L169" i="20"/>
  <c r="AM168" i="20"/>
  <c r="AB168" i="20"/>
  <c r="Y168" i="20"/>
  <c r="U168" i="20"/>
  <c r="T168" i="20"/>
  <c r="S168" i="20"/>
  <c r="R168" i="20"/>
  <c r="L168" i="20"/>
  <c r="BA167" i="14"/>
  <c r="AZ167" i="14"/>
  <c r="AY167" i="14"/>
  <c r="AX167" i="14"/>
  <c r="AW167" i="14"/>
  <c r="AV167" i="14"/>
  <c r="AU167" i="14"/>
  <c r="AK167" i="14"/>
  <c r="AJ167" i="14"/>
  <c r="AC167" i="14"/>
  <c r="AM166" i="14"/>
  <c r="AB166" i="14"/>
  <c r="Y166" i="14"/>
  <c r="U166" i="14"/>
  <c r="T166" i="14"/>
  <c r="S166" i="14"/>
  <c r="R166" i="14"/>
  <c r="L166" i="14"/>
  <c r="AM165" i="14"/>
  <c r="AN165" i="14" s="1"/>
  <c r="AB165" i="14"/>
  <c r="Y165" i="14"/>
  <c r="U165" i="14"/>
  <c r="T165" i="14"/>
  <c r="S165" i="14"/>
  <c r="R165" i="14"/>
  <c r="L165" i="14"/>
  <c r="M165" i="14" s="1"/>
  <c r="AM164" i="14"/>
  <c r="AM156" i="14" s="1"/>
  <c r="AM155" i="14" s="1"/>
  <c r="AB164" i="14"/>
  <c r="Y164" i="14"/>
  <c r="Y156" i="14" s="1"/>
  <c r="Y155" i="14" s="1"/>
  <c r="U164" i="14"/>
  <c r="T164" i="14"/>
  <c r="T156" i="14" s="1"/>
  <c r="T155" i="14" s="1"/>
  <c r="S164" i="14"/>
  <c r="R164" i="14"/>
  <c r="L164" i="14"/>
  <c r="M164" i="14" s="1"/>
  <c r="M156" i="14" s="1"/>
  <c r="AM163" i="14"/>
  <c r="AB163" i="14"/>
  <c r="Y163" i="14"/>
  <c r="U163" i="14"/>
  <c r="U167" i="14" s="1"/>
  <c r="T163" i="14"/>
  <c r="S163" i="14"/>
  <c r="R163" i="14"/>
  <c r="R167" i="14" s="1"/>
  <c r="L163" i="14"/>
  <c r="M163" i="14" s="1"/>
  <c r="BA167" i="15"/>
  <c r="AZ167" i="15"/>
  <c r="AY167" i="15"/>
  <c r="AX167" i="15"/>
  <c r="AW167" i="15"/>
  <c r="AV167" i="15"/>
  <c r="AU167" i="15"/>
  <c r="AK167" i="15"/>
  <c r="AJ167" i="15"/>
  <c r="AC167" i="15"/>
  <c r="Z167" i="15"/>
  <c r="AM166" i="15"/>
  <c r="AB166" i="15"/>
  <c r="Y166" i="15"/>
  <c r="U166" i="15"/>
  <c r="T166" i="15"/>
  <c r="S166" i="15"/>
  <c r="R166" i="15"/>
  <c r="L166" i="15"/>
  <c r="AM165" i="15"/>
  <c r="AN165" i="15" s="1"/>
  <c r="AS165" i="15" s="1"/>
  <c r="AB165" i="15"/>
  <c r="Y165" i="15"/>
  <c r="U165" i="15"/>
  <c r="T165" i="15"/>
  <c r="S165" i="15"/>
  <c r="R165" i="15"/>
  <c r="L165" i="15"/>
  <c r="AM164" i="15"/>
  <c r="AN164" i="15" s="1"/>
  <c r="AB164" i="15"/>
  <c r="AB156" i="15" s="1"/>
  <c r="AB155" i="15" s="1"/>
  <c r="Y164" i="15"/>
  <c r="Y156" i="15" s="1"/>
  <c r="U164" i="15"/>
  <c r="T164" i="15"/>
  <c r="S164" i="15"/>
  <c r="S156" i="15" s="1"/>
  <c r="R164" i="15"/>
  <c r="R156" i="15" s="1"/>
  <c r="L164" i="15"/>
  <c r="L156" i="15" s="1"/>
  <c r="AM163" i="15"/>
  <c r="AN163" i="15" s="1"/>
  <c r="AS163" i="15" s="1"/>
  <c r="AB163" i="15"/>
  <c r="Y163" i="15"/>
  <c r="U163" i="15"/>
  <c r="T163" i="15"/>
  <c r="S163" i="15"/>
  <c r="R163" i="15"/>
  <c r="L163" i="15"/>
  <c r="M163" i="15" s="1"/>
  <c r="BA167" i="21"/>
  <c r="AZ167" i="21"/>
  <c r="AY167" i="21"/>
  <c r="AX167" i="21"/>
  <c r="AW167" i="21"/>
  <c r="AV167" i="21"/>
  <c r="AU167" i="21"/>
  <c r="AL167" i="21"/>
  <c r="AK167" i="21"/>
  <c r="AJ167" i="21"/>
  <c r="AD167" i="21"/>
  <c r="AC167" i="21"/>
  <c r="AM166" i="21"/>
  <c r="AB166" i="21"/>
  <c r="Y166" i="21"/>
  <c r="U166" i="21"/>
  <c r="T166" i="21"/>
  <c r="S166" i="21"/>
  <c r="R166" i="21"/>
  <c r="L166" i="21"/>
  <c r="AM165" i="21"/>
  <c r="AB165" i="21"/>
  <c r="Y165" i="21"/>
  <c r="U165" i="21"/>
  <c r="T165" i="21"/>
  <c r="S165" i="21"/>
  <c r="R165" i="21"/>
  <c r="L165" i="21"/>
  <c r="M165" i="21" s="1"/>
  <c r="AM164" i="21"/>
  <c r="AM156" i="21" s="1"/>
  <c r="AM155" i="21" s="1"/>
  <c r="AB164" i="21"/>
  <c r="AB156" i="21" s="1"/>
  <c r="AB155" i="21" s="1"/>
  <c r="Y164" i="21"/>
  <c r="Y156" i="21" s="1"/>
  <c r="U164" i="21"/>
  <c r="T164" i="21"/>
  <c r="S164" i="21"/>
  <c r="R164" i="21"/>
  <c r="L164" i="21"/>
  <c r="M164" i="21" s="1"/>
  <c r="M156" i="21" s="1"/>
  <c r="AM163" i="21"/>
  <c r="AB163" i="21"/>
  <c r="Y163" i="21"/>
  <c r="U163" i="21"/>
  <c r="T163" i="21"/>
  <c r="S163" i="21"/>
  <c r="R163" i="21"/>
  <c r="L163" i="21"/>
  <c r="BA167" i="20"/>
  <c r="AZ167" i="20"/>
  <c r="AY167" i="20"/>
  <c r="AX167" i="20"/>
  <c r="AW167" i="20"/>
  <c r="AV167" i="20"/>
  <c r="AU167" i="20"/>
  <c r="AL167" i="20"/>
  <c r="AK167" i="20"/>
  <c r="AJ167" i="20"/>
  <c r="AD167" i="20"/>
  <c r="AC167" i="20"/>
  <c r="AM166" i="20"/>
  <c r="AB166" i="20"/>
  <c r="Y166" i="20"/>
  <c r="U166" i="20"/>
  <c r="T166" i="20"/>
  <c r="S166" i="20"/>
  <c r="R166" i="20"/>
  <c r="L166" i="20"/>
  <c r="M166" i="20" s="1"/>
  <c r="AM165" i="20"/>
  <c r="AB165" i="20"/>
  <c r="Y165" i="20"/>
  <c r="U165" i="20"/>
  <c r="T165" i="20"/>
  <c r="S165" i="20"/>
  <c r="R165" i="20"/>
  <c r="L165" i="20"/>
  <c r="M165" i="20" s="1"/>
  <c r="AM164" i="20"/>
  <c r="AN164" i="20" s="1"/>
  <c r="AN156" i="20" s="1"/>
  <c r="AB164" i="20"/>
  <c r="Y164" i="20"/>
  <c r="U164" i="20"/>
  <c r="U156" i="20" s="1"/>
  <c r="U155" i="20" s="1"/>
  <c r="T164" i="20"/>
  <c r="T156" i="20" s="1"/>
  <c r="T155" i="20" s="1"/>
  <c r="S164" i="20"/>
  <c r="S156" i="20" s="1"/>
  <c r="S155" i="20" s="1"/>
  <c r="R164" i="20"/>
  <c r="L164" i="20"/>
  <c r="M164" i="20" s="1"/>
  <c r="M156" i="20" s="1"/>
  <c r="AM163" i="20"/>
  <c r="AB163" i="20"/>
  <c r="Y163" i="20"/>
  <c r="U163" i="20"/>
  <c r="T163" i="20"/>
  <c r="S163" i="20"/>
  <c r="R163" i="20"/>
  <c r="R167" i="20" s="1"/>
  <c r="L163" i="20"/>
  <c r="BA162" i="14"/>
  <c r="AZ162" i="14"/>
  <c r="AY162" i="14"/>
  <c r="AX162" i="14"/>
  <c r="AW162" i="14"/>
  <c r="AV162" i="14"/>
  <c r="AU162" i="14"/>
  <c r="AL162" i="14"/>
  <c r="AL167" i="14" s="1"/>
  <c r="AL173" i="14" s="1"/>
  <c r="AK162" i="14"/>
  <c r="AJ162" i="14"/>
  <c r="AD162" i="14"/>
  <c r="AD167" i="14" s="1"/>
  <c r="AD173" i="14" s="1"/>
  <c r="AC162" i="14"/>
  <c r="AM161" i="14"/>
  <c r="AB161" i="14"/>
  <c r="Y161" i="14"/>
  <c r="U161" i="14"/>
  <c r="T161" i="14"/>
  <c r="S161" i="14"/>
  <c r="R161" i="14"/>
  <c r="L161" i="14"/>
  <c r="M161" i="14" s="1"/>
  <c r="AM160" i="14"/>
  <c r="AN160" i="14" s="1"/>
  <c r="AS160" i="14" s="1"/>
  <c r="AB160" i="14"/>
  <c r="Y160" i="14"/>
  <c r="U160" i="14"/>
  <c r="T160" i="14"/>
  <c r="S160" i="14"/>
  <c r="R160" i="14"/>
  <c r="L160" i="14"/>
  <c r="M160" i="14" s="1"/>
  <c r="AM159" i="14"/>
  <c r="AB159" i="14"/>
  <c r="Y159" i="14"/>
  <c r="U159" i="14"/>
  <c r="T159" i="14"/>
  <c r="S159" i="14"/>
  <c r="R159" i="14"/>
  <c r="L159" i="14"/>
  <c r="M159" i="14" s="1"/>
  <c r="AM158" i="14"/>
  <c r="AB158" i="14"/>
  <c r="Y158" i="14"/>
  <c r="U158" i="14"/>
  <c r="T158" i="14"/>
  <c r="S158" i="14"/>
  <c r="R158" i="14"/>
  <c r="L158" i="14"/>
  <c r="M158" i="14" s="1"/>
  <c r="AM157" i="14"/>
  <c r="AB157" i="14"/>
  <c r="Y157" i="14"/>
  <c r="Y162" i="14" s="1"/>
  <c r="U157" i="14"/>
  <c r="T157" i="14"/>
  <c r="T162" i="14" s="1"/>
  <c r="S157" i="14"/>
  <c r="R157" i="14"/>
  <c r="L157" i="14"/>
  <c r="L162" i="14" s="1"/>
  <c r="AK162" i="15"/>
  <c r="AJ162" i="15"/>
  <c r="AC162" i="15"/>
  <c r="AM161" i="15"/>
  <c r="AB161" i="15"/>
  <c r="Y161" i="15"/>
  <c r="U161" i="15"/>
  <c r="T161" i="15"/>
  <c r="S161" i="15"/>
  <c r="R161" i="15"/>
  <c r="L161" i="15"/>
  <c r="M161" i="15" s="1"/>
  <c r="AM160" i="15"/>
  <c r="AN160" i="15" s="1"/>
  <c r="AS160" i="15" s="1"/>
  <c r="AB160" i="15"/>
  <c r="Y160" i="15"/>
  <c r="U160" i="15"/>
  <c r="T160" i="15"/>
  <c r="S160" i="15"/>
  <c r="R160" i="15"/>
  <c r="L160" i="15"/>
  <c r="AM159" i="15"/>
  <c r="AB159" i="15"/>
  <c r="Y159" i="15"/>
  <c r="U159" i="15"/>
  <c r="T159" i="15"/>
  <c r="S159" i="15"/>
  <c r="R159" i="15"/>
  <c r="L159" i="15"/>
  <c r="AM158" i="15"/>
  <c r="AB158" i="15"/>
  <c r="Y158" i="15"/>
  <c r="U158" i="15"/>
  <c r="T158" i="15"/>
  <c r="S158" i="15"/>
  <c r="R158" i="15"/>
  <c r="L158" i="15"/>
  <c r="AM157" i="15"/>
  <c r="AB157" i="15"/>
  <c r="Y157" i="15"/>
  <c r="U157" i="15"/>
  <c r="T157" i="15"/>
  <c r="S157" i="15"/>
  <c r="R157" i="15"/>
  <c r="L157" i="15"/>
  <c r="M157" i="15" s="1"/>
  <c r="BA162" i="21"/>
  <c r="AZ162" i="21"/>
  <c r="AY162" i="21"/>
  <c r="AX162" i="21"/>
  <c r="AW162" i="21"/>
  <c r="AV162" i="21"/>
  <c r="AU162" i="21"/>
  <c r="AL162" i="21"/>
  <c r="AK162" i="21"/>
  <c r="AJ162" i="21"/>
  <c r="AC162" i="21"/>
  <c r="AD162" i="21"/>
  <c r="AM161" i="21"/>
  <c r="AB161" i="21"/>
  <c r="Y161" i="21"/>
  <c r="U161" i="21"/>
  <c r="T161" i="21"/>
  <c r="S161" i="21"/>
  <c r="R161" i="21"/>
  <c r="L161" i="21"/>
  <c r="M161" i="21" s="1"/>
  <c r="AM160" i="21"/>
  <c r="AB160" i="21"/>
  <c r="Y160" i="21"/>
  <c r="U160" i="21"/>
  <c r="T160" i="21"/>
  <c r="S160" i="21"/>
  <c r="R160" i="21"/>
  <c r="L160" i="21"/>
  <c r="M160" i="21" s="1"/>
  <c r="AM159" i="21"/>
  <c r="AB159" i="21"/>
  <c r="Y159" i="21"/>
  <c r="U159" i="21"/>
  <c r="T159" i="21"/>
  <c r="S159" i="21"/>
  <c r="R159" i="21"/>
  <c r="L159" i="21"/>
  <c r="AM158" i="21"/>
  <c r="AB158" i="21"/>
  <c r="Y158" i="21"/>
  <c r="U158" i="21"/>
  <c r="T158" i="21"/>
  <c r="S158" i="21"/>
  <c r="R158" i="21"/>
  <c r="L158" i="21"/>
  <c r="M158" i="21" s="1"/>
  <c r="AM157" i="21"/>
  <c r="AN157" i="21" s="1"/>
  <c r="AS157" i="21" s="1"/>
  <c r="AB157" i="21"/>
  <c r="Y157" i="21"/>
  <c r="U157" i="21"/>
  <c r="T157" i="21"/>
  <c r="S157" i="21"/>
  <c r="R157" i="21"/>
  <c r="L157" i="21"/>
  <c r="M157" i="21" s="1"/>
  <c r="BA162" i="20"/>
  <c r="AZ162" i="20"/>
  <c r="AY162" i="20"/>
  <c r="AX162" i="20"/>
  <c r="AW162" i="20"/>
  <c r="AV162" i="20"/>
  <c r="AU162" i="20"/>
  <c r="AL162" i="20"/>
  <c r="AK162" i="20"/>
  <c r="AJ162" i="20"/>
  <c r="AD162" i="20"/>
  <c r="AC162" i="20"/>
  <c r="AM161" i="20"/>
  <c r="AB161" i="20"/>
  <c r="Y161" i="20"/>
  <c r="U161" i="20"/>
  <c r="T161" i="20"/>
  <c r="S161" i="20"/>
  <c r="R161" i="20"/>
  <c r="L161" i="20"/>
  <c r="M161" i="20" s="1"/>
  <c r="AM160" i="20"/>
  <c r="AB160" i="20"/>
  <c r="Y160" i="20"/>
  <c r="U160" i="20"/>
  <c r="T160" i="20"/>
  <c r="S160" i="20"/>
  <c r="R160" i="20"/>
  <c r="L160" i="20"/>
  <c r="AM159" i="20"/>
  <c r="AB159" i="20"/>
  <c r="Y159" i="20"/>
  <c r="U159" i="20"/>
  <c r="T159" i="20"/>
  <c r="S159" i="20"/>
  <c r="R159" i="20"/>
  <c r="L159" i="20"/>
  <c r="M159" i="20" s="1"/>
  <c r="AM158" i="20"/>
  <c r="AB158" i="20"/>
  <c r="Y158" i="20"/>
  <c r="U158" i="20"/>
  <c r="T158" i="20"/>
  <c r="S158" i="20"/>
  <c r="R158" i="20"/>
  <c r="L158" i="20"/>
  <c r="M158" i="20" s="1"/>
  <c r="AM157" i="20"/>
  <c r="AB157" i="20"/>
  <c r="Y157" i="20"/>
  <c r="U157" i="20"/>
  <c r="T157" i="20"/>
  <c r="S157" i="20"/>
  <c r="S162" i="20" s="1"/>
  <c r="R157" i="20"/>
  <c r="L157" i="20"/>
  <c r="M157" i="20" s="1"/>
  <c r="BA156" i="20"/>
  <c r="BA155" i="20" s="1"/>
  <c r="AZ156" i="20"/>
  <c r="AY156" i="20"/>
  <c r="AY155" i="20" s="1"/>
  <c r="AX156" i="20"/>
  <c r="AX155" i="20" s="1"/>
  <c r="AW156" i="20"/>
  <c r="AV156" i="20"/>
  <c r="AU156" i="20"/>
  <c r="AU155" i="20" s="1"/>
  <c r="AL156" i="20"/>
  <c r="AK156" i="20"/>
  <c r="AJ156" i="20"/>
  <c r="AJ155" i="20" s="1"/>
  <c r="AD156" i="20"/>
  <c r="AD155" i="20" s="1"/>
  <c r="AC156" i="20"/>
  <c r="AC155" i="20" s="1"/>
  <c r="AB156" i="20"/>
  <c r="AA156" i="20"/>
  <c r="AA155" i="20" s="1"/>
  <c r="Z156" i="20"/>
  <c r="Z155" i="20" s="1"/>
  <c r="Y156" i="20"/>
  <c r="Y155" i="20" s="1"/>
  <c r="R156" i="20"/>
  <c r="R155" i="20" s="1"/>
  <c r="L156" i="20"/>
  <c r="AZ155" i="20"/>
  <c r="AW155" i="20"/>
  <c r="AV155" i="20"/>
  <c r="AL155" i="20"/>
  <c r="AK155" i="20"/>
  <c r="BA156" i="21"/>
  <c r="BA155" i="21" s="1"/>
  <c r="AZ156" i="21"/>
  <c r="AZ155" i="21" s="1"/>
  <c r="AY156" i="21"/>
  <c r="AY155" i="21" s="1"/>
  <c r="AX156" i="21"/>
  <c r="AX155" i="21" s="1"/>
  <c r="AW156" i="21"/>
  <c r="AW155" i="21" s="1"/>
  <c r="AV156" i="21"/>
  <c r="AV155" i="21" s="1"/>
  <c r="AU156" i="21"/>
  <c r="AU155" i="21" s="1"/>
  <c r="AL156" i="21"/>
  <c r="AL155" i="21" s="1"/>
  <c r="AK156" i="21"/>
  <c r="AK155" i="21" s="1"/>
  <c r="AJ156" i="21"/>
  <c r="AJ155" i="21" s="1"/>
  <c r="AD156" i="21"/>
  <c r="AD155" i="21" s="1"/>
  <c r="AC156" i="21"/>
  <c r="AC155" i="21" s="1"/>
  <c r="AA156" i="21"/>
  <c r="Z156" i="21"/>
  <c r="Z155" i="21" s="1"/>
  <c r="U156" i="21"/>
  <c r="T156" i="21"/>
  <c r="T155" i="21" s="1"/>
  <c r="S156" i="21"/>
  <c r="R156" i="21"/>
  <c r="L156" i="21"/>
  <c r="AA155" i="21"/>
  <c r="S155" i="21"/>
  <c r="R155" i="21"/>
  <c r="BA156" i="15"/>
  <c r="BA155" i="15" s="1"/>
  <c r="BA162" i="15" s="1"/>
  <c r="AZ156" i="15"/>
  <c r="AZ155" i="15" s="1"/>
  <c r="AZ162" i="15" s="1"/>
  <c r="AY156" i="15"/>
  <c r="AY155" i="15" s="1"/>
  <c r="AY162" i="15" s="1"/>
  <c r="AX156" i="15"/>
  <c r="AX155" i="15" s="1"/>
  <c r="AX162" i="15" s="1"/>
  <c r="AW156" i="15"/>
  <c r="AW155" i="15" s="1"/>
  <c r="AW162" i="15" s="1"/>
  <c r="AV156" i="15"/>
  <c r="AV155" i="15" s="1"/>
  <c r="AV162" i="15" s="1"/>
  <c r="AU156" i="15"/>
  <c r="AU155" i="15" s="1"/>
  <c r="AU162" i="15" s="1"/>
  <c r="AM156" i="15"/>
  <c r="AL156" i="15"/>
  <c r="AL155" i="15" s="1"/>
  <c r="AL162" i="15" s="1"/>
  <c r="AL167" i="15" s="1"/>
  <c r="AL173" i="15" s="1"/>
  <c r="AK156" i="15"/>
  <c r="AJ156" i="15"/>
  <c r="AJ155" i="15" s="1"/>
  <c r="AD156" i="15"/>
  <c r="AD155" i="15" s="1"/>
  <c r="AD162" i="15" s="1"/>
  <c r="AD167" i="15" s="1"/>
  <c r="AD173" i="15" s="1"/>
  <c r="AC156" i="15"/>
  <c r="AC155" i="15" s="1"/>
  <c r="AA156" i="15"/>
  <c r="AA155" i="15" s="1"/>
  <c r="Z156" i="15"/>
  <c r="Z155" i="15" s="1"/>
  <c r="U156" i="15"/>
  <c r="U155" i="15" s="1"/>
  <c r="T156" i="15"/>
  <c r="T155" i="15" s="1"/>
  <c r="AK155" i="15"/>
  <c r="BA156" i="14"/>
  <c r="BA155" i="14" s="1"/>
  <c r="AZ156" i="14"/>
  <c r="AZ155" i="14" s="1"/>
  <c r="AY156" i="14"/>
  <c r="AY155" i="14" s="1"/>
  <c r="AX156" i="14"/>
  <c r="AW156" i="14"/>
  <c r="AW155" i="14" s="1"/>
  <c r="AV156" i="14"/>
  <c r="AV155" i="14" s="1"/>
  <c r="AU156" i="14"/>
  <c r="AU155" i="14" s="1"/>
  <c r="AL156" i="14"/>
  <c r="AL155" i="14" s="1"/>
  <c r="AK156" i="14"/>
  <c r="AK155" i="14" s="1"/>
  <c r="AJ156" i="14"/>
  <c r="AD156" i="14"/>
  <c r="AC156" i="14"/>
  <c r="AC155" i="14" s="1"/>
  <c r="AB156" i="14"/>
  <c r="AB155" i="14" s="1"/>
  <c r="AA156" i="14"/>
  <c r="AA155" i="14" s="1"/>
  <c r="Z156" i="14"/>
  <c r="Z155" i="14" s="1"/>
  <c r="U156" i="14"/>
  <c r="S156" i="14"/>
  <c r="R156" i="14"/>
  <c r="L156" i="14"/>
  <c r="AX155" i="14"/>
  <c r="AJ155" i="14"/>
  <c r="AD155" i="14"/>
  <c r="L155" i="14"/>
  <c r="AM156" i="20" l="1"/>
  <c r="AE184" i="14"/>
  <c r="AF184" i="14" s="1"/>
  <c r="AR184" i="14" s="1"/>
  <c r="S167" i="20"/>
  <c r="U162" i="20"/>
  <c r="Y162" i="20"/>
  <c r="AM167" i="20"/>
  <c r="R173" i="20"/>
  <c r="T178" i="21"/>
  <c r="U155" i="21"/>
  <c r="T162" i="21"/>
  <c r="L155" i="21"/>
  <c r="U162" i="21"/>
  <c r="Y173" i="21"/>
  <c r="R167" i="21"/>
  <c r="R162" i="15"/>
  <c r="T167" i="15"/>
  <c r="S182" i="15"/>
  <c r="AB162" i="20"/>
  <c r="T167" i="20"/>
  <c r="R162" i="20"/>
  <c r="U188" i="20"/>
  <c r="Y188" i="20"/>
  <c r="AE185" i="20"/>
  <c r="AM178" i="20"/>
  <c r="AM182" i="20"/>
  <c r="AM188" i="20"/>
  <c r="AE165" i="20"/>
  <c r="AF165" i="20" s="1"/>
  <c r="AR165" i="20" s="1"/>
  <c r="Y182" i="21"/>
  <c r="R155" i="15"/>
  <c r="R173" i="15"/>
  <c r="U162" i="15"/>
  <c r="R167" i="15"/>
  <c r="U178" i="15"/>
  <c r="U182" i="15"/>
  <c r="U188" i="15"/>
  <c r="S167" i="15"/>
  <c r="Y178" i="15"/>
  <c r="U167" i="15"/>
  <c r="AE175" i="14"/>
  <c r="AB182" i="14"/>
  <c r="S173" i="14"/>
  <c r="AE177" i="14"/>
  <c r="AF177" i="14" s="1"/>
  <c r="AR177" i="14" s="1"/>
  <c r="AM188" i="14"/>
  <c r="AM162" i="14"/>
  <c r="AM167" i="14" s="1"/>
  <c r="AM173" i="14" s="1"/>
  <c r="AE172" i="14"/>
  <c r="AF172" i="14" s="1"/>
  <c r="AR172" i="14" s="1"/>
  <c r="L178" i="14"/>
  <c r="Y167" i="14"/>
  <c r="AB167" i="14"/>
  <c r="U182" i="14"/>
  <c r="L188" i="14"/>
  <c r="Y182" i="20"/>
  <c r="L182" i="20"/>
  <c r="AB188" i="20"/>
  <c r="AE170" i="20"/>
  <c r="AF170" i="20" s="1"/>
  <c r="AR170" i="20" s="1"/>
  <c r="U167" i="20"/>
  <c r="AB167" i="20"/>
  <c r="AE187" i="20"/>
  <c r="AF187" i="20" s="1"/>
  <c r="AR187" i="20" s="1"/>
  <c r="T162" i="20"/>
  <c r="S173" i="20"/>
  <c r="L178" i="20"/>
  <c r="L155" i="20"/>
  <c r="S178" i="20"/>
  <c r="AE176" i="20"/>
  <c r="AF176" i="20" s="1"/>
  <c r="AR176" i="20" s="1"/>
  <c r="S182" i="20"/>
  <c r="R188" i="20"/>
  <c r="T178" i="20"/>
  <c r="T182" i="20"/>
  <c r="S188" i="20"/>
  <c r="AM162" i="20"/>
  <c r="U178" i="20"/>
  <c r="AE179" i="20"/>
  <c r="AF179" i="20" s="1"/>
  <c r="T188" i="20"/>
  <c r="T182" i="21"/>
  <c r="AB167" i="21"/>
  <c r="AE175" i="21"/>
  <c r="U182" i="21"/>
  <c r="R188" i="21"/>
  <c r="AM167" i="21"/>
  <c r="Y178" i="21"/>
  <c r="U188" i="21"/>
  <c r="AB178" i="21"/>
  <c r="AB182" i="21"/>
  <c r="R162" i="21"/>
  <c r="Y155" i="21"/>
  <c r="AE169" i="15"/>
  <c r="AF169" i="15" s="1"/>
  <c r="AR169" i="15" s="1"/>
  <c r="AE186" i="15"/>
  <c r="AF186" i="15" s="1"/>
  <c r="AR186" i="15" s="1"/>
  <c r="AE161" i="15"/>
  <c r="AF161" i="15" s="1"/>
  <c r="AR161" i="15" s="1"/>
  <c r="Y182" i="15"/>
  <c r="R188" i="15"/>
  <c r="AM155" i="15"/>
  <c r="AM162" i="15" s="1"/>
  <c r="AM167" i="15" s="1"/>
  <c r="AM173" i="15" s="1"/>
  <c r="S162" i="15"/>
  <c r="Y167" i="15"/>
  <c r="U173" i="15"/>
  <c r="AE172" i="15"/>
  <c r="AF172" i="15" s="1"/>
  <c r="AR172" i="15" s="1"/>
  <c r="AE179" i="15"/>
  <c r="AF179" i="15" s="1"/>
  <c r="AR179" i="15" s="1"/>
  <c r="S188" i="15"/>
  <c r="T162" i="15"/>
  <c r="L155" i="15"/>
  <c r="AM182" i="15"/>
  <c r="T188" i="15"/>
  <c r="AN179" i="15"/>
  <c r="AS179" i="15" s="1"/>
  <c r="AS182" i="15" s="1"/>
  <c r="Y162" i="15"/>
  <c r="L167" i="15"/>
  <c r="Y188" i="15"/>
  <c r="L182" i="15"/>
  <c r="AB162" i="15"/>
  <c r="AB188" i="15"/>
  <c r="L178" i="15"/>
  <c r="AM188" i="15"/>
  <c r="R178" i="15"/>
  <c r="M182" i="15"/>
  <c r="AE164" i="15"/>
  <c r="AE156" i="15" s="1"/>
  <c r="S178" i="15"/>
  <c r="R182" i="15"/>
  <c r="AB162" i="14"/>
  <c r="S167" i="14"/>
  <c r="T173" i="14"/>
  <c r="AB188" i="14"/>
  <c r="AE164" i="14"/>
  <c r="R155" i="14"/>
  <c r="R162" i="14"/>
  <c r="S162" i="14"/>
  <c r="AE161" i="14"/>
  <c r="AF161" i="14" s="1"/>
  <c r="AR161" i="14" s="1"/>
  <c r="T167" i="14"/>
  <c r="S182" i="14"/>
  <c r="S188" i="14"/>
  <c r="T178" i="14"/>
  <c r="T182" i="14"/>
  <c r="T188" i="14"/>
  <c r="U188" i="14"/>
  <c r="AE185" i="14"/>
  <c r="Y188" i="14"/>
  <c r="L188" i="21"/>
  <c r="Y162" i="21"/>
  <c r="AM173" i="21"/>
  <c r="AE185" i="21"/>
  <c r="S188" i="21"/>
  <c r="AB162" i="21"/>
  <c r="AE177" i="21"/>
  <c r="AF177" i="21" s="1"/>
  <c r="AR177" i="21" s="1"/>
  <c r="Y188" i="21"/>
  <c r="AE181" i="21"/>
  <c r="AF181" i="21" s="1"/>
  <c r="AR181" i="21" s="1"/>
  <c r="AB188" i="21"/>
  <c r="S162" i="21"/>
  <c r="AM162" i="21"/>
  <c r="S167" i="21"/>
  <c r="AE164" i="21"/>
  <c r="AE156" i="21" s="1"/>
  <c r="U173" i="21"/>
  <c r="L178" i="21"/>
  <c r="M182" i="21"/>
  <c r="T167" i="21"/>
  <c r="R178" i="21"/>
  <c r="R182" i="21"/>
  <c r="U167" i="21"/>
  <c r="S178" i="21"/>
  <c r="S182" i="21"/>
  <c r="T173" i="21"/>
  <c r="AE180" i="21"/>
  <c r="AF180" i="21" s="1"/>
  <c r="AR180" i="21" s="1"/>
  <c r="AE158" i="20"/>
  <c r="AF158" i="20" s="1"/>
  <c r="AR158" i="20" s="1"/>
  <c r="T173" i="20"/>
  <c r="AE169" i="20"/>
  <c r="AF169" i="20" s="1"/>
  <c r="AR169" i="20" s="1"/>
  <c r="AN176" i="20"/>
  <c r="AS176" i="20" s="1"/>
  <c r="M160" i="20"/>
  <c r="M162" i="20" s="1"/>
  <c r="AN166" i="20"/>
  <c r="AS166" i="20" s="1"/>
  <c r="U173" i="20"/>
  <c r="AE180" i="20"/>
  <c r="AF180" i="20" s="1"/>
  <c r="AR180" i="20" s="1"/>
  <c r="M163" i="20"/>
  <c r="M167" i="20" s="1"/>
  <c r="L167" i="20"/>
  <c r="Y173" i="20"/>
  <c r="AE175" i="20"/>
  <c r="AF175" i="20" s="1"/>
  <c r="AE186" i="20"/>
  <c r="AF186" i="20" s="1"/>
  <c r="AR186" i="20" s="1"/>
  <c r="AM155" i="20"/>
  <c r="AE161" i="20"/>
  <c r="AF161" i="20" s="1"/>
  <c r="AR161" i="20" s="1"/>
  <c r="AE164" i="20"/>
  <c r="AE156" i="20" s="1"/>
  <c r="AE155" i="20" s="1"/>
  <c r="AE168" i="20"/>
  <c r="AE177" i="20"/>
  <c r="AF177" i="20" s="1"/>
  <c r="AR177" i="20" s="1"/>
  <c r="AS186" i="20"/>
  <c r="AQ166" i="20"/>
  <c r="AM173" i="20"/>
  <c r="AE184" i="20"/>
  <c r="AF184" i="20" s="1"/>
  <c r="AR184" i="20" s="1"/>
  <c r="U182" i="20"/>
  <c r="L162" i="20"/>
  <c r="AE157" i="20"/>
  <c r="AE160" i="20"/>
  <c r="AF160" i="20" s="1"/>
  <c r="AR160" i="20" s="1"/>
  <c r="AS164" i="20"/>
  <c r="AS156" i="20" s="1"/>
  <c r="M169" i="20"/>
  <c r="AQ169" i="20" s="1"/>
  <c r="AT169" i="20" s="1"/>
  <c r="BB169" i="20" s="1"/>
  <c r="AE172" i="20"/>
  <c r="AF172" i="20" s="1"/>
  <c r="AR172" i="20" s="1"/>
  <c r="L188" i="20"/>
  <c r="AE163" i="20"/>
  <c r="AF163" i="20" s="1"/>
  <c r="AE166" i="20"/>
  <c r="AF166" i="20" s="1"/>
  <c r="AR166" i="20" s="1"/>
  <c r="Y167" i="20"/>
  <c r="AE183" i="20"/>
  <c r="AE159" i="20"/>
  <c r="AF159" i="20" s="1"/>
  <c r="AR159" i="20" s="1"/>
  <c r="AE181" i="20"/>
  <c r="AF181" i="20" s="1"/>
  <c r="AR181" i="20" s="1"/>
  <c r="AQ164" i="20"/>
  <c r="AQ156" i="20" s="1"/>
  <c r="M162" i="21"/>
  <c r="R173" i="21"/>
  <c r="AN186" i="21"/>
  <c r="AS186" i="21" s="1"/>
  <c r="M159" i="21"/>
  <c r="AQ159" i="21" s="1"/>
  <c r="S173" i="21"/>
  <c r="AQ172" i="21"/>
  <c r="AE176" i="21"/>
  <c r="AF176" i="21" s="1"/>
  <c r="AR176" i="21" s="1"/>
  <c r="AM178" i="21"/>
  <c r="AE157" i="21"/>
  <c r="AE160" i="21"/>
  <c r="AF160" i="21" s="1"/>
  <c r="AR160" i="21" s="1"/>
  <c r="AE166" i="21"/>
  <c r="AF166" i="21" s="1"/>
  <c r="AR166" i="21" s="1"/>
  <c r="AE169" i="21"/>
  <c r="AF169" i="21" s="1"/>
  <c r="AR169" i="21" s="1"/>
  <c r="L162" i="21"/>
  <c r="AM188" i="21"/>
  <c r="AE184" i="21"/>
  <c r="AF184" i="21" s="1"/>
  <c r="AR184" i="21" s="1"/>
  <c r="U178" i="21"/>
  <c r="M163" i="21"/>
  <c r="AQ163" i="21" s="1"/>
  <c r="AE165" i="21"/>
  <c r="AF165" i="21" s="1"/>
  <c r="AR165" i="21" s="1"/>
  <c r="L167" i="21"/>
  <c r="AE168" i="21"/>
  <c r="AF168" i="21" s="1"/>
  <c r="AN169" i="21"/>
  <c r="AS169" i="21" s="1"/>
  <c r="AQ177" i="21"/>
  <c r="AE183" i="21"/>
  <c r="AF183" i="21" s="1"/>
  <c r="AR183" i="21" s="1"/>
  <c r="AE159" i="21"/>
  <c r="AF159" i="21" s="1"/>
  <c r="AR159" i="21" s="1"/>
  <c r="AQ161" i="21"/>
  <c r="AB173" i="21"/>
  <c r="M177" i="21"/>
  <c r="AN184" i="21"/>
  <c r="AS184" i="21" s="1"/>
  <c r="L182" i="21"/>
  <c r="AE179" i="21"/>
  <c r="AE187" i="21"/>
  <c r="AF187" i="21" s="1"/>
  <c r="AR187" i="21" s="1"/>
  <c r="M166" i="21"/>
  <c r="AQ166" i="21" s="1"/>
  <c r="AE172" i="21"/>
  <c r="AF172" i="21" s="1"/>
  <c r="AR172" i="21" s="1"/>
  <c r="AM182" i="21"/>
  <c r="AE163" i="21"/>
  <c r="AF163" i="21" s="1"/>
  <c r="AE158" i="21"/>
  <c r="AF158" i="21" s="1"/>
  <c r="AR158" i="21" s="1"/>
  <c r="AE161" i="21"/>
  <c r="AF161" i="21" s="1"/>
  <c r="AR161" i="21" s="1"/>
  <c r="AN164" i="21"/>
  <c r="AN156" i="21" s="1"/>
  <c r="AN155" i="21" s="1"/>
  <c r="Y167" i="21"/>
  <c r="AQ168" i="21"/>
  <c r="AE170" i="21"/>
  <c r="AF170" i="21" s="1"/>
  <c r="AR170" i="21" s="1"/>
  <c r="AQ180" i="21"/>
  <c r="AE186" i="21"/>
  <c r="AF186" i="21" s="1"/>
  <c r="AR186" i="21" s="1"/>
  <c r="T188" i="21"/>
  <c r="AS164" i="15"/>
  <c r="AS156" i="15" s="1"/>
  <c r="AS155" i="15" s="1"/>
  <c r="AN156" i="15"/>
  <c r="AN155" i="15" s="1"/>
  <c r="M158" i="15"/>
  <c r="AE160" i="15"/>
  <c r="AF160" i="15" s="1"/>
  <c r="AR160" i="15" s="1"/>
  <c r="AE165" i="15"/>
  <c r="AF165" i="15" s="1"/>
  <c r="AR165" i="15" s="1"/>
  <c r="L162" i="15"/>
  <c r="Y173" i="15"/>
  <c r="AE159" i="15"/>
  <c r="AF159" i="15" s="1"/>
  <c r="AR159" i="15" s="1"/>
  <c r="AE168" i="15"/>
  <c r="AF168" i="15" s="1"/>
  <c r="M170" i="15"/>
  <c r="AQ170" i="15" s="1"/>
  <c r="AE177" i="15"/>
  <c r="AF177" i="15" s="1"/>
  <c r="AR177" i="15" s="1"/>
  <c r="AE185" i="15"/>
  <c r="AF185" i="15" s="1"/>
  <c r="AR185" i="15" s="1"/>
  <c r="M187" i="15"/>
  <c r="AQ187" i="15" s="1"/>
  <c r="AE163" i="15"/>
  <c r="AF163" i="15" s="1"/>
  <c r="AR163" i="15" s="1"/>
  <c r="AE184" i="15"/>
  <c r="AF184" i="15" s="1"/>
  <c r="AR184" i="15" s="1"/>
  <c r="M166" i="15"/>
  <c r="AQ166" i="15" s="1"/>
  <c r="S173" i="15"/>
  <c r="AE176" i="15"/>
  <c r="AF176" i="15" s="1"/>
  <c r="AR176" i="15" s="1"/>
  <c r="AE181" i="15"/>
  <c r="AF181" i="15" s="1"/>
  <c r="AR181" i="15" s="1"/>
  <c r="AE158" i="15"/>
  <c r="AF158" i="15" s="1"/>
  <c r="AR158" i="15" s="1"/>
  <c r="T173" i="15"/>
  <c r="AE183" i="15"/>
  <c r="L188" i="15"/>
  <c r="AB182" i="15"/>
  <c r="M160" i="15"/>
  <c r="AQ160" i="15" s="1"/>
  <c r="AE170" i="15"/>
  <c r="AF170" i="15" s="1"/>
  <c r="AR170" i="15" s="1"/>
  <c r="AE180" i="15"/>
  <c r="AF180" i="15" s="1"/>
  <c r="AR180" i="15" s="1"/>
  <c r="M165" i="15"/>
  <c r="AQ165" i="15" s="1"/>
  <c r="AE166" i="15"/>
  <c r="AF166" i="15" s="1"/>
  <c r="AR166" i="15" s="1"/>
  <c r="AQ177" i="15"/>
  <c r="AQ163" i="15"/>
  <c r="M164" i="15"/>
  <c r="M156" i="15" s="1"/>
  <c r="AB167" i="15"/>
  <c r="M168" i="15"/>
  <c r="AQ168" i="15" s="1"/>
  <c r="AE157" i="15"/>
  <c r="AF157" i="15" s="1"/>
  <c r="AR157" i="15" s="1"/>
  <c r="M159" i="15"/>
  <c r="AQ159" i="15" s="1"/>
  <c r="AN175" i="15"/>
  <c r="AS175" i="15" s="1"/>
  <c r="AQ181" i="15"/>
  <c r="M184" i="15"/>
  <c r="Y173" i="14"/>
  <c r="U155" i="14"/>
  <c r="AE158" i="14"/>
  <c r="AF158" i="14" s="1"/>
  <c r="AR158" i="14" s="1"/>
  <c r="AQ163" i="14"/>
  <c r="AS165" i="14"/>
  <c r="AB173" i="14"/>
  <c r="L167" i="14"/>
  <c r="U173" i="14"/>
  <c r="AE176" i="14"/>
  <c r="AF176" i="14" s="1"/>
  <c r="AR176" i="14" s="1"/>
  <c r="AE181" i="14"/>
  <c r="AF181" i="14" s="1"/>
  <c r="AR181" i="14" s="1"/>
  <c r="L182" i="14"/>
  <c r="AB178" i="14"/>
  <c r="AE157" i="14"/>
  <c r="AE168" i="14"/>
  <c r="M170" i="14"/>
  <c r="AQ170" i="14" s="1"/>
  <c r="AN176" i="14"/>
  <c r="AS176" i="14" s="1"/>
  <c r="AE180" i="14"/>
  <c r="AF180" i="14" s="1"/>
  <c r="AR180" i="14" s="1"/>
  <c r="AE166" i="14"/>
  <c r="AF166" i="14" s="1"/>
  <c r="AR166" i="14" s="1"/>
  <c r="AE186" i="14"/>
  <c r="AF186" i="14" s="1"/>
  <c r="AR186" i="14" s="1"/>
  <c r="AE160" i="14"/>
  <c r="AF160" i="14" s="1"/>
  <c r="AR160" i="14" s="1"/>
  <c r="AE159" i="14"/>
  <c r="AF159" i="14" s="1"/>
  <c r="AR159" i="14" s="1"/>
  <c r="AE183" i="14"/>
  <c r="AQ161" i="14"/>
  <c r="AE163" i="14"/>
  <c r="U162" i="14"/>
  <c r="AE165" i="14"/>
  <c r="AF165" i="14" s="1"/>
  <c r="AR165" i="14" s="1"/>
  <c r="AE170" i="14"/>
  <c r="AF170" i="14" s="1"/>
  <c r="AR170" i="14" s="1"/>
  <c r="AE179" i="14"/>
  <c r="M157" i="14"/>
  <c r="M162" i="14" s="1"/>
  <c r="AQ160" i="14"/>
  <c r="AN166" i="14"/>
  <c r="AS166" i="14" s="1"/>
  <c r="AE187" i="14"/>
  <c r="AF187" i="14" s="1"/>
  <c r="AR187" i="14" s="1"/>
  <c r="AN183" i="14"/>
  <c r="M183" i="14"/>
  <c r="AN184" i="14"/>
  <c r="AS184" i="14" s="1"/>
  <c r="AQ184" i="14"/>
  <c r="AF185" i="14"/>
  <c r="AN187" i="14"/>
  <c r="AS187" i="14" s="1"/>
  <c r="AN185" i="14"/>
  <c r="AS185" i="14" s="1"/>
  <c r="M187" i="14"/>
  <c r="AQ187" i="14" s="1"/>
  <c r="M185" i="14"/>
  <c r="AQ186" i="14"/>
  <c r="AN181" i="14"/>
  <c r="AS181" i="14" s="1"/>
  <c r="AN179" i="14"/>
  <c r="M181" i="14"/>
  <c r="AQ181" i="14" s="1"/>
  <c r="AQ179" i="14"/>
  <c r="AN180" i="14"/>
  <c r="AS180" i="14" s="1"/>
  <c r="AQ180" i="14"/>
  <c r="S155" i="14"/>
  <c r="AF175" i="14"/>
  <c r="AN177" i="14"/>
  <c r="AS177" i="14" s="1"/>
  <c r="AQ177" i="14"/>
  <c r="AN175" i="14"/>
  <c r="AS175" i="14" s="1"/>
  <c r="M155" i="14"/>
  <c r="M175" i="14"/>
  <c r="M178" i="14" s="1"/>
  <c r="AQ176" i="14"/>
  <c r="AN183" i="15"/>
  <c r="AQ183" i="15"/>
  <c r="AN184" i="15"/>
  <c r="AS184" i="15" s="1"/>
  <c r="AQ185" i="15"/>
  <c r="AQ186" i="15"/>
  <c r="AT186" i="15" s="1"/>
  <c r="BB186" i="15" s="1"/>
  <c r="AE187" i="15"/>
  <c r="AF187" i="15" s="1"/>
  <c r="AR187" i="15" s="1"/>
  <c r="AQ179" i="15"/>
  <c r="AQ180" i="15"/>
  <c r="AT180" i="15" s="1"/>
  <c r="BB180" i="15" s="1"/>
  <c r="AE175" i="15"/>
  <c r="AF175" i="15" s="1"/>
  <c r="AR175" i="15" s="1"/>
  <c r="AR178" i="15" s="1"/>
  <c r="AN177" i="15"/>
  <c r="AS177" i="15" s="1"/>
  <c r="AT177" i="15" s="1"/>
  <c r="BB177" i="15" s="1"/>
  <c r="S155" i="15"/>
  <c r="Y155" i="15"/>
  <c r="M175" i="15"/>
  <c r="M176" i="15"/>
  <c r="AN183" i="21"/>
  <c r="AS183" i="21" s="1"/>
  <c r="M183" i="21"/>
  <c r="AQ184" i="21"/>
  <c r="AF185" i="21"/>
  <c r="AN187" i="21"/>
  <c r="AS187" i="21" s="1"/>
  <c r="AQ187" i="21"/>
  <c r="AN185" i="21"/>
  <c r="AS185" i="21" s="1"/>
  <c r="M185" i="21"/>
  <c r="AQ186" i="21"/>
  <c r="AQ181" i="21"/>
  <c r="AQ179" i="21"/>
  <c r="AN180" i="21"/>
  <c r="AS180" i="21" s="1"/>
  <c r="AF175" i="21"/>
  <c r="AF178" i="21" s="1"/>
  <c r="AN177" i="21"/>
  <c r="AN178" i="21" s="1"/>
  <c r="M155" i="21"/>
  <c r="M175" i="21"/>
  <c r="M178" i="21" s="1"/>
  <c r="AS175" i="21"/>
  <c r="AQ176" i="21"/>
  <c r="AT176" i="21" s="1"/>
  <c r="BB176" i="21" s="1"/>
  <c r="AN183" i="20"/>
  <c r="AN184" i="20"/>
  <c r="AS184" i="20" s="1"/>
  <c r="AQ183" i="20"/>
  <c r="AQ184" i="20"/>
  <c r="AF185" i="20"/>
  <c r="AN187" i="20"/>
  <c r="AS187" i="20" s="1"/>
  <c r="AN185" i="20"/>
  <c r="AS185" i="20" s="1"/>
  <c r="M187" i="20"/>
  <c r="AQ187" i="20" s="1"/>
  <c r="M185" i="20"/>
  <c r="AQ186" i="20"/>
  <c r="AN181" i="20"/>
  <c r="AS181" i="20" s="1"/>
  <c r="AN179" i="20"/>
  <c r="M181" i="20"/>
  <c r="AQ181" i="20" s="1"/>
  <c r="AQ179" i="20"/>
  <c r="AN180" i="20"/>
  <c r="AS180" i="20" s="1"/>
  <c r="AQ180" i="20"/>
  <c r="AQ177" i="20"/>
  <c r="AT177" i="20" s="1"/>
  <c r="BB177" i="20" s="1"/>
  <c r="AN175" i="20"/>
  <c r="M155" i="20"/>
  <c r="M175" i="20"/>
  <c r="M178" i="20" s="1"/>
  <c r="AQ176" i="20"/>
  <c r="AB155" i="20"/>
  <c r="AF168" i="14"/>
  <c r="M168" i="14"/>
  <c r="M173" i="14" s="1"/>
  <c r="AE169" i="14"/>
  <c r="AF169" i="14" s="1"/>
  <c r="AR169" i="14" s="1"/>
  <c r="AQ172" i="14"/>
  <c r="AT172" i="14" s="1"/>
  <c r="BB172" i="14" s="1"/>
  <c r="AN169" i="14"/>
  <c r="AS169" i="14" s="1"/>
  <c r="AQ169" i="14"/>
  <c r="L173" i="14"/>
  <c r="AS168" i="14"/>
  <c r="AN172" i="15"/>
  <c r="AS172" i="15" s="1"/>
  <c r="AN169" i="15"/>
  <c r="AS169" i="15" s="1"/>
  <c r="M172" i="15"/>
  <c r="AQ172" i="15" s="1"/>
  <c r="AB173" i="15"/>
  <c r="AQ169" i="15"/>
  <c r="L173" i="15"/>
  <c r="M173" i="21"/>
  <c r="AQ169" i="21"/>
  <c r="AS172" i="21"/>
  <c r="L173" i="21"/>
  <c r="AN170" i="21"/>
  <c r="AS170" i="21" s="1"/>
  <c r="AQ170" i="21"/>
  <c r="AN168" i="21"/>
  <c r="AF168" i="20"/>
  <c r="M168" i="20"/>
  <c r="AN172" i="20"/>
  <c r="AS172" i="20" s="1"/>
  <c r="AQ172" i="20"/>
  <c r="AB173" i="20"/>
  <c r="L173" i="20"/>
  <c r="AQ170" i="20"/>
  <c r="AN168" i="20"/>
  <c r="AE156" i="14"/>
  <c r="AF164" i="14"/>
  <c r="AF163" i="14"/>
  <c r="AN164" i="14"/>
  <c r="AN156" i="14" s="1"/>
  <c r="AN155" i="14" s="1"/>
  <c r="M166" i="14"/>
  <c r="M167" i="14" s="1"/>
  <c r="AQ164" i="14"/>
  <c r="AQ165" i="14"/>
  <c r="AN163" i="14"/>
  <c r="AN166" i="15"/>
  <c r="AN166" i="21"/>
  <c r="AS166" i="21" s="1"/>
  <c r="AQ164" i="21"/>
  <c r="AN165" i="21"/>
  <c r="AS165" i="21" s="1"/>
  <c r="AQ165" i="21"/>
  <c r="AN163" i="21"/>
  <c r="AN165" i="20"/>
  <c r="AS165" i="20" s="1"/>
  <c r="AQ165" i="20"/>
  <c r="AN163" i="20"/>
  <c r="AN161" i="14"/>
  <c r="AS161" i="14" s="1"/>
  <c r="AT161" i="14" s="1"/>
  <c r="BB161" i="14" s="1"/>
  <c r="AN159" i="14"/>
  <c r="AS159" i="14" s="1"/>
  <c r="AQ159" i="14"/>
  <c r="AN158" i="14"/>
  <c r="AS158" i="14" s="1"/>
  <c r="AQ158" i="14"/>
  <c r="AN157" i="14"/>
  <c r="AN161" i="15"/>
  <c r="AS161" i="15" s="1"/>
  <c r="AQ161" i="15"/>
  <c r="AN159" i="15"/>
  <c r="AS159" i="15" s="1"/>
  <c r="AN158" i="15"/>
  <c r="AS158" i="15" s="1"/>
  <c r="AN157" i="15"/>
  <c r="AS157" i="15" s="1"/>
  <c r="AQ157" i="15"/>
  <c r="AN161" i="21"/>
  <c r="AS161" i="21" s="1"/>
  <c r="AT161" i="21" s="1"/>
  <c r="BB161" i="21" s="1"/>
  <c r="AN160" i="21"/>
  <c r="AS160" i="21" s="1"/>
  <c r="AQ160" i="21"/>
  <c r="AN159" i="21"/>
  <c r="AS159" i="21" s="1"/>
  <c r="AN158" i="21"/>
  <c r="AS158" i="21" s="1"/>
  <c r="AQ158" i="21"/>
  <c r="AQ157" i="21"/>
  <c r="AN161" i="20"/>
  <c r="AS161" i="20" s="1"/>
  <c r="AQ161" i="20"/>
  <c r="AN160" i="20"/>
  <c r="AS160" i="20" s="1"/>
  <c r="AN159" i="20"/>
  <c r="AS159" i="20" s="1"/>
  <c r="AQ159" i="20"/>
  <c r="AN158" i="20"/>
  <c r="AS158" i="20" s="1"/>
  <c r="AQ158" i="20"/>
  <c r="AN157" i="20"/>
  <c r="AQ157" i="20"/>
  <c r="AE155" i="15" l="1"/>
  <c r="AT160" i="14"/>
  <c r="BB160" i="14" s="1"/>
  <c r="AT165" i="15"/>
  <c r="BB165" i="15" s="1"/>
  <c r="AE155" i="21"/>
  <c r="AE173" i="20"/>
  <c r="AN167" i="20"/>
  <c r="M173" i="20"/>
  <c r="AE162" i="15"/>
  <c r="M155" i="15"/>
  <c r="AT181" i="15"/>
  <c r="BB181" i="15" s="1"/>
  <c r="AN182" i="15"/>
  <c r="AE155" i="14"/>
  <c r="AT165" i="14"/>
  <c r="BB165" i="14" s="1"/>
  <c r="AF178" i="20"/>
  <c r="AF164" i="20"/>
  <c r="AF167" i="20" s="1"/>
  <c r="M188" i="20"/>
  <c r="AN155" i="20"/>
  <c r="AN178" i="20"/>
  <c r="AF164" i="21"/>
  <c r="AF156" i="21" s="1"/>
  <c r="AF155" i="21" s="1"/>
  <c r="AT186" i="21"/>
  <c r="BB186" i="21" s="1"/>
  <c r="AT159" i="15"/>
  <c r="BB159" i="15" s="1"/>
  <c r="AF164" i="15"/>
  <c r="AF156" i="15" s="1"/>
  <c r="AF155" i="15" s="1"/>
  <c r="AF162" i="15" s="1"/>
  <c r="AF167" i="15" s="1"/>
  <c r="AF173" i="15" s="1"/>
  <c r="M188" i="15"/>
  <c r="M162" i="15"/>
  <c r="AT170" i="14"/>
  <c r="BB170" i="14" s="1"/>
  <c r="AT186" i="14"/>
  <c r="BB186" i="14" s="1"/>
  <c r="AQ182" i="20"/>
  <c r="AQ160" i="20"/>
  <c r="AT170" i="20"/>
  <c r="BB170" i="20" s="1"/>
  <c r="AS175" i="20"/>
  <c r="AT186" i="20"/>
  <c r="BB186" i="20" s="1"/>
  <c r="AT181" i="21"/>
  <c r="BB181" i="21" s="1"/>
  <c r="AS162" i="21"/>
  <c r="M178" i="15"/>
  <c r="AF182" i="15"/>
  <c r="AT170" i="15"/>
  <c r="BB170" i="15" s="1"/>
  <c r="AS178" i="15"/>
  <c r="AQ164" i="15"/>
  <c r="AQ156" i="15" s="1"/>
  <c r="AQ155" i="15" s="1"/>
  <c r="AR182" i="15"/>
  <c r="AS173" i="15"/>
  <c r="AE182" i="15"/>
  <c r="AQ175" i="14"/>
  <c r="AQ178" i="14" s="1"/>
  <c r="AQ182" i="14"/>
  <c r="AT181" i="14"/>
  <c r="BB181" i="14" s="1"/>
  <c r="AQ157" i="14"/>
  <c r="AQ162" i="14" s="1"/>
  <c r="AT159" i="21"/>
  <c r="BB159" i="21" s="1"/>
  <c r="AS188" i="21"/>
  <c r="AN167" i="21"/>
  <c r="AS178" i="20"/>
  <c r="AE167" i="20"/>
  <c r="AT166" i="20"/>
  <c r="BB166" i="20" s="1"/>
  <c r="AE182" i="20"/>
  <c r="AQ162" i="20"/>
  <c r="AS157" i="20"/>
  <c r="AS162" i="20" s="1"/>
  <c r="AN162" i="20"/>
  <c r="AT187" i="20"/>
  <c r="BB187" i="20" s="1"/>
  <c r="AR179" i="20"/>
  <c r="AR182" i="20" s="1"/>
  <c r="AF182" i="20"/>
  <c r="AS155" i="20"/>
  <c r="AT176" i="20"/>
  <c r="BB176" i="20" s="1"/>
  <c r="AQ163" i="20"/>
  <c r="AQ167" i="20" s="1"/>
  <c r="AF157" i="20"/>
  <c r="AE162" i="20"/>
  <c r="M182" i="20"/>
  <c r="AT160" i="20"/>
  <c r="BB160" i="20" s="1"/>
  <c r="AT181" i="20"/>
  <c r="BB181" i="20" s="1"/>
  <c r="AF183" i="20"/>
  <c r="AE188" i="20"/>
  <c r="AQ155" i="20"/>
  <c r="AS179" i="20"/>
  <c r="AS182" i="20" s="1"/>
  <c r="AN182" i="20"/>
  <c r="AS183" i="20"/>
  <c r="AS188" i="20" s="1"/>
  <c r="AN188" i="20"/>
  <c r="AE178" i="20"/>
  <c r="AF179" i="21"/>
  <c r="AE182" i="21"/>
  <c r="AE173" i="21"/>
  <c r="AN162" i="21"/>
  <c r="AF157" i="21"/>
  <c r="AE162" i="21"/>
  <c r="AQ167" i="21"/>
  <c r="AE188" i="21"/>
  <c r="M167" i="21"/>
  <c r="AQ162" i="21"/>
  <c r="AT184" i="21"/>
  <c r="BB184" i="21" s="1"/>
  <c r="AN182" i="21"/>
  <c r="AT180" i="21"/>
  <c r="BB180" i="21" s="1"/>
  <c r="AQ183" i="21"/>
  <c r="M188" i="21"/>
  <c r="AS164" i="21"/>
  <c r="AS156" i="21" s="1"/>
  <c r="AS155" i="21" s="1"/>
  <c r="AS182" i="21"/>
  <c r="AT172" i="21"/>
  <c r="BB172" i="21" s="1"/>
  <c r="AQ182" i="21"/>
  <c r="AE167" i="21"/>
  <c r="AT166" i="21"/>
  <c r="BB166" i="21" s="1"/>
  <c r="AT169" i="21"/>
  <c r="BB169" i="21" s="1"/>
  <c r="AE178" i="21"/>
  <c r="AE167" i="15"/>
  <c r="AE173" i="15" s="1"/>
  <c r="AF183" i="15"/>
  <c r="AE188" i="15"/>
  <c r="AN162" i="15"/>
  <c r="AN167" i="15" s="1"/>
  <c r="AN173" i="15" s="1"/>
  <c r="AT160" i="15"/>
  <c r="BB160" i="15" s="1"/>
  <c r="AQ158" i="15"/>
  <c r="AQ162" i="15" s="1"/>
  <c r="AT163" i="15"/>
  <c r="M173" i="15"/>
  <c r="AN188" i="15"/>
  <c r="AS183" i="15"/>
  <c r="AS188" i="15" s="1"/>
  <c r="AR162" i="15"/>
  <c r="M167" i="15"/>
  <c r="AQ184" i="15"/>
  <c r="AT184" i="15" s="1"/>
  <c r="BB184" i="15" s="1"/>
  <c r="AT179" i="15"/>
  <c r="AQ182" i="15"/>
  <c r="AS162" i="15"/>
  <c r="AS178" i="14"/>
  <c r="AQ183" i="14"/>
  <c r="M188" i="14"/>
  <c r="AS179" i="14"/>
  <c r="AS182" i="14" s="1"/>
  <c r="AN182" i="14"/>
  <c r="AS183" i="14"/>
  <c r="AS188" i="14" s="1"/>
  <c r="AN188" i="14"/>
  <c r="AF157" i="14"/>
  <c r="AE162" i="14"/>
  <c r="AE167" i="14" s="1"/>
  <c r="AE173" i="14" s="1"/>
  <c r="AS157" i="14"/>
  <c r="AN162" i="14"/>
  <c r="AT187" i="14"/>
  <c r="BB187" i="14" s="1"/>
  <c r="AF183" i="14"/>
  <c r="AE188" i="14"/>
  <c r="AF179" i="14"/>
  <c r="AE182" i="14"/>
  <c r="M182" i="14"/>
  <c r="AT176" i="14"/>
  <c r="BB176" i="14" s="1"/>
  <c r="AT184" i="14"/>
  <c r="BB184" i="14" s="1"/>
  <c r="AQ185" i="14"/>
  <c r="AR185" i="14"/>
  <c r="AT180" i="14"/>
  <c r="BB180" i="14" s="1"/>
  <c r="AT177" i="14"/>
  <c r="BB177" i="14" s="1"/>
  <c r="AR175" i="14"/>
  <c r="AR178" i="14" s="1"/>
  <c r="AT185" i="15"/>
  <c r="AT187" i="15"/>
  <c r="BB187" i="15" s="1"/>
  <c r="AQ175" i="15"/>
  <c r="AQ176" i="15"/>
  <c r="AT176" i="15" s="1"/>
  <c r="BB176" i="15" s="1"/>
  <c r="AQ185" i="21"/>
  <c r="AN188" i="21"/>
  <c r="AT187" i="21"/>
  <c r="BB187" i="21" s="1"/>
  <c r="AF188" i="21"/>
  <c r="AR185" i="21"/>
  <c r="AQ175" i="21"/>
  <c r="AQ178" i="21" s="1"/>
  <c r="AR175" i="21"/>
  <c r="AR178" i="21" s="1"/>
  <c r="AS177" i="21"/>
  <c r="AT177" i="21" s="1"/>
  <c r="BB177" i="21" s="1"/>
  <c r="AT184" i="20"/>
  <c r="BB184" i="20" s="1"/>
  <c r="AQ185" i="20"/>
  <c r="AQ188" i="20" s="1"/>
  <c r="AR185" i="20"/>
  <c r="AT180" i="20"/>
  <c r="BB180" i="20" s="1"/>
  <c r="AR175" i="20"/>
  <c r="AR178" i="20" s="1"/>
  <c r="AQ175" i="20"/>
  <c r="AQ178" i="20" s="1"/>
  <c r="AT169" i="14"/>
  <c r="BB169" i="14" s="1"/>
  <c r="AQ168" i="14"/>
  <c r="AR168" i="14"/>
  <c r="AR173" i="14" s="1"/>
  <c r="AS173" i="14"/>
  <c r="AT172" i="15"/>
  <c r="BB172" i="15" s="1"/>
  <c r="AQ173" i="15"/>
  <c r="AT169" i="15"/>
  <c r="BB169" i="15" s="1"/>
  <c r="AR168" i="15"/>
  <c r="AQ173" i="21"/>
  <c r="AT170" i="21"/>
  <c r="BB170" i="21" s="1"/>
  <c r="AR168" i="21"/>
  <c r="AF173" i="21"/>
  <c r="AN173" i="21"/>
  <c r="AS168" i="21"/>
  <c r="AS173" i="21" s="1"/>
  <c r="AN173" i="20"/>
  <c r="AS168" i="20"/>
  <c r="AS173" i="20" s="1"/>
  <c r="AT172" i="20"/>
  <c r="BB172" i="20" s="1"/>
  <c r="AF173" i="20"/>
  <c r="AR168" i="20"/>
  <c r="AR173" i="20" s="1"/>
  <c r="AQ168" i="20"/>
  <c r="AS164" i="14"/>
  <c r="AS156" i="14" s="1"/>
  <c r="AS155" i="14" s="1"/>
  <c r="AQ156" i="14"/>
  <c r="AQ155" i="14" s="1"/>
  <c r="AR163" i="14"/>
  <c r="AQ166" i="14"/>
  <c r="AT166" i="14" s="1"/>
  <c r="BB166" i="14" s="1"/>
  <c r="AN167" i="14"/>
  <c r="AN173" i="14" s="1"/>
  <c r="AS163" i="14"/>
  <c r="AF156" i="14"/>
  <c r="AF155" i="14" s="1"/>
  <c r="AR164" i="14"/>
  <c r="AR156" i="14" s="1"/>
  <c r="AR155" i="14" s="1"/>
  <c r="AS166" i="15"/>
  <c r="AS167" i="15" s="1"/>
  <c r="AQ156" i="21"/>
  <c r="AQ155" i="21" s="1"/>
  <c r="AR164" i="21"/>
  <c r="AR156" i="21" s="1"/>
  <c r="AR155" i="21" s="1"/>
  <c r="AR163" i="21"/>
  <c r="AS163" i="21"/>
  <c r="AT165" i="21"/>
  <c r="BB165" i="21" s="1"/>
  <c r="AR163" i="20"/>
  <c r="AS163" i="20"/>
  <c r="AS167" i="20" s="1"/>
  <c r="AF156" i="20"/>
  <c r="AF155" i="20" s="1"/>
  <c r="AR164" i="20"/>
  <c r="AT165" i="20"/>
  <c r="BB165" i="20" s="1"/>
  <c r="AT159" i="14"/>
  <c r="BB159" i="14" s="1"/>
  <c r="AT158" i="14"/>
  <c r="BB158" i="14" s="1"/>
  <c r="AT161" i="15"/>
  <c r="BB161" i="15" s="1"/>
  <c r="AT157" i="15"/>
  <c r="BB157" i="15" s="1"/>
  <c r="AT160" i="21"/>
  <c r="BB160" i="21" s="1"/>
  <c r="AT158" i="21"/>
  <c r="BB158" i="21" s="1"/>
  <c r="AT161" i="20"/>
  <c r="BB161" i="20" s="1"/>
  <c r="AT159" i="20"/>
  <c r="BB159" i="20" s="1"/>
  <c r="AT158" i="20"/>
  <c r="BB158" i="20" s="1"/>
  <c r="AS167" i="14" l="1"/>
  <c r="AF167" i="21"/>
  <c r="AR167" i="21"/>
  <c r="AQ167" i="15"/>
  <c r="AR164" i="15"/>
  <c r="AR167" i="15" s="1"/>
  <c r="AR167" i="20"/>
  <c r="AT175" i="14"/>
  <c r="AT178" i="14" s="1"/>
  <c r="AT179" i="20"/>
  <c r="BB179" i="20" s="1"/>
  <c r="BB182" i="20" s="1"/>
  <c r="AQ178" i="15"/>
  <c r="AR167" i="14"/>
  <c r="AS167" i="21"/>
  <c r="AR183" i="20"/>
  <c r="AF188" i="20"/>
  <c r="AR157" i="20"/>
  <c r="AF162" i="20"/>
  <c r="AR157" i="21"/>
  <c r="AF162" i="21"/>
  <c r="AT183" i="21"/>
  <c r="AQ188" i="21"/>
  <c r="AS178" i="21"/>
  <c r="AR179" i="21"/>
  <c r="AF182" i="21"/>
  <c r="AR188" i="21"/>
  <c r="BB179" i="15"/>
  <c r="BB182" i="15" s="1"/>
  <c r="AT182" i="15"/>
  <c r="BB163" i="15"/>
  <c r="AQ188" i="15"/>
  <c r="AT158" i="15"/>
  <c r="BB158" i="15" s="1"/>
  <c r="BB162" i="15" s="1"/>
  <c r="AR183" i="15"/>
  <c r="AF188" i="15"/>
  <c r="AR157" i="14"/>
  <c r="AR162" i="14" s="1"/>
  <c r="AF162" i="14"/>
  <c r="AF167" i="14" s="1"/>
  <c r="AF173" i="14" s="1"/>
  <c r="AQ167" i="14"/>
  <c r="AR179" i="14"/>
  <c r="AF182" i="14"/>
  <c r="AR183" i="14"/>
  <c r="AR188" i="14" s="1"/>
  <c r="AF188" i="14"/>
  <c r="AQ188" i="14"/>
  <c r="AS162" i="14"/>
  <c r="AT185" i="14"/>
  <c r="BB185" i="15"/>
  <c r="AT175" i="15"/>
  <c r="AT178" i="15" s="1"/>
  <c r="AT185" i="21"/>
  <c r="AT175" i="21"/>
  <c r="AT178" i="21" s="1"/>
  <c r="AT185" i="20"/>
  <c r="AT175" i="20"/>
  <c r="AT178" i="20" s="1"/>
  <c r="AT168" i="14"/>
  <c r="AQ173" i="14"/>
  <c r="AR173" i="15"/>
  <c r="AT168" i="15"/>
  <c r="AR173" i="21"/>
  <c r="AT168" i="21"/>
  <c r="AT168" i="20"/>
  <c r="AQ173" i="20"/>
  <c r="AT163" i="14"/>
  <c r="AT164" i="14"/>
  <c r="AT166" i="15"/>
  <c r="BB166" i="15" s="1"/>
  <c r="AR156" i="15"/>
  <c r="AR155" i="15" s="1"/>
  <c r="AT164" i="15"/>
  <c r="AT163" i="21"/>
  <c r="AT164" i="21"/>
  <c r="AR156" i="20"/>
  <c r="AR155" i="20" s="1"/>
  <c r="AT164" i="20"/>
  <c r="AT163" i="20"/>
  <c r="BB175" i="14" l="1"/>
  <c r="BB178" i="14" s="1"/>
  <c r="AT167" i="21"/>
  <c r="AT182" i="20"/>
  <c r="AT167" i="15"/>
  <c r="AT157" i="14"/>
  <c r="BB157" i="14" s="1"/>
  <c r="BB162" i="14" s="1"/>
  <c r="AR162" i="20"/>
  <c r="AT157" i="20"/>
  <c r="AT167" i="20"/>
  <c r="AR188" i="20"/>
  <c r="AT183" i="20"/>
  <c r="AR182" i="21"/>
  <c r="AT179" i="21"/>
  <c r="BB183" i="21"/>
  <c r="AT188" i="21"/>
  <c r="AR162" i="21"/>
  <c r="AT157" i="21"/>
  <c r="AR188" i="15"/>
  <c r="AT183" i="15"/>
  <c r="AR182" i="14"/>
  <c r="AT179" i="14"/>
  <c r="AT167" i="14"/>
  <c r="AT183" i="14"/>
  <c r="BB185" i="14"/>
  <c r="BB175" i="15"/>
  <c r="BB178" i="15" s="1"/>
  <c r="BB185" i="21"/>
  <c r="BB175" i="21"/>
  <c r="BB178" i="21" s="1"/>
  <c r="BB185" i="20"/>
  <c r="BB175" i="20"/>
  <c r="BB178" i="20" s="1"/>
  <c r="AT173" i="14"/>
  <c r="BB168" i="14"/>
  <c r="BB173" i="14" s="1"/>
  <c r="AT173" i="15"/>
  <c r="BB168" i="15"/>
  <c r="BB173" i="15" s="1"/>
  <c r="AT173" i="21"/>
  <c r="BB168" i="21"/>
  <c r="BB173" i="21" s="1"/>
  <c r="AT173" i="20"/>
  <c r="BB168" i="20"/>
  <c r="BB173" i="20" s="1"/>
  <c r="BB164" i="14"/>
  <c r="BB156" i="14" s="1"/>
  <c r="BB155" i="14" s="1"/>
  <c r="AT156" i="14"/>
  <c r="AT155" i="14" s="1"/>
  <c r="BB163" i="14"/>
  <c r="BB164" i="15"/>
  <c r="BB167" i="15" s="1"/>
  <c r="AT156" i="15"/>
  <c r="AT155" i="15" s="1"/>
  <c r="AT162" i="15" s="1"/>
  <c r="BB164" i="21"/>
  <c r="BB156" i="21" s="1"/>
  <c r="BB155" i="21" s="1"/>
  <c r="AT156" i="21"/>
  <c r="AT155" i="21" s="1"/>
  <c r="BB163" i="21"/>
  <c r="BB164" i="20"/>
  <c r="BB156" i="20" s="1"/>
  <c r="BB155" i="20" s="1"/>
  <c r="AT156" i="20"/>
  <c r="AT155" i="20" s="1"/>
  <c r="BB163" i="20"/>
  <c r="BB167" i="21" l="1"/>
  <c r="AT162" i="14"/>
  <c r="BB167" i="14"/>
  <c r="BB183" i="20"/>
  <c r="BB188" i="20" s="1"/>
  <c r="AT188" i="20"/>
  <c r="BB157" i="20"/>
  <c r="BB162" i="20" s="1"/>
  <c r="AT162" i="20"/>
  <c r="BB167" i="20"/>
  <c r="BB157" i="21"/>
  <c r="BB162" i="21" s="1"/>
  <c r="AT162" i="21"/>
  <c r="BB188" i="21"/>
  <c r="BB179" i="21"/>
  <c r="BB182" i="21" s="1"/>
  <c r="AT182" i="21"/>
  <c r="BB183" i="15"/>
  <c r="BB188" i="15" s="1"/>
  <c r="AT188" i="15"/>
  <c r="BB183" i="14"/>
  <c r="BB188" i="14" s="1"/>
  <c r="AT188" i="14"/>
  <c r="BB179" i="14"/>
  <c r="BB182" i="14" s="1"/>
  <c r="AT182" i="14"/>
  <c r="BB156" i="15"/>
  <c r="BB155" i="15" s="1"/>
  <c r="AM117" i="14"/>
  <c r="AN117" i="14" s="1"/>
  <c r="AB117" i="14"/>
  <c r="Y117" i="14"/>
  <c r="U117" i="14"/>
  <c r="T117" i="14"/>
  <c r="S117" i="14"/>
  <c r="R117" i="14"/>
  <c r="L117" i="14"/>
  <c r="M117" i="14" s="1"/>
  <c r="AM117" i="15"/>
  <c r="AB117" i="15"/>
  <c r="Y117" i="15"/>
  <c r="U117" i="15"/>
  <c r="T117" i="15"/>
  <c r="S117" i="15"/>
  <c r="R117" i="15"/>
  <c r="L117" i="15"/>
  <c r="M117" i="15" s="1"/>
  <c r="AM117" i="21"/>
  <c r="AB117" i="21"/>
  <c r="Y117" i="21"/>
  <c r="U117" i="21"/>
  <c r="T117" i="21"/>
  <c r="S117" i="21"/>
  <c r="R117" i="21"/>
  <c r="L117" i="21"/>
  <c r="AM117" i="20"/>
  <c r="AN117" i="20" s="1"/>
  <c r="AS117" i="20" s="1"/>
  <c r="AB117" i="20"/>
  <c r="Y117" i="20"/>
  <c r="U117" i="20"/>
  <c r="T117" i="20"/>
  <c r="S117" i="20"/>
  <c r="R117" i="20"/>
  <c r="L117" i="20"/>
  <c r="M117" i="20" s="1"/>
  <c r="AE117" i="15" l="1"/>
  <c r="AF117" i="15" s="1"/>
  <c r="AR117" i="15" s="1"/>
  <c r="AE117" i="20"/>
  <c r="AF117" i="20" s="1"/>
  <c r="AR117" i="20" s="1"/>
  <c r="AE117" i="21"/>
  <c r="AF117" i="21" s="1"/>
  <c r="AR117" i="21" s="1"/>
  <c r="AN117" i="21"/>
  <c r="AS117" i="21" s="1"/>
  <c r="M117" i="21"/>
  <c r="AQ117" i="21" s="1"/>
  <c r="AN117" i="15"/>
  <c r="AS117" i="15" s="1"/>
  <c r="AE117" i="14"/>
  <c r="AF117" i="14" s="1"/>
  <c r="AR117" i="14" s="1"/>
  <c r="AS117" i="14"/>
  <c r="AQ117" i="14"/>
  <c r="AQ117" i="15"/>
  <c r="AQ117" i="20"/>
  <c r="AT117" i="20" l="1"/>
  <c r="BB117" i="20" s="1"/>
  <c r="AT117" i="21"/>
  <c r="BB117" i="21" s="1"/>
  <c r="AT117" i="14"/>
  <c r="BB117" i="14" s="1"/>
  <c r="AT117" i="15"/>
  <c r="BB117" i="15" s="1"/>
  <c r="AL154" i="20"/>
  <c r="AK154" i="20"/>
  <c r="AJ154" i="20"/>
  <c r="AC154" i="20"/>
  <c r="Z154" i="20"/>
  <c r="AM153" i="20"/>
  <c r="AB153" i="20"/>
  <c r="Y153" i="20"/>
  <c r="U153" i="20"/>
  <c r="T153" i="20"/>
  <c r="S153" i="20"/>
  <c r="R153" i="20"/>
  <c r="L153" i="20"/>
  <c r="M153" i="20" s="1"/>
  <c r="AM152" i="20"/>
  <c r="AN152" i="20" s="1"/>
  <c r="AS152" i="20" s="1"/>
  <c r="AB152" i="20"/>
  <c r="Y152" i="20"/>
  <c r="U152" i="20"/>
  <c r="T152" i="20"/>
  <c r="S152" i="20"/>
  <c r="R152" i="20"/>
  <c r="L152" i="20"/>
  <c r="M152" i="20" s="1"/>
  <c r="AM151" i="20"/>
  <c r="AB151" i="20"/>
  <c r="Y151" i="20"/>
  <c r="U151" i="20"/>
  <c r="T151" i="20"/>
  <c r="S151" i="20"/>
  <c r="R151" i="20"/>
  <c r="L151" i="20"/>
  <c r="M151" i="20" s="1"/>
  <c r="AM150" i="20"/>
  <c r="AB150" i="20"/>
  <c r="Y150" i="20"/>
  <c r="U150" i="20"/>
  <c r="T150" i="20"/>
  <c r="S150" i="20"/>
  <c r="R150" i="20"/>
  <c r="L150" i="20"/>
  <c r="AL149" i="20"/>
  <c r="AK149" i="20"/>
  <c r="AJ149" i="20"/>
  <c r="AM148" i="20"/>
  <c r="AN148" i="20" s="1"/>
  <c r="AS148" i="20" s="1"/>
  <c r="AB148" i="20"/>
  <c r="Y148" i="20"/>
  <c r="U148" i="20"/>
  <c r="T148" i="20"/>
  <c r="S148" i="20"/>
  <c r="R148" i="20"/>
  <c r="L148" i="20"/>
  <c r="AM147" i="20"/>
  <c r="AB147" i="20"/>
  <c r="Y147" i="20"/>
  <c r="U147" i="20"/>
  <c r="T147" i="20"/>
  <c r="S147" i="20"/>
  <c r="R147" i="20"/>
  <c r="L147" i="20"/>
  <c r="M147" i="20" s="1"/>
  <c r="AM146" i="20"/>
  <c r="AN146" i="20" s="1"/>
  <c r="AS146" i="20" s="1"/>
  <c r="AB146" i="20"/>
  <c r="Y146" i="20"/>
  <c r="U146" i="20"/>
  <c r="T146" i="20"/>
  <c r="S146" i="20"/>
  <c r="R146" i="20"/>
  <c r="L146" i="20"/>
  <c r="M146" i="20" s="1"/>
  <c r="AM145" i="20"/>
  <c r="AN145" i="20" s="1"/>
  <c r="AS145" i="20" s="1"/>
  <c r="AB145" i="20"/>
  <c r="Y145" i="20"/>
  <c r="U145" i="20"/>
  <c r="T145" i="20"/>
  <c r="S145" i="20"/>
  <c r="R145" i="20"/>
  <c r="L145" i="20"/>
  <c r="M145" i="20" s="1"/>
  <c r="AL154" i="21"/>
  <c r="AK154" i="21"/>
  <c r="AJ154" i="21"/>
  <c r="AC154" i="21"/>
  <c r="Z154" i="21"/>
  <c r="AM153" i="21"/>
  <c r="AB153" i="21"/>
  <c r="Y153" i="21"/>
  <c r="U153" i="21"/>
  <c r="T153" i="21"/>
  <c r="S153" i="21"/>
  <c r="R153" i="21"/>
  <c r="L153" i="21"/>
  <c r="M153" i="21" s="1"/>
  <c r="AM152" i="21"/>
  <c r="AN152" i="21" s="1"/>
  <c r="AS152" i="21" s="1"/>
  <c r="AB152" i="21"/>
  <c r="Y152" i="21"/>
  <c r="U152" i="21"/>
  <c r="T152" i="21"/>
  <c r="S152" i="21"/>
  <c r="R152" i="21"/>
  <c r="L152" i="21"/>
  <c r="M152" i="21" s="1"/>
  <c r="AM151" i="21"/>
  <c r="AN151" i="21" s="1"/>
  <c r="AS151" i="21" s="1"/>
  <c r="AB151" i="21"/>
  <c r="Y151" i="21"/>
  <c r="U151" i="21"/>
  <c r="T151" i="21"/>
  <c r="S151" i="21"/>
  <c r="R151" i="21"/>
  <c r="L151" i="21"/>
  <c r="AM150" i="21"/>
  <c r="AN150" i="21" s="1"/>
  <c r="AB150" i="21"/>
  <c r="Y150" i="21"/>
  <c r="U150" i="21"/>
  <c r="T150" i="21"/>
  <c r="S150" i="21"/>
  <c r="R150" i="21"/>
  <c r="L150" i="21"/>
  <c r="M150" i="21" s="1"/>
  <c r="AL149" i="21"/>
  <c r="AK149" i="21"/>
  <c r="AJ149" i="21"/>
  <c r="AM148" i="21"/>
  <c r="AB148" i="21"/>
  <c r="Y148" i="21"/>
  <c r="U148" i="21"/>
  <c r="T148" i="21"/>
  <c r="S148" i="21"/>
  <c r="R148" i="21"/>
  <c r="L148" i="21"/>
  <c r="M148" i="21" s="1"/>
  <c r="AM147" i="21"/>
  <c r="AB147" i="21"/>
  <c r="Y147" i="21"/>
  <c r="U147" i="21"/>
  <c r="T147" i="21"/>
  <c r="S147" i="21"/>
  <c r="R147" i="21"/>
  <c r="L147" i="21"/>
  <c r="M147" i="21" s="1"/>
  <c r="AQ147" i="21" s="1"/>
  <c r="AM146" i="21"/>
  <c r="AB146" i="21"/>
  <c r="Y146" i="21"/>
  <c r="U146" i="21"/>
  <c r="T146" i="21"/>
  <c r="S146" i="21"/>
  <c r="R146" i="21"/>
  <c r="L146" i="21"/>
  <c r="M146" i="21" s="1"/>
  <c r="AM145" i="21"/>
  <c r="AB145" i="21"/>
  <c r="Y145" i="21"/>
  <c r="U145" i="21"/>
  <c r="T145" i="21"/>
  <c r="S145" i="21"/>
  <c r="R145" i="21"/>
  <c r="L145" i="21"/>
  <c r="M145" i="21" s="1"/>
  <c r="AL154" i="15"/>
  <c r="AK154" i="15"/>
  <c r="AJ154" i="15"/>
  <c r="AC154" i="15"/>
  <c r="Z154" i="15"/>
  <c r="AM153" i="15"/>
  <c r="AB153" i="15"/>
  <c r="Y153" i="15"/>
  <c r="U153" i="15"/>
  <c r="T153" i="15"/>
  <c r="S153" i="15"/>
  <c r="R153" i="15"/>
  <c r="L153" i="15"/>
  <c r="M153" i="15" s="1"/>
  <c r="AM152" i="15"/>
  <c r="AB152" i="15"/>
  <c r="Y152" i="15"/>
  <c r="U152" i="15"/>
  <c r="T152" i="15"/>
  <c r="S152" i="15"/>
  <c r="R152" i="15"/>
  <c r="L152" i="15"/>
  <c r="M152" i="15" s="1"/>
  <c r="AM151" i="15"/>
  <c r="AN151" i="15" s="1"/>
  <c r="AS151" i="15" s="1"/>
  <c r="AB151" i="15"/>
  <c r="Y151" i="15"/>
  <c r="U151" i="15"/>
  <c r="T151" i="15"/>
  <c r="S151" i="15"/>
  <c r="R151" i="15"/>
  <c r="L151" i="15"/>
  <c r="AM150" i="15"/>
  <c r="AB150" i="15"/>
  <c r="Y150" i="15"/>
  <c r="U150" i="15"/>
  <c r="T150" i="15"/>
  <c r="S150" i="15"/>
  <c r="R150" i="15"/>
  <c r="L150" i="15"/>
  <c r="AL149" i="15"/>
  <c r="AK149" i="15"/>
  <c r="AJ149" i="15"/>
  <c r="AM148" i="15"/>
  <c r="AN148" i="15" s="1"/>
  <c r="AS148" i="15" s="1"/>
  <c r="AB148" i="15"/>
  <c r="Y148" i="15"/>
  <c r="U148" i="15"/>
  <c r="T148" i="15"/>
  <c r="S148" i="15"/>
  <c r="R148" i="15"/>
  <c r="L148" i="15"/>
  <c r="M148" i="15" s="1"/>
  <c r="AM147" i="15"/>
  <c r="AN147" i="15" s="1"/>
  <c r="AS147" i="15" s="1"/>
  <c r="AB147" i="15"/>
  <c r="Y147" i="15"/>
  <c r="U147" i="15"/>
  <c r="T147" i="15"/>
  <c r="S147" i="15"/>
  <c r="R147" i="15"/>
  <c r="L147" i="15"/>
  <c r="AM146" i="15"/>
  <c r="AN146" i="15" s="1"/>
  <c r="AS146" i="15" s="1"/>
  <c r="AB146" i="15"/>
  <c r="Y146" i="15"/>
  <c r="U146" i="15"/>
  <c r="T146" i="15"/>
  <c r="S146" i="15"/>
  <c r="R146" i="15"/>
  <c r="L146" i="15"/>
  <c r="M146" i="15" s="1"/>
  <c r="AM145" i="15"/>
  <c r="AN145" i="15" s="1"/>
  <c r="AB145" i="15"/>
  <c r="Y145" i="15"/>
  <c r="U145" i="15"/>
  <c r="T145" i="15"/>
  <c r="S145" i="15"/>
  <c r="R145" i="15"/>
  <c r="L145" i="15"/>
  <c r="AL154" i="14"/>
  <c r="AK154" i="14"/>
  <c r="AJ154" i="14"/>
  <c r="AC154" i="14"/>
  <c r="Z154" i="14"/>
  <c r="AM153" i="14"/>
  <c r="AN153" i="14" s="1"/>
  <c r="AB153" i="14"/>
  <c r="Y153" i="14"/>
  <c r="U153" i="14"/>
  <c r="T153" i="14"/>
  <c r="S153" i="14"/>
  <c r="R153" i="14"/>
  <c r="L153" i="14"/>
  <c r="M153" i="14" s="1"/>
  <c r="AM152" i="14"/>
  <c r="AN152" i="14" s="1"/>
  <c r="AS152" i="14" s="1"/>
  <c r="AB152" i="14"/>
  <c r="Y152" i="14"/>
  <c r="U152" i="14"/>
  <c r="T152" i="14"/>
  <c r="S152" i="14"/>
  <c r="R152" i="14"/>
  <c r="L152" i="14"/>
  <c r="M152" i="14" s="1"/>
  <c r="AM151" i="14"/>
  <c r="AB151" i="14"/>
  <c r="Y151" i="14"/>
  <c r="U151" i="14"/>
  <c r="T151" i="14"/>
  <c r="S151" i="14"/>
  <c r="R151" i="14"/>
  <c r="L151" i="14"/>
  <c r="M151" i="14" s="1"/>
  <c r="AM150" i="14"/>
  <c r="AB150" i="14"/>
  <c r="Y150" i="14"/>
  <c r="U150" i="14"/>
  <c r="T150" i="14"/>
  <c r="S150" i="14"/>
  <c r="R150" i="14"/>
  <c r="L150" i="14"/>
  <c r="AL149" i="14"/>
  <c r="AK149" i="14"/>
  <c r="AJ149" i="14"/>
  <c r="AM148" i="14"/>
  <c r="AN148" i="14" s="1"/>
  <c r="AS148" i="14" s="1"/>
  <c r="AB148" i="14"/>
  <c r="Y148" i="14"/>
  <c r="U148" i="14"/>
  <c r="T148" i="14"/>
  <c r="S148" i="14"/>
  <c r="R148" i="14"/>
  <c r="L148" i="14"/>
  <c r="M148" i="14" s="1"/>
  <c r="AM147" i="14"/>
  <c r="AB147" i="14"/>
  <c r="Y147" i="14"/>
  <c r="U147" i="14"/>
  <c r="T147" i="14"/>
  <c r="S147" i="14"/>
  <c r="R147" i="14"/>
  <c r="L147" i="14"/>
  <c r="M147" i="14" s="1"/>
  <c r="AM146" i="14"/>
  <c r="AN146" i="14" s="1"/>
  <c r="AS146" i="14" s="1"/>
  <c r="AB146" i="14"/>
  <c r="Y146" i="14"/>
  <c r="U146" i="14"/>
  <c r="T146" i="14"/>
  <c r="S146" i="14"/>
  <c r="R146" i="14"/>
  <c r="L146" i="14"/>
  <c r="M146" i="14" s="1"/>
  <c r="AM145" i="14"/>
  <c r="AN145" i="14" s="1"/>
  <c r="AS145" i="14" s="1"/>
  <c r="AB145" i="14"/>
  <c r="Y145" i="14"/>
  <c r="U145" i="14"/>
  <c r="T145" i="14"/>
  <c r="S145" i="14"/>
  <c r="R145" i="14"/>
  <c r="L145" i="14"/>
  <c r="BD45" i="18"/>
  <c r="AM36" i="20"/>
  <c r="AB36" i="20"/>
  <c r="Y36" i="20"/>
  <c r="U36" i="20"/>
  <c r="T36" i="20"/>
  <c r="S36" i="20"/>
  <c r="R36" i="20"/>
  <c r="L36" i="20"/>
  <c r="M36" i="20" s="1"/>
  <c r="AM36" i="21"/>
  <c r="AN36" i="21" s="1"/>
  <c r="AS36" i="21" s="1"/>
  <c r="AB36" i="21"/>
  <c r="Y36" i="21"/>
  <c r="U36" i="21"/>
  <c r="T36" i="21"/>
  <c r="S36" i="21"/>
  <c r="R36" i="21"/>
  <c r="L36" i="21"/>
  <c r="M36" i="21" s="1"/>
  <c r="AM36" i="15"/>
  <c r="AB36" i="15"/>
  <c r="Y36" i="15"/>
  <c r="U36" i="15"/>
  <c r="T36" i="15"/>
  <c r="S36" i="15"/>
  <c r="R36" i="15"/>
  <c r="L36" i="15"/>
  <c r="M36" i="15" s="1"/>
  <c r="AM36" i="14"/>
  <c r="AB36" i="14"/>
  <c r="Y36" i="14"/>
  <c r="U36" i="14"/>
  <c r="T36" i="14"/>
  <c r="S36" i="14"/>
  <c r="R36" i="14"/>
  <c r="L36" i="14"/>
  <c r="M36" i="14" s="1"/>
  <c r="AE148" i="20" l="1"/>
  <c r="AF148" i="20" s="1"/>
  <c r="AR148" i="20" s="1"/>
  <c r="AE152" i="21"/>
  <c r="AF152" i="21" s="1"/>
  <c r="AR152" i="21" s="1"/>
  <c r="BE44" i="18"/>
  <c r="AZ45" i="18"/>
  <c r="S154" i="14"/>
  <c r="T154" i="14"/>
  <c r="BE45" i="18"/>
  <c r="BB44" i="18"/>
  <c r="BC44" i="18"/>
  <c r="T154" i="20"/>
  <c r="R154" i="15"/>
  <c r="R149" i="15"/>
  <c r="AE148" i="15"/>
  <c r="AF148" i="15" s="1"/>
  <c r="AR148" i="15" s="1"/>
  <c r="R154" i="14"/>
  <c r="T149" i="14"/>
  <c r="U154" i="14"/>
  <c r="BD44" i="18"/>
  <c r="BA45" i="18"/>
  <c r="BA44" i="18"/>
  <c r="AZ44" i="18"/>
  <c r="BB45" i="18"/>
  <c r="BC45" i="18"/>
  <c r="AY44" i="18"/>
  <c r="AE148" i="21"/>
  <c r="AF148" i="21" s="1"/>
  <c r="AR148" i="21" s="1"/>
  <c r="Y154" i="20"/>
  <c r="U154" i="20"/>
  <c r="R154" i="21"/>
  <c r="R149" i="21"/>
  <c r="S154" i="21"/>
  <c r="S149" i="21"/>
  <c r="T149" i="21"/>
  <c r="AE153" i="21"/>
  <c r="AF153" i="21" s="1"/>
  <c r="AR153" i="21" s="1"/>
  <c r="U149" i="21"/>
  <c r="Y149" i="21"/>
  <c r="S149" i="15"/>
  <c r="S154" i="15"/>
  <c r="T154" i="15"/>
  <c r="Y154" i="15"/>
  <c r="AB154" i="15"/>
  <c r="T149" i="15"/>
  <c r="AE152" i="15"/>
  <c r="AF152" i="15" s="1"/>
  <c r="AR152" i="15" s="1"/>
  <c r="AE151" i="15"/>
  <c r="AF151" i="15" s="1"/>
  <c r="AR151" i="15" s="1"/>
  <c r="AE146" i="14"/>
  <c r="AF146" i="14" s="1"/>
  <c r="AR146" i="14" s="1"/>
  <c r="AE148" i="14"/>
  <c r="AF148" i="14" s="1"/>
  <c r="AR148" i="14" s="1"/>
  <c r="AT148" i="14" s="1"/>
  <c r="BB148" i="14" s="1"/>
  <c r="Y154" i="14"/>
  <c r="AE147" i="20"/>
  <c r="AF147" i="20" s="1"/>
  <c r="AR147" i="20" s="1"/>
  <c r="AE152" i="20"/>
  <c r="AF152" i="20" s="1"/>
  <c r="AR152" i="20" s="1"/>
  <c r="AM149" i="20"/>
  <c r="R149" i="20"/>
  <c r="AE146" i="20"/>
  <c r="AF146" i="20" s="1"/>
  <c r="AR146" i="20" s="1"/>
  <c r="M148" i="20"/>
  <c r="AQ148" i="20" s="1"/>
  <c r="AT148" i="20" s="1"/>
  <c r="BB148" i="20" s="1"/>
  <c r="R154" i="20"/>
  <c r="T149" i="20"/>
  <c r="S154" i="20"/>
  <c r="AE151" i="20"/>
  <c r="AF151" i="20" s="1"/>
  <c r="AR151" i="20" s="1"/>
  <c r="U149" i="20"/>
  <c r="AQ147" i="20"/>
  <c r="S149" i="20"/>
  <c r="Y149" i="20"/>
  <c r="AB149" i="20"/>
  <c r="AE150" i="20"/>
  <c r="AF150" i="20" s="1"/>
  <c r="AE153" i="20"/>
  <c r="AF153" i="20" s="1"/>
  <c r="AR153" i="20" s="1"/>
  <c r="T154" i="21"/>
  <c r="AE151" i="21"/>
  <c r="AF151" i="21" s="1"/>
  <c r="AR151" i="21" s="1"/>
  <c r="AE145" i="21"/>
  <c r="AF145" i="21" s="1"/>
  <c r="U154" i="21"/>
  <c r="Y154" i="21"/>
  <c r="AB154" i="21"/>
  <c r="AE147" i="21"/>
  <c r="AF147" i="21" s="1"/>
  <c r="AR147" i="21" s="1"/>
  <c r="L149" i="21"/>
  <c r="M151" i="21"/>
  <c r="M154" i="21" s="1"/>
  <c r="AE146" i="21"/>
  <c r="AF146" i="21" s="1"/>
  <c r="AR146" i="21" s="1"/>
  <c r="AE153" i="15"/>
  <c r="AF153" i="15" s="1"/>
  <c r="AR153" i="15" s="1"/>
  <c r="L149" i="15"/>
  <c r="AE147" i="15"/>
  <c r="AF147" i="15" s="1"/>
  <c r="AR147" i="15" s="1"/>
  <c r="M151" i="15"/>
  <c r="AQ151" i="15" s="1"/>
  <c r="AE146" i="15"/>
  <c r="AF146" i="15" s="1"/>
  <c r="AR146" i="15" s="1"/>
  <c r="U149" i="15"/>
  <c r="M150" i="15"/>
  <c r="AQ150" i="15" s="1"/>
  <c r="Y149" i="15"/>
  <c r="AE145" i="15"/>
  <c r="AF145" i="15" s="1"/>
  <c r="M147" i="15"/>
  <c r="AQ147" i="15" s="1"/>
  <c r="U154" i="15"/>
  <c r="R149" i="14"/>
  <c r="AQ148" i="14"/>
  <c r="L154" i="14"/>
  <c r="AE151" i="14"/>
  <c r="AF151" i="14" s="1"/>
  <c r="AR151" i="14" s="1"/>
  <c r="U149" i="14"/>
  <c r="AQ147" i="14"/>
  <c r="S149" i="14"/>
  <c r="Y149" i="14"/>
  <c r="AB149" i="14"/>
  <c r="AE150" i="14"/>
  <c r="AF150" i="14" s="1"/>
  <c r="AE153" i="14"/>
  <c r="AF153" i="14" s="1"/>
  <c r="AR153" i="14" s="1"/>
  <c r="AE147" i="14"/>
  <c r="AF147" i="14" s="1"/>
  <c r="AR147" i="14" s="1"/>
  <c r="AE152" i="14"/>
  <c r="AF152" i="14" s="1"/>
  <c r="AR152" i="14" s="1"/>
  <c r="AN148" i="21"/>
  <c r="AS148" i="21" s="1"/>
  <c r="AM149" i="15"/>
  <c r="AN147" i="21"/>
  <c r="AS147" i="21" s="1"/>
  <c r="AN149" i="15"/>
  <c r="AS150" i="21"/>
  <c r="AM154" i="14"/>
  <c r="AM154" i="15"/>
  <c r="AM154" i="20"/>
  <c r="AM149" i="21"/>
  <c r="AQ146" i="20"/>
  <c r="M150" i="20"/>
  <c r="M154" i="20" s="1"/>
  <c r="AN153" i="20"/>
  <c r="AS153" i="20" s="1"/>
  <c r="AQ153" i="20"/>
  <c r="AE145" i="20"/>
  <c r="L149" i="20"/>
  <c r="AN151" i="20"/>
  <c r="AS151" i="20" s="1"/>
  <c r="AB154" i="20"/>
  <c r="AN147" i="20"/>
  <c r="AS147" i="20" s="1"/>
  <c r="AS149" i="20" s="1"/>
  <c r="AQ151" i="20"/>
  <c r="L154" i="20"/>
  <c r="AQ152" i="20"/>
  <c r="AQ145" i="20"/>
  <c r="AN150" i="20"/>
  <c r="M149" i="21"/>
  <c r="AQ145" i="21"/>
  <c r="AE150" i="21"/>
  <c r="L154" i="21"/>
  <c r="AQ152" i="21"/>
  <c r="AT152" i="21" s="1"/>
  <c r="BB152" i="21" s="1"/>
  <c r="AQ148" i="21"/>
  <c r="AB149" i="21"/>
  <c r="AM154" i="21"/>
  <c r="AN146" i="21"/>
  <c r="AS146" i="21" s="1"/>
  <c r="AQ150" i="21"/>
  <c r="AQ146" i="21"/>
  <c r="AN145" i="21"/>
  <c r="AN153" i="21"/>
  <c r="AN154" i="21" s="1"/>
  <c r="AQ153" i="21"/>
  <c r="AE150" i="15"/>
  <c r="L154" i="15"/>
  <c r="M145" i="15"/>
  <c r="AN152" i="15"/>
  <c r="AS152" i="15" s="1"/>
  <c r="AS145" i="15"/>
  <c r="AS149" i="15" s="1"/>
  <c r="AQ152" i="15"/>
  <c r="AQ148" i="15"/>
  <c r="AT148" i="15" s="1"/>
  <c r="BB148" i="15" s="1"/>
  <c r="AB149" i="15"/>
  <c r="AN150" i="15"/>
  <c r="AQ146" i="15"/>
  <c r="AN153" i="15"/>
  <c r="AS153" i="15" s="1"/>
  <c r="AQ153" i="15"/>
  <c r="AQ153" i="14"/>
  <c r="AE145" i="14"/>
  <c r="L149" i="14"/>
  <c r="AN151" i="14"/>
  <c r="AS151" i="14" s="1"/>
  <c r="AB154" i="14"/>
  <c r="AN147" i="14"/>
  <c r="AS147" i="14" s="1"/>
  <c r="AM149" i="14"/>
  <c r="AQ151" i="14"/>
  <c r="AS153" i="14"/>
  <c r="AQ146" i="14"/>
  <c r="M145" i="14"/>
  <c r="M149" i="14" s="1"/>
  <c r="AQ152" i="14"/>
  <c r="M150" i="14"/>
  <c r="M154" i="14" s="1"/>
  <c r="AN150" i="14"/>
  <c r="AE36" i="20"/>
  <c r="AF36" i="20" s="1"/>
  <c r="AR36" i="20" s="1"/>
  <c r="AE36" i="15"/>
  <c r="AF36" i="15" s="1"/>
  <c r="AR36" i="15" s="1"/>
  <c r="AE36" i="14"/>
  <c r="AF36" i="14" s="1"/>
  <c r="AR36" i="14" s="1"/>
  <c r="AN36" i="14"/>
  <c r="AS36" i="14" s="1"/>
  <c r="AE36" i="21"/>
  <c r="AF36" i="21" s="1"/>
  <c r="AR36" i="21" s="1"/>
  <c r="AQ36" i="14"/>
  <c r="AN36" i="20"/>
  <c r="AS36" i="20" s="1"/>
  <c r="AQ36" i="20"/>
  <c r="AQ36" i="21"/>
  <c r="AN36" i="15"/>
  <c r="AS36" i="15" s="1"/>
  <c r="AQ36" i="15"/>
  <c r="M149" i="15" l="1"/>
  <c r="AT147" i="15"/>
  <c r="BB147" i="15" s="1"/>
  <c r="AT152" i="20"/>
  <c r="BB152" i="20" s="1"/>
  <c r="AT146" i="14"/>
  <c r="BB146" i="14" s="1"/>
  <c r="AE154" i="20"/>
  <c r="M149" i="20"/>
  <c r="AT146" i="15"/>
  <c r="BB146" i="15" s="1"/>
  <c r="AT151" i="15"/>
  <c r="BB151" i="15" s="1"/>
  <c r="AT152" i="14"/>
  <c r="BB152" i="14" s="1"/>
  <c r="AE154" i="14"/>
  <c r="AT146" i="20"/>
  <c r="BB146" i="20" s="1"/>
  <c r="AN149" i="20"/>
  <c r="AT147" i="20"/>
  <c r="BB147" i="20" s="1"/>
  <c r="AT147" i="21"/>
  <c r="BB147" i="21" s="1"/>
  <c r="AE149" i="21"/>
  <c r="AN149" i="21"/>
  <c r="AQ151" i="21"/>
  <c r="AT151" i="21" s="1"/>
  <c r="BB151" i="21" s="1"/>
  <c r="AQ145" i="15"/>
  <c r="AQ149" i="15" s="1"/>
  <c r="M154" i="15"/>
  <c r="AE149" i="15"/>
  <c r="AQ154" i="15"/>
  <c r="AT153" i="14"/>
  <c r="BB153" i="14" s="1"/>
  <c r="AT148" i="21"/>
  <c r="BB148" i="21" s="1"/>
  <c r="AQ149" i="20"/>
  <c r="AQ150" i="20"/>
  <c r="AF154" i="20"/>
  <c r="AR150" i="20"/>
  <c r="AR154" i="20" s="1"/>
  <c r="AT151" i="20"/>
  <c r="BB151" i="20" s="1"/>
  <c r="AE149" i="20"/>
  <c r="AF145" i="20"/>
  <c r="AS150" i="20"/>
  <c r="AS154" i="20" s="1"/>
  <c r="AN154" i="20"/>
  <c r="AT153" i="20"/>
  <c r="BB153" i="20" s="1"/>
  <c r="AF149" i="21"/>
  <c r="AR145" i="21"/>
  <c r="AR149" i="21" s="1"/>
  <c r="AF150" i="21"/>
  <c r="AE154" i="21"/>
  <c r="AS153" i="21"/>
  <c r="AS154" i="21" s="1"/>
  <c r="AQ149" i="21"/>
  <c r="AT146" i="21"/>
  <c r="BB146" i="21" s="1"/>
  <c r="AS145" i="21"/>
  <c r="AS149" i="21" s="1"/>
  <c r="AF150" i="15"/>
  <c r="AE154" i="15"/>
  <c r="AS150" i="15"/>
  <c r="AS154" i="15" s="1"/>
  <c r="AN154" i="15"/>
  <c r="AT152" i="15"/>
  <c r="BB152" i="15" s="1"/>
  <c r="AT153" i="15"/>
  <c r="BB153" i="15" s="1"/>
  <c r="AF149" i="15"/>
  <c r="AR145" i="15"/>
  <c r="AR149" i="15" s="1"/>
  <c r="AS149" i="14"/>
  <c r="AT147" i="14"/>
  <c r="BB147" i="14" s="1"/>
  <c r="AS150" i="14"/>
  <c r="AS154" i="14" s="1"/>
  <c r="AN154" i="14"/>
  <c r="AR150" i="14"/>
  <c r="AR154" i="14" s="1"/>
  <c r="AF154" i="14"/>
  <c r="AQ150" i="14"/>
  <c r="AE149" i="14"/>
  <c r="AF145" i="14"/>
  <c r="AN149" i="14"/>
  <c r="AT151" i="14"/>
  <c r="BB151" i="14" s="1"/>
  <c r="AQ145" i="14"/>
  <c r="AT36" i="21"/>
  <c r="BB36" i="21" s="1"/>
  <c r="AT36" i="14"/>
  <c r="BB36" i="14" s="1"/>
  <c r="AT36" i="20"/>
  <c r="BB36" i="20" s="1"/>
  <c r="AT36" i="15"/>
  <c r="BB36" i="15" s="1"/>
  <c r="AT145" i="15" l="1"/>
  <c r="BB145" i="15" s="1"/>
  <c r="BB149" i="15" s="1"/>
  <c r="AU45" i="18"/>
  <c r="AW44" i="18"/>
  <c r="AQ154" i="21"/>
  <c r="AR145" i="20"/>
  <c r="AF149" i="20"/>
  <c r="AQ154" i="20"/>
  <c r="AT150" i="20"/>
  <c r="AT145" i="21"/>
  <c r="AR150" i="21"/>
  <c r="AF154" i="21"/>
  <c r="AT153" i="21"/>
  <c r="BB153" i="21" s="1"/>
  <c r="AR150" i="15"/>
  <c r="AF154" i="15"/>
  <c r="AQ149" i="14"/>
  <c r="AR145" i="14"/>
  <c r="AR149" i="14" s="1"/>
  <c r="AF149" i="14"/>
  <c r="AQ154" i="14"/>
  <c r="AT150" i="14"/>
  <c r="BA96" i="21"/>
  <c r="AZ96" i="21"/>
  <c r="AY96" i="21"/>
  <c r="AX96" i="21"/>
  <c r="AW96" i="21"/>
  <c r="AV96" i="21"/>
  <c r="AU96" i="21"/>
  <c r="AL96" i="21"/>
  <c r="AK96" i="21"/>
  <c r="AJ96" i="21"/>
  <c r="AD96" i="21"/>
  <c r="AC96" i="21"/>
  <c r="AM55" i="12"/>
  <c r="AB55" i="12"/>
  <c r="AB56" i="12" s="1"/>
  <c r="Y55" i="12"/>
  <c r="Y56" i="12" s="1"/>
  <c r="U55" i="12"/>
  <c r="U56" i="12" s="1"/>
  <c r="T55" i="12"/>
  <c r="T56" i="12" s="1"/>
  <c r="S55" i="12"/>
  <c r="S56" i="12" s="1"/>
  <c r="R55" i="12"/>
  <c r="R56" i="12" s="1"/>
  <c r="L55" i="12"/>
  <c r="AM53" i="12"/>
  <c r="AB53" i="12"/>
  <c r="AB54" i="12" s="1"/>
  <c r="Y53" i="12"/>
  <c r="Y54" i="12" s="1"/>
  <c r="U53" i="12"/>
  <c r="U54" i="12" s="1"/>
  <c r="T53" i="12"/>
  <c r="T54" i="12" s="1"/>
  <c r="S53" i="12"/>
  <c r="S54" i="12" s="1"/>
  <c r="R53" i="12"/>
  <c r="R54" i="12" s="1"/>
  <c r="L53" i="12"/>
  <c r="L54" i="12" s="1"/>
  <c r="AM13" i="12"/>
  <c r="AB13" i="12"/>
  <c r="AB21" i="12" s="1"/>
  <c r="Y13" i="12"/>
  <c r="Y21" i="12" s="1"/>
  <c r="U13" i="12"/>
  <c r="U21" i="12" s="1"/>
  <c r="T13" i="12"/>
  <c r="T21" i="12" s="1"/>
  <c r="S13" i="12"/>
  <c r="S21" i="12" s="1"/>
  <c r="R13" i="12"/>
  <c r="R21" i="12" s="1"/>
  <c r="L13" i="12"/>
  <c r="AM11" i="12"/>
  <c r="AN11" i="12" s="1"/>
  <c r="AB11" i="12"/>
  <c r="Y11" i="12"/>
  <c r="U11" i="12"/>
  <c r="T11" i="12"/>
  <c r="S11" i="12"/>
  <c r="R11" i="12"/>
  <c r="L11" i="12"/>
  <c r="AM14" i="13"/>
  <c r="AB14" i="13"/>
  <c r="AB21" i="13" s="1"/>
  <c r="Y14" i="13"/>
  <c r="Y21" i="13" s="1"/>
  <c r="U14" i="13"/>
  <c r="U21" i="13" s="1"/>
  <c r="T14" i="13"/>
  <c r="T21" i="13" s="1"/>
  <c r="S14" i="13"/>
  <c r="S21" i="13" s="1"/>
  <c r="R14" i="13"/>
  <c r="R21" i="13" s="1"/>
  <c r="L14" i="13"/>
  <c r="AM11" i="13"/>
  <c r="AN11" i="13" s="1"/>
  <c r="AB11" i="13"/>
  <c r="Y11" i="13"/>
  <c r="U11" i="13"/>
  <c r="T11" i="13"/>
  <c r="S11" i="13"/>
  <c r="R11" i="13"/>
  <c r="L11" i="13"/>
  <c r="AM55" i="13"/>
  <c r="AM53" i="13"/>
  <c r="AB55" i="13"/>
  <c r="AB56" i="13" s="1"/>
  <c r="Y55" i="13"/>
  <c r="Y56" i="13" s="1"/>
  <c r="AB53" i="13"/>
  <c r="AB54" i="13" s="1"/>
  <c r="Y53" i="13"/>
  <c r="Y54" i="13" s="1"/>
  <c r="U55" i="13"/>
  <c r="U56" i="13" s="1"/>
  <c r="T55" i="13"/>
  <c r="T56" i="13" s="1"/>
  <c r="S55" i="13"/>
  <c r="S56" i="13" s="1"/>
  <c r="R55" i="13"/>
  <c r="R56" i="13" s="1"/>
  <c r="U53" i="13"/>
  <c r="U54" i="13" s="1"/>
  <c r="T53" i="13"/>
  <c r="T54" i="13" s="1"/>
  <c r="S53" i="13"/>
  <c r="S54" i="13" s="1"/>
  <c r="R53" i="13"/>
  <c r="R54" i="13" s="1"/>
  <c r="L55" i="13"/>
  <c r="L53" i="13"/>
  <c r="AA136" i="14"/>
  <c r="AA135" i="14" s="1"/>
  <c r="Z136" i="14"/>
  <c r="Z135" i="14" s="1"/>
  <c r="Y121" i="14"/>
  <c r="AA115" i="14"/>
  <c r="AA74" i="14" s="1"/>
  <c r="Z115" i="14"/>
  <c r="Z74" i="14" s="1"/>
  <c r="BA101" i="14"/>
  <c r="AZ101" i="14"/>
  <c r="AY101" i="14"/>
  <c r="AX101" i="14"/>
  <c r="AW101" i="14"/>
  <c r="AV101" i="14"/>
  <c r="AU101" i="14"/>
  <c r="AL101" i="14"/>
  <c r="AK101" i="14"/>
  <c r="AJ101" i="14"/>
  <c r="AD101" i="14"/>
  <c r="AC101" i="14"/>
  <c r="BA96" i="14"/>
  <c r="AZ96" i="14"/>
  <c r="AY96" i="14"/>
  <c r="AX96" i="14"/>
  <c r="AW96" i="14"/>
  <c r="AV96" i="14"/>
  <c r="AU96" i="14"/>
  <c r="AL96" i="14"/>
  <c r="AK96" i="14"/>
  <c r="AJ96" i="14"/>
  <c r="AD96" i="14"/>
  <c r="AC96" i="14"/>
  <c r="U90" i="14"/>
  <c r="T90" i="14"/>
  <c r="S90" i="14"/>
  <c r="R90" i="14"/>
  <c r="AB90" i="14"/>
  <c r="Y90" i="14"/>
  <c r="AM90" i="14"/>
  <c r="AN90" i="14" s="1"/>
  <c r="BA91" i="14"/>
  <c r="AZ91" i="14"/>
  <c r="AY91" i="14"/>
  <c r="AX91" i="14"/>
  <c r="AW91" i="14"/>
  <c r="AV91" i="14"/>
  <c r="AU91" i="14"/>
  <c r="AL91" i="14"/>
  <c r="AK91" i="14"/>
  <c r="AJ91" i="14"/>
  <c r="AD91" i="14"/>
  <c r="AC91" i="14"/>
  <c r="L85" i="14"/>
  <c r="M85" i="14" s="1"/>
  <c r="L84" i="14"/>
  <c r="M84" i="14" s="1"/>
  <c r="U85" i="14"/>
  <c r="T85" i="14"/>
  <c r="S85" i="14"/>
  <c r="R85" i="14"/>
  <c r="U84" i="14"/>
  <c r="T84" i="14"/>
  <c r="S84" i="14"/>
  <c r="R84" i="14"/>
  <c r="AB85" i="14"/>
  <c r="Y85" i="14"/>
  <c r="AB84" i="14"/>
  <c r="Y84" i="14"/>
  <c r="AM85" i="14"/>
  <c r="AN85" i="14" s="1"/>
  <c r="AM84" i="14"/>
  <c r="AN84" i="14" s="1"/>
  <c r="BA86" i="14"/>
  <c r="AZ86" i="14"/>
  <c r="AY86" i="14"/>
  <c r="AX86" i="14"/>
  <c r="AW86" i="14"/>
  <c r="AV86" i="14"/>
  <c r="AU86" i="14"/>
  <c r="AL86" i="14"/>
  <c r="AK86" i="14"/>
  <c r="AJ86" i="14"/>
  <c r="AD86" i="14"/>
  <c r="AC86" i="14"/>
  <c r="AM67" i="14"/>
  <c r="AM66" i="14"/>
  <c r="AN66" i="14" s="1"/>
  <c r="AB67" i="14"/>
  <c r="AB66" i="14"/>
  <c r="Y67" i="14"/>
  <c r="Y66" i="14"/>
  <c r="U67" i="14"/>
  <c r="T67" i="14"/>
  <c r="S67" i="14"/>
  <c r="R67" i="14"/>
  <c r="U66" i="14"/>
  <c r="T66" i="14"/>
  <c r="S66" i="14"/>
  <c r="R66" i="14"/>
  <c r="L67" i="14"/>
  <c r="M67" i="14" s="1"/>
  <c r="L66" i="14"/>
  <c r="M66" i="14" s="1"/>
  <c r="BA68" i="14"/>
  <c r="AZ68" i="14"/>
  <c r="AY68" i="14"/>
  <c r="AX68" i="14"/>
  <c r="AW68" i="14"/>
  <c r="AV68" i="14"/>
  <c r="AU68" i="14"/>
  <c r="AL68" i="14"/>
  <c r="AK68" i="14"/>
  <c r="AJ68" i="14"/>
  <c r="AD68" i="14"/>
  <c r="AC68" i="14"/>
  <c r="BA32" i="14"/>
  <c r="AZ32" i="14"/>
  <c r="AY32" i="14"/>
  <c r="AX32" i="14"/>
  <c r="AW32" i="14"/>
  <c r="AV32" i="14"/>
  <c r="AU32" i="14"/>
  <c r="AL32" i="14"/>
  <c r="AK32" i="14"/>
  <c r="AJ32" i="14"/>
  <c r="AD32" i="14"/>
  <c r="AC32" i="14"/>
  <c r="AM31" i="14"/>
  <c r="AN31" i="14" s="1"/>
  <c r="AM30" i="14"/>
  <c r="AN30" i="14" s="1"/>
  <c r="AM29" i="14"/>
  <c r="AN29" i="14" s="1"/>
  <c r="AM28" i="14"/>
  <c r="AN28" i="14" s="1"/>
  <c r="AB31" i="14"/>
  <c r="AB30" i="14"/>
  <c r="AB29" i="14"/>
  <c r="AB28" i="14"/>
  <c r="Y31" i="14"/>
  <c r="Y30" i="14"/>
  <c r="Y29" i="14"/>
  <c r="Y28" i="14"/>
  <c r="U31" i="14"/>
  <c r="T31" i="14"/>
  <c r="S31" i="14"/>
  <c r="R31" i="14"/>
  <c r="U30" i="14"/>
  <c r="T30" i="14"/>
  <c r="S30" i="14"/>
  <c r="R30" i="14"/>
  <c r="U29" i="14"/>
  <c r="T29" i="14"/>
  <c r="S29" i="14"/>
  <c r="R29" i="14"/>
  <c r="U28" i="14"/>
  <c r="T28" i="14"/>
  <c r="S28" i="14"/>
  <c r="R28" i="14"/>
  <c r="L31" i="14"/>
  <c r="M31" i="14" s="1"/>
  <c r="L30" i="14"/>
  <c r="M30" i="14" s="1"/>
  <c r="L29" i="14"/>
  <c r="M29" i="14" s="1"/>
  <c r="L28" i="14"/>
  <c r="M28" i="14" s="1"/>
  <c r="AQ28" i="14" s="1"/>
  <c r="BA13" i="14"/>
  <c r="AZ13" i="14"/>
  <c r="AY13" i="14"/>
  <c r="AX13" i="14"/>
  <c r="AW13" i="14"/>
  <c r="AV13" i="14"/>
  <c r="AU13" i="14"/>
  <c r="AL13" i="14"/>
  <c r="AK13" i="14"/>
  <c r="AJ13" i="14"/>
  <c r="AD13" i="14"/>
  <c r="AC13" i="14"/>
  <c r="AA6" i="14"/>
  <c r="Z6" i="14"/>
  <c r="AM12" i="14"/>
  <c r="AN12" i="14" s="1"/>
  <c r="AB12" i="14"/>
  <c r="Y12" i="14"/>
  <c r="U12" i="14"/>
  <c r="T12" i="14"/>
  <c r="S12" i="14"/>
  <c r="R12" i="14"/>
  <c r="L12" i="14"/>
  <c r="M12" i="14" s="1"/>
  <c r="AA6" i="15"/>
  <c r="Z6" i="15"/>
  <c r="BA13" i="15"/>
  <c r="AZ13" i="15"/>
  <c r="AY13" i="15"/>
  <c r="AX13" i="15"/>
  <c r="AW13" i="15"/>
  <c r="AV13" i="15"/>
  <c r="AU13" i="15"/>
  <c r="AL13" i="15"/>
  <c r="AK13" i="15"/>
  <c r="AJ13" i="15"/>
  <c r="AD13" i="15"/>
  <c r="AC13" i="15"/>
  <c r="AM12" i="15"/>
  <c r="AN12" i="15" s="1"/>
  <c r="AB12" i="15"/>
  <c r="Y12" i="15"/>
  <c r="U12" i="15"/>
  <c r="T12" i="15"/>
  <c r="S12" i="15"/>
  <c r="R12" i="15"/>
  <c r="L12" i="15"/>
  <c r="M12" i="15" s="1"/>
  <c r="AQ12" i="15" s="1"/>
  <c r="BA25" i="15"/>
  <c r="AZ25" i="15"/>
  <c r="AY25" i="15"/>
  <c r="AX25" i="15"/>
  <c r="AW25" i="15"/>
  <c r="AV25" i="15"/>
  <c r="AL25" i="15"/>
  <c r="AK25" i="15"/>
  <c r="AJ25" i="15"/>
  <c r="AD25" i="15"/>
  <c r="AC25" i="15"/>
  <c r="BA32" i="15"/>
  <c r="AZ32" i="15"/>
  <c r="AY32" i="15"/>
  <c r="AX32" i="15"/>
  <c r="AW32" i="15"/>
  <c r="AV32" i="15"/>
  <c r="AL32" i="15"/>
  <c r="AK32" i="15"/>
  <c r="AJ32" i="15"/>
  <c r="AD32" i="15"/>
  <c r="AC32" i="15"/>
  <c r="AM31" i="15"/>
  <c r="AN31" i="15" s="1"/>
  <c r="AS31" i="15" s="1"/>
  <c r="AM30" i="15"/>
  <c r="AN30" i="15" s="1"/>
  <c r="AS30" i="15" s="1"/>
  <c r="AM29" i="15"/>
  <c r="AN29" i="15" s="1"/>
  <c r="AM28" i="15"/>
  <c r="AN28" i="15" s="1"/>
  <c r="AS28" i="15" s="1"/>
  <c r="AB31" i="15"/>
  <c r="AB30" i="15"/>
  <c r="AB29" i="15"/>
  <c r="AB28" i="15"/>
  <c r="Y31" i="15"/>
  <c r="Y30" i="15"/>
  <c r="Y29" i="15"/>
  <c r="Y28" i="15"/>
  <c r="U31" i="15"/>
  <c r="T31" i="15"/>
  <c r="S31" i="15"/>
  <c r="R31" i="15"/>
  <c r="U30" i="15"/>
  <c r="T30" i="15"/>
  <c r="S30" i="15"/>
  <c r="R30" i="15"/>
  <c r="U29" i="15"/>
  <c r="T29" i="15"/>
  <c r="S29" i="15"/>
  <c r="R29" i="15"/>
  <c r="U28" i="15"/>
  <c r="T28" i="15"/>
  <c r="S28" i="15"/>
  <c r="R28" i="15"/>
  <c r="L31" i="15"/>
  <c r="M31" i="15" s="1"/>
  <c r="AQ31" i="15" s="1"/>
  <c r="AU31" i="15" s="1"/>
  <c r="L30" i="15"/>
  <c r="M30" i="15" s="1"/>
  <c r="AQ30" i="15" s="1"/>
  <c r="AU30" i="15" s="1"/>
  <c r="L29" i="15"/>
  <c r="M29" i="15" s="1"/>
  <c r="L28" i="15"/>
  <c r="M28" i="15" s="1"/>
  <c r="AQ28" i="15" s="1"/>
  <c r="AU28" i="15" s="1"/>
  <c r="AA33" i="15"/>
  <c r="Z33" i="15"/>
  <c r="AM67" i="15"/>
  <c r="AN67" i="15" s="1"/>
  <c r="AM66" i="15"/>
  <c r="AN66" i="15" s="1"/>
  <c r="AB67" i="15"/>
  <c r="AB66" i="15"/>
  <c r="Y67" i="15"/>
  <c r="Y66" i="15"/>
  <c r="U67" i="15"/>
  <c r="T67" i="15"/>
  <c r="S67" i="15"/>
  <c r="R67" i="15"/>
  <c r="U66" i="15"/>
  <c r="T66" i="15"/>
  <c r="S66" i="15"/>
  <c r="R66" i="15"/>
  <c r="L67" i="15"/>
  <c r="M67" i="15" s="1"/>
  <c r="L66" i="15"/>
  <c r="M66" i="15" s="1"/>
  <c r="AA74" i="15"/>
  <c r="Z74" i="15"/>
  <c r="BA86" i="15"/>
  <c r="AZ86" i="15"/>
  <c r="AY86" i="15"/>
  <c r="AX86" i="15"/>
  <c r="AW86" i="15"/>
  <c r="AV86" i="15"/>
  <c r="AU86" i="15"/>
  <c r="AL86" i="15"/>
  <c r="AK86" i="15"/>
  <c r="AJ86" i="15"/>
  <c r="AD86" i="15"/>
  <c r="AC86" i="15"/>
  <c r="AM85" i="15"/>
  <c r="AN85" i="15" s="1"/>
  <c r="AM84" i="15"/>
  <c r="AN84" i="15" s="1"/>
  <c r="AB85" i="15"/>
  <c r="AB84" i="15"/>
  <c r="Y85" i="15"/>
  <c r="Y84" i="15"/>
  <c r="U85" i="15"/>
  <c r="T85" i="15"/>
  <c r="S85" i="15"/>
  <c r="R85" i="15"/>
  <c r="U84" i="15"/>
  <c r="T84" i="15"/>
  <c r="S84" i="15"/>
  <c r="R84" i="15"/>
  <c r="L85" i="15"/>
  <c r="M85" i="15" s="1"/>
  <c r="L84" i="15"/>
  <c r="M84" i="15" s="1"/>
  <c r="U90" i="15"/>
  <c r="T90" i="15"/>
  <c r="S90" i="15"/>
  <c r="R90" i="15"/>
  <c r="BA91" i="15"/>
  <c r="AZ91" i="15"/>
  <c r="AY91" i="15"/>
  <c r="AX91" i="15"/>
  <c r="AW91" i="15"/>
  <c r="AV91" i="15"/>
  <c r="AU91" i="15"/>
  <c r="AL91" i="15"/>
  <c r="AK91" i="15"/>
  <c r="AJ91" i="15"/>
  <c r="AD91" i="15"/>
  <c r="AC91" i="15"/>
  <c r="AM90" i="15"/>
  <c r="AN90" i="15" s="1"/>
  <c r="AB90" i="15"/>
  <c r="Y90" i="15"/>
  <c r="L90" i="15"/>
  <c r="M90" i="15" s="1"/>
  <c r="BA96" i="15"/>
  <c r="AZ96" i="15"/>
  <c r="AY96" i="15"/>
  <c r="AX96" i="15"/>
  <c r="AW96" i="15"/>
  <c r="AV96" i="15"/>
  <c r="AU96" i="15"/>
  <c r="AL96" i="15"/>
  <c r="AK96" i="15"/>
  <c r="AJ96" i="15"/>
  <c r="AD96" i="15"/>
  <c r="AC96" i="15"/>
  <c r="BA101" i="15"/>
  <c r="AZ101" i="15"/>
  <c r="AY101" i="15"/>
  <c r="AX101" i="15"/>
  <c r="AW101" i="15"/>
  <c r="AV101" i="15"/>
  <c r="AU101" i="15"/>
  <c r="AL101" i="15"/>
  <c r="AK101" i="15"/>
  <c r="AJ101" i="15"/>
  <c r="AD101" i="15"/>
  <c r="AC101" i="15"/>
  <c r="BA114" i="15"/>
  <c r="AZ114" i="15"/>
  <c r="AY114" i="15"/>
  <c r="AX114" i="15"/>
  <c r="AW114" i="15"/>
  <c r="AV114" i="15"/>
  <c r="AU114" i="15"/>
  <c r="AL114" i="15"/>
  <c r="AK114" i="15"/>
  <c r="AJ114" i="15"/>
  <c r="AD114" i="15"/>
  <c r="AC114" i="15"/>
  <c r="AA136" i="15"/>
  <c r="Z136" i="15"/>
  <c r="Z135" i="15" s="1"/>
  <c r="AA136" i="21"/>
  <c r="Z136" i="21"/>
  <c r="Z135" i="21" s="1"/>
  <c r="BA114" i="21"/>
  <c r="AZ114" i="21"/>
  <c r="AY114" i="21"/>
  <c r="AX114" i="21"/>
  <c r="AW114" i="21"/>
  <c r="AV114" i="21"/>
  <c r="AU114" i="21"/>
  <c r="AL114" i="21"/>
  <c r="AK114" i="21"/>
  <c r="AJ114" i="21"/>
  <c r="AD114" i="21"/>
  <c r="AC114" i="21"/>
  <c r="BA91" i="21"/>
  <c r="AZ91" i="21"/>
  <c r="AY91" i="21"/>
  <c r="AX91" i="21"/>
  <c r="AW91" i="21"/>
  <c r="AV91" i="21"/>
  <c r="AU91" i="21"/>
  <c r="AL91" i="21"/>
  <c r="AK91" i="21"/>
  <c r="AJ91" i="21"/>
  <c r="AD91" i="21"/>
  <c r="AC91" i="21"/>
  <c r="AM90" i="21"/>
  <c r="AN90" i="21" s="1"/>
  <c r="AB90" i="21"/>
  <c r="Y90" i="21"/>
  <c r="U90" i="21"/>
  <c r="T90" i="21"/>
  <c r="S90" i="21"/>
  <c r="R90" i="21"/>
  <c r="L90" i="21"/>
  <c r="M90" i="21" s="1"/>
  <c r="BA86" i="21"/>
  <c r="AZ86" i="21"/>
  <c r="AY86" i="21"/>
  <c r="AX86" i="21"/>
  <c r="AW86" i="21"/>
  <c r="AV86" i="21"/>
  <c r="AU86" i="21"/>
  <c r="AL86" i="21"/>
  <c r="AK86" i="21"/>
  <c r="AJ86" i="21"/>
  <c r="AD86" i="21"/>
  <c r="AC86" i="21"/>
  <c r="AM85" i="21"/>
  <c r="AN85" i="21" s="1"/>
  <c r="AM84" i="21"/>
  <c r="AN84" i="21" s="1"/>
  <c r="AB85" i="21"/>
  <c r="AB84" i="21"/>
  <c r="Y85" i="21"/>
  <c r="Y84" i="21"/>
  <c r="U85" i="21"/>
  <c r="T85" i="21"/>
  <c r="S85" i="21"/>
  <c r="R85" i="21"/>
  <c r="U84" i="21"/>
  <c r="T84" i="21"/>
  <c r="S84" i="21"/>
  <c r="R84" i="21"/>
  <c r="L85" i="21"/>
  <c r="M85" i="21" s="1"/>
  <c r="AQ85" i="21" s="1"/>
  <c r="L84" i="21"/>
  <c r="M84" i="21" s="1"/>
  <c r="AA74" i="21"/>
  <c r="Z74" i="21"/>
  <c r="BA68" i="21"/>
  <c r="AZ68" i="21"/>
  <c r="AY68" i="21"/>
  <c r="AX68" i="21"/>
  <c r="AW68" i="21"/>
  <c r="AV68" i="21"/>
  <c r="AU68" i="21"/>
  <c r="AL68" i="21"/>
  <c r="AK68" i="21"/>
  <c r="AJ68" i="21"/>
  <c r="AD68" i="21"/>
  <c r="AC68" i="21"/>
  <c r="AM67" i="21"/>
  <c r="AN67" i="21" s="1"/>
  <c r="AS67" i="21" s="1"/>
  <c r="AM66" i="21"/>
  <c r="AN66" i="21" s="1"/>
  <c r="AB67" i="21"/>
  <c r="AB66" i="21"/>
  <c r="Y67" i="21"/>
  <c r="Y66" i="21"/>
  <c r="U67" i="21"/>
  <c r="T67" i="21"/>
  <c r="S67" i="21"/>
  <c r="R67" i="21"/>
  <c r="U66" i="21"/>
  <c r="T66" i="21"/>
  <c r="S66" i="21"/>
  <c r="R66" i="21"/>
  <c r="L67" i="21"/>
  <c r="M67" i="21" s="1"/>
  <c r="L66" i="21"/>
  <c r="M66" i="21" s="1"/>
  <c r="Y67" i="20"/>
  <c r="Y66" i="20"/>
  <c r="AB67" i="20"/>
  <c r="AB66" i="20"/>
  <c r="AM67" i="20"/>
  <c r="AN67" i="20" s="1"/>
  <c r="AM66" i="20"/>
  <c r="AN66" i="20" s="1"/>
  <c r="BA68" i="20"/>
  <c r="AZ68" i="20"/>
  <c r="AY68" i="20"/>
  <c r="AX68" i="20"/>
  <c r="AW68" i="20"/>
  <c r="AV68" i="20"/>
  <c r="AU68" i="20"/>
  <c r="AL68" i="20"/>
  <c r="AK68" i="20"/>
  <c r="AJ68" i="20"/>
  <c r="AD68" i="20"/>
  <c r="AC68" i="20"/>
  <c r="AA33" i="21"/>
  <c r="Z33" i="21"/>
  <c r="BA32" i="21"/>
  <c r="AZ32" i="21"/>
  <c r="AY32" i="21"/>
  <c r="AX32" i="21"/>
  <c r="AW32" i="21"/>
  <c r="AV32" i="21"/>
  <c r="AU32" i="21"/>
  <c r="AL32" i="21"/>
  <c r="AK32" i="21"/>
  <c r="AJ32" i="21"/>
  <c r="AD32" i="21"/>
  <c r="AC32" i="21"/>
  <c r="AM31" i="21"/>
  <c r="AN31" i="21" s="1"/>
  <c r="AM30" i="21"/>
  <c r="AN30" i="21" s="1"/>
  <c r="AM29" i="21"/>
  <c r="AN29" i="21" s="1"/>
  <c r="AM28" i="21"/>
  <c r="AN28" i="21" s="1"/>
  <c r="AB31" i="21"/>
  <c r="AB30" i="21"/>
  <c r="AB29" i="21"/>
  <c r="AB28" i="21"/>
  <c r="Y31" i="21"/>
  <c r="Y30" i="21"/>
  <c r="Y29" i="21"/>
  <c r="Y28" i="21"/>
  <c r="U31" i="21"/>
  <c r="T31" i="21"/>
  <c r="S31" i="21"/>
  <c r="R31" i="21"/>
  <c r="U30" i="21"/>
  <c r="T30" i="21"/>
  <c r="S30" i="21"/>
  <c r="R30" i="21"/>
  <c r="U29" i="21"/>
  <c r="T29" i="21"/>
  <c r="S29" i="21"/>
  <c r="R29" i="21"/>
  <c r="U28" i="21"/>
  <c r="T28" i="21"/>
  <c r="S28" i="21"/>
  <c r="R28" i="21"/>
  <c r="L31" i="21"/>
  <c r="M31" i="21" s="1"/>
  <c r="L30" i="21"/>
  <c r="M30" i="21" s="1"/>
  <c r="L29" i="21"/>
  <c r="M29" i="21" s="1"/>
  <c r="L28" i="21"/>
  <c r="M28" i="21" s="1"/>
  <c r="BA25" i="21"/>
  <c r="AZ25" i="21"/>
  <c r="AY25" i="21"/>
  <c r="AX25" i="21"/>
  <c r="AW25" i="21"/>
  <c r="AV25" i="21"/>
  <c r="AU25" i="21"/>
  <c r="AL25" i="21"/>
  <c r="AK25" i="21"/>
  <c r="AJ25" i="21"/>
  <c r="AD25" i="21"/>
  <c r="AC25" i="21"/>
  <c r="AA6" i="21"/>
  <c r="Z6" i="21"/>
  <c r="BA13" i="21"/>
  <c r="AZ13" i="21"/>
  <c r="AY13" i="21"/>
  <c r="AX13" i="21"/>
  <c r="AW13" i="21"/>
  <c r="AV13" i="21"/>
  <c r="AU13" i="21"/>
  <c r="AL13" i="21"/>
  <c r="AK13" i="21"/>
  <c r="AJ13" i="21"/>
  <c r="AD13" i="21"/>
  <c r="AC13" i="21"/>
  <c r="AM12" i="21"/>
  <c r="AN12" i="21" s="1"/>
  <c r="AB12" i="21"/>
  <c r="Y12" i="21"/>
  <c r="U12" i="21"/>
  <c r="T12" i="21"/>
  <c r="S12" i="21"/>
  <c r="R12" i="21"/>
  <c r="L12" i="21"/>
  <c r="M12" i="21" s="1"/>
  <c r="AA74" i="20"/>
  <c r="Z74" i="20"/>
  <c r="BA96" i="20"/>
  <c r="AZ96" i="20"/>
  <c r="AY96" i="20"/>
  <c r="AX96" i="20"/>
  <c r="AW96" i="20"/>
  <c r="AV96" i="20"/>
  <c r="AU96" i="20"/>
  <c r="AD96" i="20"/>
  <c r="AC96" i="20"/>
  <c r="AA136" i="20"/>
  <c r="Z136" i="20"/>
  <c r="Z135" i="20" s="1"/>
  <c r="AB95" i="20"/>
  <c r="Y95" i="20"/>
  <c r="U95" i="20"/>
  <c r="T95" i="20"/>
  <c r="S95" i="20"/>
  <c r="R95" i="20"/>
  <c r="L95" i="20"/>
  <c r="M95" i="20" s="1"/>
  <c r="AA6" i="20"/>
  <c r="Z6" i="20"/>
  <c r="AM12" i="20"/>
  <c r="AN12" i="20" s="1"/>
  <c r="AB12" i="20"/>
  <c r="Y12" i="20"/>
  <c r="U12" i="20"/>
  <c r="T12" i="20"/>
  <c r="S12" i="20"/>
  <c r="R12" i="20"/>
  <c r="L12" i="20"/>
  <c r="M12" i="20" s="1"/>
  <c r="U67" i="20"/>
  <c r="T67" i="20"/>
  <c r="S67" i="20"/>
  <c r="R67" i="20"/>
  <c r="U66" i="20"/>
  <c r="T66" i="20"/>
  <c r="S66" i="20"/>
  <c r="R66" i="20"/>
  <c r="L67" i="20"/>
  <c r="M67" i="20" s="1"/>
  <c r="L66" i="20"/>
  <c r="M66" i="20" s="1"/>
  <c r="U85" i="20"/>
  <c r="T85" i="20"/>
  <c r="S85" i="20"/>
  <c r="R85" i="20"/>
  <c r="U84" i="20"/>
  <c r="T84" i="20"/>
  <c r="S84" i="20"/>
  <c r="R84" i="20"/>
  <c r="L85" i="20"/>
  <c r="M85" i="20" s="1"/>
  <c r="L84" i="20"/>
  <c r="M84" i="20" s="1"/>
  <c r="BA125" i="20"/>
  <c r="AZ125" i="20"/>
  <c r="AY125" i="20"/>
  <c r="AX125" i="20"/>
  <c r="AW125" i="20"/>
  <c r="AV125" i="20"/>
  <c r="AM124" i="20"/>
  <c r="AN124" i="20" s="1"/>
  <c r="AM123" i="20"/>
  <c r="AN123" i="20" s="1"/>
  <c r="AM122" i="20"/>
  <c r="AN122" i="20" s="1"/>
  <c r="AB124" i="20"/>
  <c r="AB123" i="20"/>
  <c r="AB122" i="20"/>
  <c r="Y124" i="20"/>
  <c r="Y123" i="20"/>
  <c r="Y122" i="20"/>
  <c r="U124" i="20"/>
  <c r="T124" i="20"/>
  <c r="S124" i="20"/>
  <c r="R124" i="20"/>
  <c r="U123" i="20"/>
  <c r="T123" i="20"/>
  <c r="S123" i="20"/>
  <c r="R123" i="20"/>
  <c r="U122" i="20"/>
  <c r="T122" i="20"/>
  <c r="S122" i="20"/>
  <c r="R122" i="20"/>
  <c r="L124" i="20"/>
  <c r="M124" i="20" s="1"/>
  <c r="L123" i="20"/>
  <c r="M123" i="20" s="1"/>
  <c r="L122" i="20"/>
  <c r="M122" i="20" s="1"/>
  <c r="L124" i="21"/>
  <c r="M124" i="21" s="1"/>
  <c r="L123" i="21"/>
  <c r="M123" i="21" s="1"/>
  <c r="AQ123" i="21" s="1"/>
  <c r="L122" i="21"/>
  <c r="M122" i="21" s="1"/>
  <c r="U124" i="21"/>
  <c r="T124" i="21"/>
  <c r="S124" i="21"/>
  <c r="R124" i="21"/>
  <c r="U123" i="21"/>
  <c r="T123" i="21"/>
  <c r="S123" i="21"/>
  <c r="R123" i="21"/>
  <c r="U122" i="21"/>
  <c r="T122" i="21"/>
  <c r="S122" i="21"/>
  <c r="R122" i="21"/>
  <c r="Y124" i="21"/>
  <c r="Y123" i="21"/>
  <c r="Y122" i="21"/>
  <c r="AB124" i="21"/>
  <c r="AB123" i="21"/>
  <c r="AB122" i="21"/>
  <c r="AM124" i="21"/>
  <c r="AN124" i="21" s="1"/>
  <c r="AS124" i="21" s="1"/>
  <c r="AM123" i="21"/>
  <c r="AN123" i="21" s="1"/>
  <c r="AS123" i="21" s="1"/>
  <c r="AM122" i="21"/>
  <c r="AN122" i="21" s="1"/>
  <c r="AM121" i="21"/>
  <c r="AN121" i="21" s="1"/>
  <c r="BA125" i="21"/>
  <c r="AZ125" i="21"/>
  <c r="AY125" i="21"/>
  <c r="AX125" i="21"/>
  <c r="AW125" i="21"/>
  <c r="AV125" i="21"/>
  <c r="AM124" i="15"/>
  <c r="AN124" i="15" s="1"/>
  <c r="AM123" i="15"/>
  <c r="AN123" i="15" s="1"/>
  <c r="AM122" i="15"/>
  <c r="AN122" i="15" s="1"/>
  <c r="AB124" i="15"/>
  <c r="AB123" i="15"/>
  <c r="AB122" i="15"/>
  <c r="Y124" i="15"/>
  <c r="Y123" i="15"/>
  <c r="Y122" i="15"/>
  <c r="U124" i="15"/>
  <c r="T124" i="15"/>
  <c r="S124" i="15"/>
  <c r="R124" i="15"/>
  <c r="U123" i="15"/>
  <c r="T123" i="15"/>
  <c r="S123" i="15"/>
  <c r="R123" i="15"/>
  <c r="U122" i="15"/>
  <c r="T122" i="15"/>
  <c r="S122" i="15"/>
  <c r="R122" i="15"/>
  <c r="L124" i="15"/>
  <c r="M124" i="15" s="1"/>
  <c r="L123" i="15"/>
  <c r="M123" i="15" s="1"/>
  <c r="L122" i="15"/>
  <c r="M122" i="15" s="1"/>
  <c r="BA125" i="15"/>
  <c r="AZ125" i="15"/>
  <c r="AY125" i="15"/>
  <c r="AX125" i="15"/>
  <c r="AW125" i="15"/>
  <c r="AV125" i="15"/>
  <c r="BA125" i="14"/>
  <c r="AZ125" i="14"/>
  <c r="AY125" i="14"/>
  <c r="AX125" i="14"/>
  <c r="AW125" i="14"/>
  <c r="AV125" i="14"/>
  <c r="AM124" i="14"/>
  <c r="AN124" i="14" s="1"/>
  <c r="AM123" i="14"/>
  <c r="AN123" i="14" s="1"/>
  <c r="AM122" i="14"/>
  <c r="AN122" i="14" s="1"/>
  <c r="AB124" i="14"/>
  <c r="AB123" i="14"/>
  <c r="AB122" i="14"/>
  <c r="Y124" i="14"/>
  <c r="Y123" i="14"/>
  <c r="Y122" i="14"/>
  <c r="U124" i="14"/>
  <c r="T124" i="14"/>
  <c r="S124" i="14"/>
  <c r="R124" i="14"/>
  <c r="U123" i="14"/>
  <c r="T123" i="14"/>
  <c r="S123" i="14"/>
  <c r="R123" i="14"/>
  <c r="U122" i="14"/>
  <c r="T122" i="14"/>
  <c r="S122" i="14"/>
  <c r="R122" i="14"/>
  <c r="L124" i="14"/>
  <c r="M124" i="14" s="1"/>
  <c r="L123" i="14"/>
  <c r="M123" i="14" s="1"/>
  <c r="L122" i="14"/>
  <c r="M122" i="14" s="1"/>
  <c r="BA114" i="14"/>
  <c r="AZ114" i="14"/>
  <c r="AY114" i="14"/>
  <c r="AX114" i="14"/>
  <c r="AW114" i="14"/>
  <c r="AV114" i="14"/>
  <c r="AU114" i="14"/>
  <c r="AL114" i="14"/>
  <c r="AK114" i="14"/>
  <c r="AJ114" i="14"/>
  <c r="AD114" i="14"/>
  <c r="AM113" i="14"/>
  <c r="AB113" i="14"/>
  <c r="Y113" i="14"/>
  <c r="U113" i="14"/>
  <c r="T113" i="14"/>
  <c r="S113" i="14"/>
  <c r="R113" i="14"/>
  <c r="L113" i="14"/>
  <c r="AM112" i="14"/>
  <c r="AN112" i="14" s="1"/>
  <c r="AS112" i="14" s="1"/>
  <c r="AB112" i="14"/>
  <c r="Y112" i="14"/>
  <c r="U112" i="14"/>
  <c r="T112" i="14"/>
  <c r="S112" i="14"/>
  <c r="R112" i="14"/>
  <c r="L112" i="14"/>
  <c r="AM111" i="14"/>
  <c r="AN111" i="14" s="1"/>
  <c r="AS111" i="14" s="1"/>
  <c r="AB111" i="14"/>
  <c r="Y111" i="14"/>
  <c r="U111" i="14"/>
  <c r="T111" i="14"/>
  <c r="S111" i="14"/>
  <c r="R111" i="14"/>
  <c r="L111" i="14"/>
  <c r="M111" i="14" s="1"/>
  <c r="AQ111" i="14" s="1"/>
  <c r="AM110" i="14"/>
  <c r="AB110" i="14"/>
  <c r="Y110" i="14"/>
  <c r="U110" i="14"/>
  <c r="T110" i="14"/>
  <c r="S110" i="14"/>
  <c r="R110" i="14"/>
  <c r="L110" i="14"/>
  <c r="AM113" i="15"/>
  <c r="AB113" i="15"/>
  <c r="Y113" i="15"/>
  <c r="U113" i="15"/>
  <c r="T113" i="15"/>
  <c r="S113" i="15"/>
  <c r="R113" i="15"/>
  <c r="L113" i="15"/>
  <c r="AM112" i="15"/>
  <c r="AB112" i="15"/>
  <c r="Y112" i="15"/>
  <c r="U112" i="15"/>
  <c r="T112" i="15"/>
  <c r="S112" i="15"/>
  <c r="R112" i="15"/>
  <c r="L112" i="15"/>
  <c r="AM111" i="15"/>
  <c r="AN111" i="15" s="1"/>
  <c r="AB111" i="15"/>
  <c r="Y111" i="15"/>
  <c r="U111" i="15"/>
  <c r="T111" i="15"/>
  <c r="S111" i="15"/>
  <c r="R111" i="15"/>
  <c r="L111" i="15"/>
  <c r="M111" i="15" s="1"/>
  <c r="AQ111" i="15" s="1"/>
  <c r="AM110" i="15"/>
  <c r="AB110" i="15"/>
  <c r="Y110" i="15"/>
  <c r="U110" i="15"/>
  <c r="T110" i="15"/>
  <c r="S110" i="15"/>
  <c r="R110" i="15"/>
  <c r="L110" i="15"/>
  <c r="AM113" i="21"/>
  <c r="AB113" i="21"/>
  <c r="Y113" i="21"/>
  <c r="U113" i="21"/>
  <c r="T113" i="21"/>
  <c r="S113" i="21"/>
  <c r="R113" i="21"/>
  <c r="L113" i="21"/>
  <c r="M113" i="21" s="1"/>
  <c r="AM112" i="21"/>
  <c r="AN112" i="21" s="1"/>
  <c r="AS112" i="21" s="1"/>
  <c r="AB112" i="21"/>
  <c r="Y112" i="21"/>
  <c r="U112" i="21"/>
  <c r="T112" i="21"/>
  <c r="S112" i="21"/>
  <c r="R112" i="21"/>
  <c r="L112" i="21"/>
  <c r="AM111" i="21"/>
  <c r="AB111" i="21"/>
  <c r="Y111" i="21"/>
  <c r="U111" i="21"/>
  <c r="T111" i="21"/>
  <c r="S111" i="21"/>
  <c r="R111" i="21"/>
  <c r="L111" i="21"/>
  <c r="AM110" i="21"/>
  <c r="AB110" i="21"/>
  <c r="Y110" i="21"/>
  <c r="U110" i="21"/>
  <c r="T110" i="21"/>
  <c r="S110" i="21"/>
  <c r="R110" i="21"/>
  <c r="L110" i="21"/>
  <c r="BA114" i="20"/>
  <c r="AZ114" i="20"/>
  <c r="AY114" i="20"/>
  <c r="AX114" i="20"/>
  <c r="AW114" i="20"/>
  <c r="AV114" i="20"/>
  <c r="AU114" i="20"/>
  <c r="AL114" i="20"/>
  <c r="AK114" i="20"/>
  <c r="AJ114" i="20"/>
  <c r="AD114" i="20"/>
  <c r="AM113" i="20"/>
  <c r="AN113" i="20" s="1"/>
  <c r="AS113" i="20" s="1"/>
  <c r="AB113" i="20"/>
  <c r="Y113" i="20"/>
  <c r="U113" i="20"/>
  <c r="T113" i="20"/>
  <c r="S113" i="20"/>
  <c r="R113" i="20"/>
  <c r="L113" i="20"/>
  <c r="M113" i="20" s="1"/>
  <c r="AQ113" i="20" s="1"/>
  <c r="AM112" i="20"/>
  <c r="AB112" i="20"/>
  <c r="Y112" i="20"/>
  <c r="U112" i="20"/>
  <c r="T112" i="20"/>
  <c r="S112" i="20"/>
  <c r="R112" i="20"/>
  <c r="L112" i="20"/>
  <c r="AM111" i="20"/>
  <c r="AB111" i="20"/>
  <c r="Y111" i="20"/>
  <c r="U111" i="20"/>
  <c r="T111" i="20"/>
  <c r="S111" i="20"/>
  <c r="R111" i="20"/>
  <c r="L111" i="20"/>
  <c r="AM110" i="20"/>
  <c r="AB110" i="20"/>
  <c r="Y110" i="20"/>
  <c r="U110" i="20"/>
  <c r="T110" i="20"/>
  <c r="S110" i="20"/>
  <c r="R110" i="20"/>
  <c r="L110" i="20"/>
  <c r="BA109" i="20"/>
  <c r="AZ109" i="20"/>
  <c r="AY109" i="20"/>
  <c r="AX109" i="20"/>
  <c r="AW109" i="20"/>
  <c r="AV109" i="20"/>
  <c r="AU109" i="20"/>
  <c r="AL109" i="20"/>
  <c r="AK109" i="20"/>
  <c r="AJ109" i="20"/>
  <c r="AD109" i="20"/>
  <c r="AC109" i="20"/>
  <c r="AM108" i="20"/>
  <c r="AM107" i="20"/>
  <c r="AN107" i="20" s="1"/>
  <c r="AM106" i="20"/>
  <c r="AN106" i="20" s="1"/>
  <c r="AM105" i="20"/>
  <c r="AN105" i="20" s="1"/>
  <c r="AM104" i="20"/>
  <c r="AN104" i="20" s="1"/>
  <c r="AB108" i="20"/>
  <c r="AB107" i="20"/>
  <c r="AB106" i="20"/>
  <c r="AB105" i="20"/>
  <c r="AB104" i="20"/>
  <c r="Y108" i="20"/>
  <c r="Y107" i="20"/>
  <c r="Y106" i="20"/>
  <c r="Y105" i="20"/>
  <c r="Y104" i="20"/>
  <c r="U108" i="20"/>
  <c r="T108" i="20"/>
  <c r="S108" i="20"/>
  <c r="R108" i="20"/>
  <c r="U107" i="20"/>
  <c r="T107" i="20"/>
  <c r="S107" i="20"/>
  <c r="R107" i="20"/>
  <c r="U106" i="20"/>
  <c r="T106" i="20"/>
  <c r="S106" i="20"/>
  <c r="R106" i="20"/>
  <c r="U105" i="20"/>
  <c r="T105" i="20"/>
  <c r="S105" i="20"/>
  <c r="R105" i="20"/>
  <c r="U104" i="20"/>
  <c r="T104" i="20"/>
  <c r="S104" i="20"/>
  <c r="R104" i="20"/>
  <c r="L108" i="20"/>
  <c r="M108" i="20" s="1"/>
  <c r="L107" i="20"/>
  <c r="M107" i="20" s="1"/>
  <c r="L106" i="20"/>
  <c r="M106" i="20" s="1"/>
  <c r="L105" i="20"/>
  <c r="M105" i="20" s="1"/>
  <c r="L104" i="20"/>
  <c r="M104" i="20" s="1"/>
  <c r="BA109" i="21"/>
  <c r="AZ109" i="21"/>
  <c r="AY109" i="21"/>
  <c r="AX109" i="21"/>
  <c r="AW109" i="21"/>
  <c r="AV109" i="21"/>
  <c r="AU109" i="21"/>
  <c r="AL109" i="21"/>
  <c r="AK109" i="21"/>
  <c r="AJ109" i="21"/>
  <c r="AD109" i="21"/>
  <c r="AC109" i="21"/>
  <c r="AM108" i="21"/>
  <c r="AN108" i="21" s="1"/>
  <c r="AM107" i="21"/>
  <c r="AN107" i="21" s="1"/>
  <c r="AM106" i="21"/>
  <c r="AN106" i="21" s="1"/>
  <c r="AM105" i="21"/>
  <c r="AN105" i="21" s="1"/>
  <c r="AM104" i="21"/>
  <c r="AN104" i="21" s="1"/>
  <c r="AB108" i="21"/>
  <c r="AB107" i="21"/>
  <c r="AB106" i="21"/>
  <c r="AB105" i="21"/>
  <c r="AB104" i="21"/>
  <c r="Y108" i="21"/>
  <c r="Y107" i="21"/>
  <c r="Y106" i="21"/>
  <c r="Y105" i="21"/>
  <c r="Y104" i="21"/>
  <c r="U108" i="21"/>
  <c r="T108" i="21"/>
  <c r="S108" i="21"/>
  <c r="R108" i="21"/>
  <c r="U107" i="21"/>
  <c r="T107" i="21"/>
  <c r="S107" i="21"/>
  <c r="R107" i="21"/>
  <c r="U106" i="21"/>
  <c r="T106" i="21"/>
  <c r="S106" i="21"/>
  <c r="R106" i="21"/>
  <c r="U105" i="21"/>
  <c r="T105" i="21"/>
  <c r="S105" i="21"/>
  <c r="R105" i="21"/>
  <c r="U104" i="21"/>
  <c r="T104" i="21"/>
  <c r="S104" i="21"/>
  <c r="R104" i="21"/>
  <c r="L108" i="21"/>
  <c r="M108" i="21" s="1"/>
  <c r="L107" i="21"/>
  <c r="M107" i="21" s="1"/>
  <c r="L106" i="21"/>
  <c r="M106" i="21" s="1"/>
  <c r="L105" i="21"/>
  <c r="M105" i="21" s="1"/>
  <c r="L104" i="21"/>
  <c r="M104" i="21" s="1"/>
  <c r="BA109" i="15"/>
  <c r="AZ109" i="15"/>
  <c r="AY109" i="15"/>
  <c r="AX109" i="15"/>
  <c r="AW109" i="15"/>
  <c r="AV109" i="15"/>
  <c r="AU109" i="15"/>
  <c r="AL109" i="15"/>
  <c r="AK109" i="15"/>
  <c r="AJ109" i="15"/>
  <c r="AD109" i="15"/>
  <c r="AC109" i="15"/>
  <c r="AM108" i="15"/>
  <c r="AN108" i="15" s="1"/>
  <c r="AM107" i="15"/>
  <c r="AN107" i="15" s="1"/>
  <c r="AM106" i="15"/>
  <c r="AN106" i="15" s="1"/>
  <c r="AM105" i="15"/>
  <c r="AN105" i="15" s="1"/>
  <c r="AM104" i="15"/>
  <c r="AN104" i="15" s="1"/>
  <c r="AB108" i="15"/>
  <c r="AB107" i="15"/>
  <c r="AB106" i="15"/>
  <c r="AB105" i="15"/>
  <c r="AB104" i="15"/>
  <c r="Y108" i="15"/>
  <c r="Y107" i="15"/>
  <c r="Y106" i="15"/>
  <c r="Y105" i="15"/>
  <c r="Y104" i="15"/>
  <c r="U108" i="15"/>
  <c r="T108" i="15"/>
  <c r="S108" i="15"/>
  <c r="R108" i="15"/>
  <c r="U107" i="15"/>
  <c r="T107" i="15"/>
  <c r="S107" i="15"/>
  <c r="R107" i="15"/>
  <c r="U106" i="15"/>
  <c r="T106" i="15"/>
  <c r="S106" i="15"/>
  <c r="R106" i="15"/>
  <c r="U105" i="15"/>
  <c r="T105" i="15"/>
  <c r="S105" i="15"/>
  <c r="R105" i="15"/>
  <c r="U104" i="15"/>
  <c r="T104" i="15"/>
  <c r="S104" i="15"/>
  <c r="R104" i="15"/>
  <c r="L108" i="15"/>
  <c r="M108" i="15" s="1"/>
  <c r="L107" i="15"/>
  <c r="M107" i="15" s="1"/>
  <c r="L106" i="15"/>
  <c r="M106" i="15" s="1"/>
  <c r="L105" i="15"/>
  <c r="M105" i="15" s="1"/>
  <c r="L104" i="15"/>
  <c r="M104" i="15" s="1"/>
  <c r="BA109" i="14"/>
  <c r="AZ109" i="14"/>
  <c r="AY109" i="14"/>
  <c r="AX109" i="14"/>
  <c r="AW109" i="14"/>
  <c r="AV109" i="14"/>
  <c r="AU109" i="14"/>
  <c r="AL109" i="14"/>
  <c r="AK109" i="14"/>
  <c r="AJ109" i="14"/>
  <c r="AD109" i="14"/>
  <c r="AC109" i="14"/>
  <c r="AM108" i="14"/>
  <c r="AN108" i="14" s="1"/>
  <c r="AM107" i="14"/>
  <c r="AN107" i="14" s="1"/>
  <c r="AM106" i="14"/>
  <c r="AN106" i="14" s="1"/>
  <c r="AM105" i="14"/>
  <c r="AN105" i="14" s="1"/>
  <c r="AM104" i="14"/>
  <c r="AN104" i="14" s="1"/>
  <c r="AS104" i="14" s="1"/>
  <c r="AB108" i="14"/>
  <c r="AB107" i="14"/>
  <c r="AB106" i="14"/>
  <c r="AB105" i="14"/>
  <c r="AB104" i="14"/>
  <c r="Y108" i="14"/>
  <c r="Y107" i="14"/>
  <c r="Y106" i="14"/>
  <c r="Y105" i="14"/>
  <c r="Y104" i="14"/>
  <c r="U108" i="14"/>
  <c r="T108" i="14"/>
  <c r="S108" i="14"/>
  <c r="R108" i="14"/>
  <c r="U107" i="14"/>
  <c r="T107" i="14"/>
  <c r="S107" i="14"/>
  <c r="R107" i="14"/>
  <c r="U106" i="14"/>
  <c r="T106" i="14"/>
  <c r="S106" i="14"/>
  <c r="R106" i="14"/>
  <c r="U105" i="14"/>
  <c r="T105" i="14"/>
  <c r="S105" i="14"/>
  <c r="R105" i="14"/>
  <c r="U104" i="14"/>
  <c r="T104" i="14"/>
  <c r="S104" i="14"/>
  <c r="R104" i="14"/>
  <c r="L108" i="14"/>
  <c r="M108" i="14" s="1"/>
  <c r="L107" i="14"/>
  <c r="M107" i="14" s="1"/>
  <c r="L106" i="14"/>
  <c r="M106" i="14" s="1"/>
  <c r="L105" i="14"/>
  <c r="M105" i="14" s="1"/>
  <c r="L104" i="14"/>
  <c r="M104" i="14" s="1"/>
  <c r="BA101" i="20"/>
  <c r="AZ101" i="20"/>
  <c r="AY101" i="20"/>
  <c r="AX101" i="20"/>
  <c r="AW101" i="20"/>
  <c r="AV101" i="20"/>
  <c r="AU101" i="20"/>
  <c r="AL101" i="20"/>
  <c r="AK101" i="20"/>
  <c r="AJ101" i="20"/>
  <c r="AD101" i="20"/>
  <c r="BA101" i="21"/>
  <c r="AZ101" i="21"/>
  <c r="AY101" i="21"/>
  <c r="AX101" i="21"/>
  <c r="AW101" i="21"/>
  <c r="AV101" i="21"/>
  <c r="AU101" i="21"/>
  <c r="AL101" i="21"/>
  <c r="AK101" i="21"/>
  <c r="AJ101" i="21"/>
  <c r="AD101" i="21"/>
  <c r="AM53" i="1"/>
  <c r="AM54" i="1" s="1"/>
  <c r="AB56" i="1"/>
  <c r="AB53" i="1"/>
  <c r="AB54" i="1" s="1"/>
  <c r="Y56" i="1"/>
  <c r="Y53" i="1"/>
  <c r="Y54" i="1" s="1"/>
  <c r="U56" i="1"/>
  <c r="T56" i="1"/>
  <c r="S56" i="1"/>
  <c r="R56" i="1"/>
  <c r="U53" i="1"/>
  <c r="U54" i="1" s="1"/>
  <c r="T53" i="1"/>
  <c r="T54" i="1" s="1"/>
  <c r="S53" i="1"/>
  <c r="S54" i="1" s="1"/>
  <c r="R53" i="1"/>
  <c r="R54" i="1" s="1"/>
  <c r="L53" i="1"/>
  <c r="AM20" i="1"/>
  <c r="AM13" i="1"/>
  <c r="AM11" i="1"/>
  <c r="AB20" i="1"/>
  <c r="AB13" i="1"/>
  <c r="AB11" i="1"/>
  <c r="Y20" i="1"/>
  <c r="Y13" i="1"/>
  <c r="Y11" i="1"/>
  <c r="U20" i="1"/>
  <c r="T20" i="1"/>
  <c r="S20" i="1"/>
  <c r="R20" i="1"/>
  <c r="U13" i="1"/>
  <c r="T13" i="1"/>
  <c r="S13" i="1"/>
  <c r="R13" i="1"/>
  <c r="U11" i="1"/>
  <c r="T11" i="1"/>
  <c r="S11" i="1"/>
  <c r="R11" i="1"/>
  <c r="L20" i="1"/>
  <c r="L13" i="1"/>
  <c r="L11" i="1"/>
  <c r="L56" i="12" l="1"/>
  <c r="M53" i="13"/>
  <c r="M54" i="13" s="1"/>
  <c r="L54" i="13"/>
  <c r="M55" i="13"/>
  <c r="M56" i="13" s="1"/>
  <c r="L56" i="13"/>
  <c r="AN53" i="13"/>
  <c r="AN54" i="13" s="1"/>
  <c r="AM54" i="13"/>
  <c r="AN55" i="13"/>
  <c r="AN56" i="13" s="1"/>
  <c r="AM56" i="13"/>
  <c r="AN53" i="12"/>
  <c r="AN54" i="12" s="1"/>
  <c r="AM54" i="12"/>
  <c r="AN55" i="12"/>
  <c r="AM56" i="12"/>
  <c r="M56" i="1"/>
  <c r="L56" i="1"/>
  <c r="M53" i="1"/>
  <c r="M54" i="1" s="1"/>
  <c r="L54" i="1"/>
  <c r="AN56" i="1"/>
  <c r="AM56" i="1"/>
  <c r="U21" i="1"/>
  <c r="AB21" i="1"/>
  <c r="AN14" i="13"/>
  <c r="AN21" i="13" s="1"/>
  <c r="AM21" i="13"/>
  <c r="AN13" i="12"/>
  <c r="AN21" i="12" s="1"/>
  <c r="AM21" i="12"/>
  <c r="L21" i="12"/>
  <c r="L21" i="1"/>
  <c r="R21" i="1"/>
  <c r="S21" i="1"/>
  <c r="T21" i="1"/>
  <c r="Y21" i="1"/>
  <c r="AM21" i="1"/>
  <c r="M14" i="13"/>
  <c r="M21" i="13" s="1"/>
  <c r="L21" i="13"/>
  <c r="AT149" i="15"/>
  <c r="AW45" i="18"/>
  <c r="AU44" i="18"/>
  <c r="S44" i="18"/>
  <c r="AQ90" i="15"/>
  <c r="AT154" i="20"/>
  <c r="BB150" i="20"/>
  <c r="BB154" i="20" s="1"/>
  <c r="AR149" i="20"/>
  <c r="AT145" i="20"/>
  <c r="AR154" i="21"/>
  <c r="AT150" i="21"/>
  <c r="BB145" i="21"/>
  <c r="BB149" i="21" s="1"/>
  <c r="AT149" i="21"/>
  <c r="AR154" i="15"/>
  <c r="AT150" i="15"/>
  <c r="AT154" i="14"/>
  <c r="BB150" i="14"/>
  <c r="BB154" i="14" s="1"/>
  <c r="AT145" i="14"/>
  <c r="AL6" i="21"/>
  <c r="U114" i="21"/>
  <c r="Y114" i="21"/>
  <c r="AU6" i="21"/>
  <c r="AE67" i="15"/>
  <c r="AF67" i="15" s="1"/>
  <c r="AR67" i="15" s="1"/>
  <c r="AD6" i="15"/>
  <c r="BA6" i="15"/>
  <c r="AQ95" i="20"/>
  <c r="T114" i="21"/>
  <c r="AQ30" i="21"/>
  <c r="AK6" i="21"/>
  <c r="AE67" i="21"/>
  <c r="AF67" i="21" s="1"/>
  <c r="AR67" i="21" s="1"/>
  <c r="S114" i="21"/>
  <c r="AY6" i="21"/>
  <c r="AY6" i="15"/>
  <c r="AV6" i="15"/>
  <c r="AE12" i="15"/>
  <c r="AF12" i="15" s="1"/>
  <c r="AR12" i="15" s="1"/>
  <c r="R114" i="15"/>
  <c r="AE29" i="15"/>
  <c r="AF29" i="15" s="1"/>
  <c r="AR29" i="15" s="1"/>
  <c r="S114" i="15"/>
  <c r="T114" i="15"/>
  <c r="U114" i="15"/>
  <c r="Y114" i="15"/>
  <c r="AB114" i="15"/>
  <c r="AE66" i="15"/>
  <c r="AF66" i="15" s="1"/>
  <c r="AR66" i="15" s="1"/>
  <c r="AE85" i="14"/>
  <c r="AF85" i="14" s="1"/>
  <c r="AR85" i="14" s="1"/>
  <c r="AE31" i="14"/>
  <c r="AF31" i="14" s="1"/>
  <c r="AR31" i="14" s="1"/>
  <c r="AE12" i="20"/>
  <c r="AF12" i="20" s="1"/>
  <c r="AE95" i="20"/>
  <c r="AF95" i="20" s="1"/>
  <c r="AR95" i="20" s="1"/>
  <c r="R114" i="21"/>
  <c r="AW6" i="21"/>
  <c r="AE12" i="21"/>
  <c r="AF12" i="21" s="1"/>
  <c r="AR12" i="21" s="1"/>
  <c r="AS12" i="21"/>
  <c r="AE28" i="21"/>
  <c r="AF28" i="21" s="1"/>
  <c r="AR28" i="21" s="1"/>
  <c r="AB114" i="21"/>
  <c r="AQ66" i="21"/>
  <c r="AM114" i="21"/>
  <c r="AD6" i="21"/>
  <c r="AE90" i="21"/>
  <c r="AF90" i="21" s="1"/>
  <c r="AR90" i="21" s="1"/>
  <c r="AQ90" i="21"/>
  <c r="AS90" i="21"/>
  <c r="L114" i="21"/>
  <c r="AV6" i="21"/>
  <c r="AE31" i="21"/>
  <c r="AF31" i="21" s="1"/>
  <c r="AR31" i="21" s="1"/>
  <c r="AQ85" i="15"/>
  <c r="AL6" i="15"/>
  <c r="AX6" i="15"/>
  <c r="AE31" i="15"/>
  <c r="AF31" i="15" s="1"/>
  <c r="AR31" i="15" s="1"/>
  <c r="AT31" i="15" s="1"/>
  <c r="BB31" i="15" s="1"/>
  <c r="AZ6" i="15"/>
  <c r="AE30" i="15"/>
  <c r="AF30" i="15" s="1"/>
  <c r="AR30" i="15" s="1"/>
  <c r="AT30" i="15" s="1"/>
  <c r="BB30" i="15" s="1"/>
  <c r="AS12" i="15"/>
  <c r="AM114" i="15"/>
  <c r="AJ6" i="15"/>
  <c r="AK6" i="15"/>
  <c r="AE85" i="15"/>
  <c r="AF85" i="15" s="1"/>
  <c r="AR85" i="15" s="1"/>
  <c r="AC6" i="15"/>
  <c r="AS66" i="15"/>
  <c r="AE28" i="15"/>
  <c r="AF28" i="15" s="1"/>
  <c r="AR28" i="15" s="1"/>
  <c r="AT28" i="15" s="1"/>
  <c r="BB28" i="15" s="1"/>
  <c r="AE84" i="15"/>
  <c r="AF84" i="15" s="1"/>
  <c r="AR84" i="15" s="1"/>
  <c r="AS67" i="15"/>
  <c r="L114" i="15"/>
  <c r="AS84" i="15"/>
  <c r="AW6" i="15"/>
  <c r="AE28" i="14"/>
  <c r="AF28" i="14" s="1"/>
  <c r="AR28" i="14" s="1"/>
  <c r="AQ67" i="14"/>
  <c r="AE12" i="14"/>
  <c r="AF12" i="14" s="1"/>
  <c r="AR12" i="14" s="1"/>
  <c r="AQ29" i="14"/>
  <c r="AE29" i="14"/>
  <c r="AF29" i="14" s="1"/>
  <c r="AR29" i="14" s="1"/>
  <c r="AQ30" i="14"/>
  <c r="AE30" i="14"/>
  <c r="AF30" i="14" s="1"/>
  <c r="AR30" i="14" s="1"/>
  <c r="AS30" i="14"/>
  <c r="AS31" i="14"/>
  <c r="AE67" i="14"/>
  <c r="AF67" i="14" s="1"/>
  <c r="AR67" i="14" s="1"/>
  <c r="AE67" i="20"/>
  <c r="AF67" i="20" s="1"/>
  <c r="AR67" i="20" s="1"/>
  <c r="AE66" i="20"/>
  <c r="AF66" i="20" s="1"/>
  <c r="AR66" i="20" s="1"/>
  <c r="AQ66" i="20"/>
  <c r="AQ67" i="20"/>
  <c r="AC6" i="21"/>
  <c r="AQ29" i="21"/>
  <c r="AE66" i="21"/>
  <c r="AF66" i="21" s="1"/>
  <c r="AR66" i="21" s="1"/>
  <c r="AS84" i="21"/>
  <c r="AE29" i="21"/>
  <c r="AF29" i="21" s="1"/>
  <c r="AR29" i="21" s="1"/>
  <c r="AX6" i="21"/>
  <c r="AJ6" i="21"/>
  <c r="AE30" i="21"/>
  <c r="AF30" i="21" s="1"/>
  <c r="AR30" i="21" s="1"/>
  <c r="AE85" i="21"/>
  <c r="AF85" i="21" s="1"/>
  <c r="AR85" i="21" s="1"/>
  <c r="AZ6" i="21"/>
  <c r="AQ84" i="21"/>
  <c r="BA6" i="21"/>
  <c r="AE84" i="21"/>
  <c r="AF84" i="21" s="1"/>
  <c r="AR84" i="21" s="1"/>
  <c r="AS90" i="15"/>
  <c r="AS85" i="15"/>
  <c r="AQ66" i="15"/>
  <c r="AQ67" i="15"/>
  <c r="AQ84" i="15"/>
  <c r="AQ12" i="14"/>
  <c r="AQ31" i="14"/>
  <c r="AN67" i="14"/>
  <c r="AS67" i="14" s="1"/>
  <c r="AS12" i="14"/>
  <c r="AQ66" i="14"/>
  <c r="AE84" i="14"/>
  <c r="AF84" i="14" s="1"/>
  <c r="AR84" i="14" s="1"/>
  <c r="AS28" i="14"/>
  <c r="AS66" i="14"/>
  <c r="AS29" i="14"/>
  <c r="AE66" i="14"/>
  <c r="AF66" i="14" s="1"/>
  <c r="AR66" i="14" s="1"/>
  <c r="AE53" i="13"/>
  <c r="AQ14" i="13"/>
  <c r="AQ21" i="13" s="1"/>
  <c r="AE14" i="13"/>
  <c r="M11" i="13"/>
  <c r="AQ11" i="13" s="1"/>
  <c r="AQ53" i="13"/>
  <c r="AQ54" i="13" s="1"/>
  <c r="AH22" i="18" s="1"/>
  <c r="AS11" i="13"/>
  <c r="AE53" i="12"/>
  <c r="AN13" i="1"/>
  <c r="AN20" i="1"/>
  <c r="AS20" i="1" s="1"/>
  <c r="AN11" i="1"/>
  <c r="AS11" i="1" s="1"/>
  <c r="M11" i="1"/>
  <c r="AC11" i="1" s="1"/>
  <c r="M13" i="1"/>
  <c r="AC13" i="1" s="1"/>
  <c r="AE13" i="1" s="1"/>
  <c r="AF13" i="1" s="1"/>
  <c r="AR13" i="1" s="1"/>
  <c r="M20" i="1"/>
  <c r="AE20" i="1" s="1"/>
  <c r="AF20" i="1" s="1"/>
  <c r="AR20" i="1" s="1"/>
  <c r="M53" i="12"/>
  <c r="M55" i="12"/>
  <c r="M11" i="12"/>
  <c r="AQ11" i="12" s="1"/>
  <c r="M13" i="12"/>
  <c r="AC13" i="12" s="1"/>
  <c r="AS11" i="12"/>
  <c r="L90" i="14"/>
  <c r="AE90" i="14"/>
  <c r="AF90" i="14" s="1"/>
  <c r="AR90" i="14" s="1"/>
  <c r="AS90" i="14"/>
  <c r="AQ84" i="14"/>
  <c r="AQ85" i="14"/>
  <c r="AS84" i="14"/>
  <c r="AS85" i="14"/>
  <c r="AS29" i="15"/>
  <c r="AQ29" i="15"/>
  <c r="AU29" i="15" s="1"/>
  <c r="AE90" i="15"/>
  <c r="AQ12" i="21"/>
  <c r="AS30" i="21"/>
  <c r="AS66" i="21"/>
  <c r="AQ31" i="21"/>
  <c r="AQ67" i="21"/>
  <c r="AQ28" i="21"/>
  <c r="AS31" i="21"/>
  <c r="AS28" i="21"/>
  <c r="AS29" i="21"/>
  <c r="AS85" i="21"/>
  <c r="AS66" i="20"/>
  <c r="AS67" i="20"/>
  <c r="AE122" i="15"/>
  <c r="AF122" i="15" s="1"/>
  <c r="AR122" i="15" s="1"/>
  <c r="U114" i="14"/>
  <c r="AE124" i="15"/>
  <c r="AF124" i="15" s="1"/>
  <c r="AR124" i="15" s="1"/>
  <c r="AM114" i="14"/>
  <c r="R114" i="14"/>
  <c r="S114" i="14"/>
  <c r="AE124" i="14"/>
  <c r="AF124" i="14" s="1"/>
  <c r="AR124" i="14" s="1"/>
  <c r="AE122" i="14"/>
  <c r="AF122" i="14" s="1"/>
  <c r="AR122" i="14" s="1"/>
  <c r="L114" i="14"/>
  <c r="AE123" i="14"/>
  <c r="AF123" i="14" s="1"/>
  <c r="AR123" i="14" s="1"/>
  <c r="AB114" i="14"/>
  <c r="AE110" i="14"/>
  <c r="AF110" i="14" s="1"/>
  <c r="Y114" i="14"/>
  <c r="AQ122" i="14"/>
  <c r="AS122" i="14"/>
  <c r="AQ123" i="15"/>
  <c r="AQ124" i="15"/>
  <c r="AE123" i="20"/>
  <c r="AF123" i="20" s="1"/>
  <c r="AR123" i="20" s="1"/>
  <c r="AE124" i="20"/>
  <c r="AF124" i="20" s="1"/>
  <c r="AR124" i="20" s="1"/>
  <c r="AS123" i="20"/>
  <c r="AE122" i="20"/>
  <c r="AF122" i="20" s="1"/>
  <c r="AR122" i="20" s="1"/>
  <c r="Y114" i="20"/>
  <c r="AQ122" i="20"/>
  <c r="AS122" i="20"/>
  <c r="AQ123" i="20"/>
  <c r="AQ124" i="20"/>
  <c r="AS124" i="20"/>
  <c r="S114" i="20"/>
  <c r="AS123" i="15"/>
  <c r="AE123" i="15"/>
  <c r="AF123" i="15" s="1"/>
  <c r="AR123" i="15" s="1"/>
  <c r="AS124" i="15"/>
  <c r="AQ122" i="15"/>
  <c r="AS122" i="15"/>
  <c r="T114" i="14"/>
  <c r="AS124" i="14"/>
  <c r="AQ123" i="14"/>
  <c r="AE112" i="14"/>
  <c r="AF112" i="14" s="1"/>
  <c r="AR112" i="14" s="1"/>
  <c r="AN113" i="14"/>
  <c r="AS113" i="14" s="1"/>
  <c r="M110" i="14"/>
  <c r="AQ110" i="14" s="1"/>
  <c r="AS123" i="14"/>
  <c r="AQ124" i="14"/>
  <c r="AB114" i="20"/>
  <c r="R114" i="20"/>
  <c r="AE112" i="20"/>
  <c r="AF112" i="20" s="1"/>
  <c r="AR112" i="20" s="1"/>
  <c r="AE106" i="20"/>
  <c r="AF106" i="20" s="1"/>
  <c r="AR106" i="20" s="1"/>
  <c r="T114" i="20"/>
  <c r="AE110" i="20"/>
  <c r="AF110" i="20" s="1"/>
  <c r="AN111" i="20"/>
  <c r="AS111" i="20" s="1"/>
  <c r="AN110" i="20"/>
  <c r="AS110" i="20" s="1"/>
  <c r="U114" i="20"/>
  <c r="AQ122" i="21"/>
  <c r="AQ124" i="21"/>
  <c r="AE124" i="21"/>
  <c r="AF124" i="21" s="1"/>
  <c r="AR124" i="21" s="1"/>
  <c r="AE122" i="21"/>
  <c r="AF122" i="21" s="1"/>
  <c r="AE123" i="21"/>
  <c r="AF123" i="21" s="1"/>
  <c r="AR123" i="21" s="1"/>
  <c r="AT123" i="21" s="1"/>
  <c r="BB123" i="21" s="1"/>
  <c r="AS122" i="21"/>
  <c r="AE110" i="21"/>
  <c r="AE112" i="21"/>
  <c r="AF112" i="21" s="1"/>
  <c r="AR112" i="21" s="1"/>
  <c r="AE112" i="15"/>
  <c r="AF112" i="15" s="1"/>
  <c r="AR112" i="15" s="1"/>
  <c r="AN113" i="15"/>
  <c r="AS113" i="15" s="1"/>
  <c r="M110" i="15"/>
  <c r="AN112" i="15"/>
  <c r="AS112" i="15" s="1"/>
  <c r="AE110" i="15"/>
  <c r="M113" i="14"/>
  <c r="AQ113" i="14" s="1"/>
  <c r="AN110" i="14"/>
  <c r="M112" i="14"/>
  <c r="AQ112" i="14" s="1"/>
  <c r="M113" i="15"/>
  <c r="AE113" i="15" s="1"/>
  <c r="AF113" i="15" s="1"/>
  <c r="AR113" i="15" s="1"/>
  <c r="AS111" i="15"/>
  <c r="AN110" i="15"/>
  <c r="M112" i="15"/>
  <c r="AQ113" i="21"/>
  <c r="AE113" i="21"/>
  <c r="AF113" i="21" s="1"/>
  <c r="AR113" i="21" s="1"/>
  <c r="AN111" i="21"/>
  <c r="AS111" i="21" s="1"/>
  <c r="M111" i="21"/>
  <c r="AQ111" i="21" s="1"/>
  <c r="AN113" i="21"/>
  <c r="AS113" i="21" s="1"/>
  <c r="M110" i="21"/>
  <c r="M112" i="21"/>
  <c r="AQ112" i="21" s="1"/>
  <c r="AN110" i="21"/>
  <c r="AN112" i="20"/>
  <c r="AS112" i="20" s="1"/>
  <c r="M112" i="20"/>
  <c r="AQ112" i="20" s="1"/>
  <c r="M111" i="20"/>
  <c r="AE113" i="20"/>
  <c r="AF113" i="20" s="1"/>
  <c r="AR113" i="20" s="1"/>
  <c r="L114" i="20"/>
  <c r="M110" i="20"/>
  <c r="AQ110" i="20" s="1"/>
  <c r="AM114" i="20"/>
  <c r="AE104" i="20"/>
  <c r="AF104" i="20" s="1"/>
  <c r="AR104" i="20" s="1"/>
  <c r="AE105" i="20"/>
  <c r="AF105" i="20" s="1"/>
  <c r="AR105" i="20" s="1"/>
  <c r="AE107" i="20"/>
  <c r="AF107" i="20" s="1"/>
  <c r="AR107" i="20" s="1"/>
  <c r="AE108" i="20"/>
  <c r="AF108" i="20" s="1"/>
  <c r="AR108" i="20" s="1"/>
  <c r="AQ105" i="20"/>
  <c r="AS105" i="20"/>
  <c r="AQ106" i="20"/>
  <c r="AQ107" i="20"/>
  <c r="AS106" i="20"/>
  <c r="AN108" i="20"/>
  <c r="AS108" i="20" s="1"/>
  <c r="AS107" i="20"/>
  <c r="AQ104" i="20"/>
  <c r="AQ108" i="20"/>
  <c r="AS104" i="20"/>
  <c r="AE107" i="21"/>
  <c r="AF107" i="21" s="1"/>
  <c r="AR107" i="21" s="1"/>
  <c r="AS105" i="21"/>
  <c r="AE108" i="21"/>
  <c r="AF108" i="21" s="1"/>
  <c r="AR108" i="21" s="1"/>
  <c r="AQ107" i="21"/>
  <c r="AE104" i="21"/>
  <c r="AF104" i="21" s="1"/>
  <c r="AR104" i="21" s="1"/>
  <c r="AE105" i="21"/>
  <c r="AF105" i="21" s="1"/>
  <c r="AR105" i="21" s="1"/>
  <c r="AE106" i="21"/>
  <c r="AF106" i="21" s="1"/>
  <c r="AR106" i="21" s="1"/>
  <c r="AQ106" i="21"/>
  <c r="AS106" i="21"/>
  <c r="AQ104" i="21"/>
  <c r="AS107" i="21"/>
  <c r="AQ108" i="21"/>
  <c r="AS104" i="21"/>
  <c r="AQ105" i="21"/>
  <c r="AS108" i="21"/>
  <c r="AE108" i="15"/>
  <c r="AF108" i="15" s="1"/>
  <c r="AR108" i="15" s="1"/>
  <c r="AE106" i="15"/>
  <c r="AF106" i="15" s="1"/>
  <c r="AR106" i="15" s="1"/>
  <c r="AE107" i="15"/>
  <c r="AF107" i="15" s="1"/>
  <c r="AR107" i="15" s="1"/>
  <c r="AQ106" i="15"/>
  <c r="AE104" i="15"/>
  <c r="AF104" i="15" s="1"/>
  <c r="AR104" i="15" s="1"/>
  <c r="AE105" i="15"/>
  <c r="AF105" i="15" s="1"/>
  <c r="AR105" i="15" s="1"/>
  <c r="AS105" i="15"/>
  <c r="AS106" i="15"/>
  <c r="AQ107" i="15"/>
  <c r="AS107" i="15"/>
  <c r="AQ104" i="15"/>
  <c r="AQ108" i="15"/>
  <c r="AS104" i="15"/>
  <c r="AS108" i="15"/>
  <c r="AQ105" i="15"/>
  <c r="AE107" i="14"/>
  <c r="AF107" i="14" s="1"/>
  <c r="AR107" i="14" s="1"/>
  <c r="AE106" i="14"/>
  <c r="AF106" i="14" s="1"/>
  <c r="AR106" i="14" s="1"/>
  <c r="AS108" i="14"/>
  <c r="AE108" i="14"/>
  <c r="AF108" i="14" s="1"/>
  <c r="AR108" i="14" s="1"/>
  <c r="AE104" i="14"/>
  <c r="AF104" i="14" s="1"/>
  <c r="AR104" i="14" s="1"/>
  <c r="AQ104" i="14"/>
  <c r="AS105" i="14"/>
  <c r="AQ106" i="14"/>
  <c r="AE105" i="14"/>
  <c r="AF105" i="14" s="1"/>
  <c r="AR105" i="14" s="1"/>
  <c r="AQ105" i="14"/>
  <c r="AS106" i="14"/>
  <c r="AQ107" i="14"/>
  <c r="AS107" i="14"/>
  <c r="AQ108" i="14"/>
  <c r="AE53" i="1"/>
  <c r="AN53" i="1"/>
  <c r="AC56" i="12" l="1"/>
  <c r="AE55" i="12"/>
  <c r="AE56" i="12" s="1"/>
  <c r="AQ55" i="13"/>
  <c r="AQ56" i="13" s="1"/>
  <c r="AH23" i="18" s="1"/>
  <c r="AQ56" i="1"/>
  <c r="H23" i="18" s="1"/>
  <c r="AS53" i="12"/>
  <c r="AS54" i="12" s="1"/>
  <c r="W22" i="18" s="1"/>
  <c r="AS13" i="12"/>
  <c r="AS21" i="12" s="1"/>
  <c r="AQ53" i="1"/>
  <c r="AQ54" i="1" s="1"/>
  <c r="H22" i="18" s="1"/>
  <c r="AS55" i="13"/>
  <c r="AS56" i="13" s="1"/>
  <c r="AJ23" i="18" s="1"/>
  <c r="AS53" i="13"/>
  <c r="AS54" i="13" s="1"/>
  <c r="AJ22" i="18" s="1"/>
  <c r="AS56" i="1"/>
  <c r="J23" i="18" s="1"/>
  <c r="AS14" i="13"/>
  <c r="AS21" i="13" s="1"/>
  <c r="AQ53" i="12"/>
  <c r="AQ54" i="12" s="1"/>
  <c r="U22" i="18" s="1"/>
  <c r="M54" i="12"/>
  <c r="AQ55" i="12"/>
  <c r="AQ56" i="12" s="1"/>
  <c r="U23" i="18" s="1"/>
  <c r="M56" i="12"/>
  <c r="AS55" i="12"/>
  <c r="AS56" i="12" s="1"/>
  <c r="W23" i="18" s="1"/>
  <c r="AN56" i="12"/>
  <c r="AS53" i="1"/>
  <c r="AS54" i="1" s="1"/>
  <c r="J22" i="18" s="1"/>
  <c r="AN54" i="1"/>
  <c r="AF53" i="12"/>
  <c r="AE54" i="12"/>
  <c r="AF53" i="13"/>
  <c r="AE54" i="13"/>
  <c r="AE56" i="1"/>
  <c r="AF53" i="1"/>
  <c r="AE54" i="1"/>
  <c r="AF14" i="13"/>
  <c r="AE21" i="13"/>
  <c r="AC21" i="12"/>
  <c r="AE13" i="12"/>
  <c r="AF13" i="12" s="1"/>
  <c r="AS13" i="1"/>
  <c r="AS21" i="1" s="1"/>
  <c r="AN21" i="1"/>
  <c r="AQ13" i="1"/>
  <c r="M21" i="1"/>
  <c r="AE14" i="1"/>
  <c r="AF14" i="1" s="1"/>
  <c r="AR14" i="1" s="1"/>
  <c r="AP14" i="1" s="1"/>
  <c r="AQ13" i="12"/>
  <c r="M21" i="12"/>
  <c r="AE11" i="1"/>
  <c r="AF11" i="1" s="1"/>
  <c r="AR11" i="1" s="1"/>
  <c r="AC12" i="1"/>
  <c r="AS44" i="18"/>
  <c r="AT28" i="14"/>
  <c r="BB28" i="14" s="1"/>
  <c r="AV44" i="18"/>
  <c r="BB145" i="20"/>
  <c r="BB149" i="20" s="1"/>
  <c r="AT149" i="20"/>
  <c r="AT154" i="21"/>
  <c r="BB150" i="21"/>
  <c r="BB154" i="21" s="1"/>
  <c r="AT154" i="15"/>
  <c r="BB150" i="15"/>
  <c r="BB154" i="15" s="1"/>
  <c r="AT149" i="14"/>
  <c r="BB145" i="14"/>
  <c r="BB149" i="14" s="1"/>
  <c r="AT66" i="20"/>
  <c r="BB66" i="20" s="1"/>
  <c r="AT90" i="21"/>
  <c r="BB90" i="21" s="1"/>
  <c r="AT84" i="21"/>
  <c r="BB84" i="21" s="1"/>
  <c r="AT67" i="21"/>
  <c r="BB67" i="21" s="1"/>
  <c r="AT12" i="21"/>
  <c r="BB12" i="21" s="1"/>
  <c r="AT12" i="15"/>
  <c r="BB12" i="15" s="1"/>
  <c r="AT84" i="15"/>
  <c r="BB84" i="15" s="1"/>
  <c r="AT67" i="15"/>
  <c r="BB67" i="15" s="1"/>
  <c r="AT67" i="14"/>
  <c r="BB67" i="14" s="1"/>
  <c r="AT31" i="14"/>
  <c r="BB31" i="14" s="1"/>
  <c r="AT30" i="14"/>
  <c r="BB30" i="14" s="1"/>
  <c r="AC11" i="13"/>
  <c r="AT67" i="20"/>
  <c r="BB67" i="20" s="1"/>
  <c r="AT31" i="21"/>
  <c r="AT66" i="21"/>
  <c r="BB66" i="21" s="1"/>
  <c r="AT66" i="15"/>
  <c r="BB66" i="15" s="1"/>
  <c r="AT29" i="14"/>
  <c r="BB29" i="14" s="1"/>
  <c r="AT66" i="14"/>
  <c r="BB66" i="14" s="1"/>
  <c r="AT85" i="21"/>
  <c r="BB85" i="21" s="1"/>
  <c r="AT29" i="21"/>
  <c r="AT30" i="21"/>
  <c r="AT85" i="15"/>
  <c r="BB85" i="15" s="1"/>
  <c r="AC11" i="12"/>
  <c r="AQ11" i="1"/>
  <c r="AS110" i="21"/>
  <c r="AS114" i="21" s="1"/>
  <c r="AN114" i="21"/>
  <c r="AQ110" i="21"/>
  <c r="AQ114" i="21" s="1"/>
  <c r="M114" i="21"/>
  <c r="AF110" i="21"/>
  <c r="AR110" i="21" s="1"/>
  <c r="AF110" i="15"/>
  <c r="AR110" i="15" s="1"/>
  <c r="AQ110" i="15"/>
  <c r="M114" i="15"/>
  <c r="AN114" i="15"/>
  <c r="AT12" i="14"/>
  <c r="BB12" i="14" s="1"/>
  <c r="AQ20" i="1"/>
  <c r="AP20" i="1" s="1"/>
  <c r="M90" i="14"/>
  <c r="AT84" i="14"/>
  <c r="BB84" i="14" s="1"/>
  <c r="AT85" i="14"/>
  <c r="BB85" i="14" s="1"/>
  <c r="AT29" i="15"/>
  <c r="BB29" i="15" s="1"/>
  <c r="AF90" i="15"/>
  <c r="AT28" i="21"/>
  <c r="AT124" i="21"/>
  <c r="BB124" i="21" s="1"/>
  <c r="AT123" i="20"/>
  <c r="BB123" i="20" s="1"/>
  <c r="AT122" i="14"/>
  <c r="BB122" i="14" s="1"/>
  <c r="AT122" i="20"/>
  <c r="BB122" i="20" s="1"/>
  <c r="AN114" i="14"/>
  <c r="AT124" i="14"/>
  <c r="BB124" i="14" s="1"/>
  <c r="AT124" i="15"/>
  <c r="BB124" i="15" s="1"/>
  <c r="AT123" i="15"/>
  <c r="BB123" i="15" s="1"/>
  <c r="AT124" i="20"/>
  <c r="BB124" i="20" s="1"/>
  <c r="AT122" i="15"/>
  <c r="M114" i="14"/>
  <c r="AQ114" i="14"/>
  <c r="AT123" i="14"/>
  <c r="BB123" i="14" s="1"/>
  <c r="AS114" i="20"/>
  <c r="AQ111" i="20"/>
  <c r="AQ114" i="20" s="1"/>
  <c r="AT104" i="20"/>
  <c r="BB104" i="20" s="1"/>
  <c r="AR122" i="21"/>
  <c r="AT107" i="21"/>
  <c r="BB107" i="21" s="1"/>
  <c r="AT104" i="21"/>
  <c r="BB104" i="21" s="1"/>
  <c r="AQ113" i="15"/>
  <c r="AT113" i="15" s="1"/>
  <c r="BB113" i="15" s="1"/>
  <c r="AT108" i="15"/>
  <c r="BB108" i="15" s="1"/>
  <c r="AR110" i="14"/>
  <c r="AE111" i="14"/>
  <c r="AE113" i="14"/>
  <c r="AF113" i="14" s="1"/>
  <c r="AR113" i="14" s="1"/>
  <c r="AT113" i="14" s="1"/>
  <c r="BB113" i="14" s="1"/>
  <c r="AS110" i="14"/>
  <c r="AS114" i="14" s="1"/>
  <c r="AT112" i="14"/>
  <c r="BB112" i="14" s="1"/>
  <c r="AT104" i="14"/>
  <c r="BB104" i="14" s="1"/>
  <c r="AS110" i="15"/>
  <c r="AS114" i="15" s="1"/>
  <c r="AQ112" i="15"/>
  <c r="AE111" i="15"/>
  <c r="AE114" i="15" s="1"/>
  <c r="AT112" i="21"/>
  <c r="BB112" i="21" s="1"/>
  <c r="AT113" i="21"/>
  <c r="BB113" i="21" s="1"/>
  <c r="AT112" i="20"/>
  <c r="BB112" i="20" s="1"/>
  <c r="AR110" i="20"/>
  <c r="M114" i="20"/>
  <c r="AN114" i="20"/>
  <c r="AT113" i="20"/>
  <c r="BB113" i="20" s="1"/>
  <c r="AC114" i="20"/>
  <c r="AE111" i="20"/>
  <c r="AT107" i="20"/>
  <c r="BB107" i="20" s="1"/>
  <c r="AT105" i="20"/>
  <c r="BB105" i="20" s="1"/>
  <c r="AT108" i="20"/>
  <c r="BB108" i="20" s="1"/>
  <c r="AT106" i="20"/>
  <c r="BB106" i="20" s="1"/>
  <c r="AT108" i="21"/>
  <c r="BB108" i="21" s="1"/>
  <c r="AT106" i="21"/>
  <c r="BB106" i="21" s="1"/>
  <c r="AT105" i="21"/>
  <c r="BB105" i="21" s="1"/>
  <c r="AT106" i="15"/>
  <c r="BB106" i="15" s="1"/>
  <c r="AT107" i="15"/>
  <c r="BB107" i="15" s="1"/>
  <c r="AT104" i="15"/>
  <c r="BB104" i="15" s="1"/>
  <c r="AT105" i="15"/>
  <c r="BB105" i="15" s="1"/>
  <c r="AT106" i="14"/>
  <c r="BB106" i="14" s="1"/>
  <c r="AT108" i="14"/>
  <c r="BB108" i="14" s="1"/>
  <c r="AT107" i="14"/>
  <c r="BB107" i="14" s="1"/>
  <c r="AT105" i="14"/>
  <c r="BB105" i="14" s="1"/>
  <c r="AF55" i="12" l="1"/>
  <c r="AF56" i="12" s="1"/>
  <c r="AC56" i="13"/>
  <c r="AE55" i="13"/>
  <c r="AQ21" i="12"/>
  <c r="AU23" i="18"/>
  <c r="AU22" i="18"/>
  <c r="AW23" i="18"/>
  <c r="AW22" i="18"/>
  <c r="AR53" i="12"/>
  <c r="AF54" i="12"/>
  <c r="AR53" i="13"/>
  <c r="AF54" i="13"/>
  <c r="AF56" i="1"/>
  <c r="AR53" i="1"/>
  <c r="AF54" i="1"/>
  <c r="AR14" i="13"/>
  <c r="AF21" i="13"/>
  <c r="AC21" i="1"/>
  <c r="AT14" i="1"/>
  <c r="AQ21" i="1"/>
  <c r="AE21" i="12"/>
  <c r="AR13" i="12"/>
  <c r="AP13" i="12" s="1"/>
  <c r="AF21" i="12"/>
  <c r="AE11" i="13"/>
  <c r="AF11" i="13" s="1"/>
  <c r="AR11" i="13" s="1"/>
  <c r="AP11" i="13" s="1"/>
  <c r="AC12" i="13"/>
  <c r="AE11" i="12"/>
  <c r="AF11" i="12" s="1"/>
  <c r="AR11" i="12" s="1"/>
  <c r="AP11" i="12" s="1"/>
  <c r="AC12" i="12"/>
  <c r="AQ12" i="1"/>
  <c r="H8" i="18" s="1"/>
  <c r="AV45" i="18"/>
  <c r="AX44" i="18"/>
  <c r="BF44" i="18" s="1"/>
  <c r="S45" i="18"/>
  <c r="AT11" i="1"/>
  <c r="AT20" i="1"/>
  <c r="BD20" i="13" s="1"/>
  <c r="BG20" i="13" s="1"/>
  <c r="AQ114" i="15"/>
  <c r="AQ90" i="14"/>
  <c r="AR90" i="15"/>
  <c r="AE114" i="14"/>
  <c r="AT110" i="15"/>
  <c r="BB122" i="15"/>
  <c r="AC114" i="14"/>
  <c r="AT122" i="21"/>
  <c r="AF111" i="14"/>
  <c r="AF114" i="14" s="1"/>
  <c r="AT110" i="14"/>
  <c r="AF111" i="15"/>
  <c r="AF114" i="15" s="1"/>
  <c r="AT112" i="15"/>
  <c r="BB112" i="15" s="1"/>
  <c r="AE111" i="21"/>
  <c r="AE114" i="21" s="1"/>
  <c r="AT110" i="21"/>
  <c r="AF111" i="20"/>
  <c r="AE114" i="20"/>
  <c r="AT110" i="20"/>
  <c r="AV28" i="1"/>
  <c r="AR55" i="12" l="1"/>
  <c r="AE56" i="13"/>
  <c r="AF55" i="13"/>
  <c r="AR56" i="12"/>
  <c r="V23" i="18" s="1"/>
  <c r="AP55" i="12"/>
  <c r="AT55" i="12"/>
  <c r="AR54" i="12"/>
  <c r="V22" i="18" s="1"/>
  <c r="AP53" i="12"/>
  <c r="AT53" i="12"/>
  <c r="AR54" i="13"/>
  <c r="AI22" i="18" s="1"/>
  <c r="AT53" i="13"/>
  <c r="BF53" i="13" s="1"/>
  <c r="AR56" i="1"/>
  <c r="I23" i="18" s="1"/>
  <c r="BD55" i="13"/>
  <c r="AR54" i="1"/>
  <c r="I22" i="18" s="1"/>
  <c r="AT53" i="1"/>
  <c r="BD53" i="13" s="1"/>
  <c r="AP53" i="1"/>
  <c r="AT11" i="13"/>
  <c r="AU11" i="13" s="1"/>
  <c r="AR21" i="13"/>
  <c r="AP14" i="13"/>
  <c r="AT14" i="13"/>
  <c r="BD14" i="13"/>
  <c r="AU14" i="1"/>
  <c r="BB14" i="1" s="1"/>
  <c r="AP13" i="1"/>
  <c r="AE21" i="1"/>
  <c r="AR21" i="12"/>
  <c r="AT13" i="12"/>
  <c r="BE13" i="13" s="1"/>
  <c r="AT11" i="12"/>
  <c r="BE11" i="13" s="1"/>
  <c r="AU20" i="1"/>
  <c r="BB20" i="1" s="1"/>
  <c r="AU11" i="1"/>
  <c r="BB11" i="1" s="1"/>
  <c r="BD11" i="13"/>
  <c r="AY45" i="18"/>
  <c r="AF45" i="18"/>
  <c r="AF44" i="18"/>
  <c r="BB110" i="15"/>
  <c r="AT90" i="14"/>
  <c r="BB90" i="14" s="1"/>
  <c r="AT90" i="15"/>
  <c r="BB122" i="21"/>
  <c r="BB110" i="14"/>
  <c r="AR111" i="14"/>
  <c r="AR114" i="14" s="1"/>
  <c r="AR111" i="15"/>
  <c r="AR114" i="15" s="1"/>
  <c r="BB110" i="21"/>
  <c r="AF111" i="21"/>
  <c r="AF114" i="21" s="1"/>
  <c r="BB110" i="20"/>
  <c r="AR111" i="20"/>
  <c r="AF114" i="20"/>
  <c r="AM49" i="12"/>
  <c r="AM48" i="12"/>
  <c r="AM46" i="12"/>
  <c r="AM45" i="12"/>
  <c r="AM44" i="12"/>
  <c r="AM41" i="12"/>
  <c r="AM43" i="12" s="1"/>
  <c r="AM39" i="12"/>
  <c r="AM40" i="12" s="1"/>
  <c r="AM37" i="12"/>
  <c r="AM38" i="12" s="1"/>
  <c r="AM35" i="12"/>
  <c r="AM36" i="12" s="1"/>
  <c r="AM33" i="12"/>
  <c r="AM31" i="12"/>
  <c r="AM30" i="12"/>
  <c r="AM27" i="12"/>
  <c r="AM26" i="12"/>
  <c r="AM22" i="12"/>
  <c r="AM10" i="12"/>
  <c r="AM12" i="12" s="1"/>
  <c r="AM8" i="12"/>
  <c r="AM7" i="12"/>
  <c r="AM49" i="13"/>
  <c r="AM48" i="13"/>
  <c r="AM46" i="13"/>
  <c r="AM45" i="13"/>
  <c r="AM44" i="13"/>
  <c r="AM41" i="13"/>
  <c r="AM43" i="13" s="1"/>
  <c r="AM39" i="13"/>
  <c r="AM37" i="13"/>
  <c r="AM35" i="13"/>
  <c r="AM33" i="13"/>
  <c r="AM31" i="13"/>
  <c r="AM30" i="13"/>
  <c r="AM27" i="13"/>
  <c r="AM26" i="13"/>
  <c r="AM24" i="13"/>
  <c r="AM22" i="13"/>
  <c r="AM10" i="13"/>
  <c r="AM12" i="13" s="1"/>
  <c r="AM8" i="13"/>
  <c r="AM7" i="13"/>
  <c r="AM143" i="14"/>
  <c r="AM142" i="14"/>
  <c r="AM141" i="14"/>
  <c r="AM140" i="14"/>
  <c r="AM139" i="14"/>
  <c r="AM138" i="14"/>
  <c r="AM137" i="14"/>
  <c r="AM133" i="14"/>
  <c r="AM132" i="14"/>
  <c r="AM131" i="14"/>
  <c r="AM129" i="14"/>
  <c r="AM128" i="14"/>
  <c r="AM127" i="14"/>
  <c r="AM126" i="14"/>
  <c r="AM121" i="14"/>
  <c r="AM120" i="14"/>
  <c r="AM119" i="14"/>
  <c r="AM118" i="14"/>
  <c r="AM116" i="14"/>
  <c r="AM103" i="14"/>
  <c r="AM102" i="14"/>
  <c r="AM100" i="14"/>
  <c r="AM99" i="14"/>
  <c r="AM98" i="14"/>
  <c r="AM97" i="14"/>
  <c r="AM95" i="14"/>
  <c r="AM94" i="14"/>
  <c r="AM93" i="14"/>
  <c r="AM89" i="14"/>
  <c r="AM88" i="14"/>
  <c r="AM87" i="14"/>
  <c r="AM83" i="14"/>
  <c r="AM82" i="14"/>
  <c r="AM81" i="14"/>
  <c r="AM79" i="14"/>
  <c r="AM78" i="14"/>
  <c r="AM77" i="14"/>
  <c r="AM76" i="14"/>
  <c r="AM72" i="14"/>
  <c r="AM71" i="14"/>
  <c r="AM70" i="14"/>
  <c r="AM69" i="14"/>
  <c r="AM65" i="14"/>
  <c r="AM64" i="14"/>
  <c r="AM63" i="14"/>
  <c r="AM62" i="14"/>
  <c r="AM61" i="14"/>
  <c r="AM58" i="14"/>
  <c r="AM57" i="14"/>
  <c r="AM56" i="14"/>
  <c r="AM55" i="14"/>
  <c r="AM53" i="14"/>
  <c r="AM52" i="14"/>
  <c r="AM51" i="14"/>
  <c r="AM48" i="14"/>
  <c r="AM47" i="14"/>
  <c r="AM46" i="14"/>
  <c r="AM44" i="14"/>
  <c r="AM43" i="14"/>
  <c r="AM42" i="14"/>
  <c r="AM41" i="14"/>
  <c r="AM40" i="14"/>
  <c r="AM39" i="14"/>
  <c r="AM37" i="14"/>
  <c r="AM35" i="14"/>
  <c r="AM34" i="14"/>
  <c r="AM27" i="14"/>
  <c r="AM26" i="14"/>
  <c r="AM24" i="14"/>
  <c r="AM23" i="14"/>
  <c r="AM22" i="14"/>
  <c r="AM21" i="14"/>
  <c r="AM20" i="14"/>
  <c r="AM18" i="14"/>
  <c r="AM17" i="14"/>
  <c r="AM16" i="14"/>
  <c r="AM14" i="14"/>
  <c r="AM11" i="14"/>
  <c r="AM10" i="14"/>
  <c r="AM9" i="14"/>
  <c r="AM8" i="14"/>
  <c r="AM143" i="15"/>
  <c r="AM142" i="15"/>
  <c r="AM141" i="15"/>
  <c r="AM140" i="15"/>
  <c r="AM139" i="15"/>
  <c r="AM138" i="15"/>
  <c r="AM137" i="15"/>
  <c r="AM133" i="15"/>
  <c r="AM132" i="15"/>
  <c r="AM131" i="15"/>
  <c r="AM129" i="15"/>
  <c r="AM128" i="15"/>
  <c r="AM127" i="15"/>
  <c r="AM126" i="15"/>
  <c r="AM121" i="15"/>
  <c r="AM120" i="15"/>
  <c r="AM119" i="15"/>
  <c r="AM118" i="15"/>
  <c r="AM116" i="15"/>
  <c r="AM103" i="15"/>
  <c r="AM102" i="15"/>
  <c r="AM100" i="15"/>
  <c r="AM99" i="15"/>
  <c r="AM98" i="15"/>
  <c r="AM97" i="15"/>
  <c r="AM95" i="15"/>
  <c r="AM94" i="15"/>
  <c r="AM93" i="15"/>
  <c r="AM89" i="15"/>
  <c r="AM88" i="15"/>
  <c r="AM87" i="15"/>
  <c r="AM83" i="15"/>
  <c r="AM82" i="15"/>
  <c r="AM81" i="15"/>
  <c r="AM79" i="15"/>
  <c r="AM78" i="15"/>
  <c r="AM77" i="15"/>
  <c r="AM76" i="15"/>
  <c r="AM72" i="15"/>
  <c r="AM71" i="15"/>
  <c r="AM70" i="15"/>
  <c r="AM69" i="15"/>
  <c r="AM65" i="15"/>
  <c r="AM64" i="15"/>
  <c r="AM63" i="15"/>
  <c r="AM62" i="15"/>
  <c r="AM61" i="15"/>
  <c r="AM58" i="15"/>
  <c r="AM57" i="15"/>
  <c r="AM56" i="15"/>
  <c r="AM55" i="15"/>
  <c r="AM53" i="15"/>
  <c r="AM52" i="15"/>
  <c r="AM51" i="15"/>
  <c r="AM48" i="15"/>
  <c r="AM47" i="15"/>
  <c r="AM46" i="15"/>
  <c r="AM44" i="15"/>
  <c r="AM43" i="15"/>
  <c r="AM42" i="15"/>
  <c r="AM41" i="15"/>
  <c r="AM40" i="15"/>
  <c r="AM39" i="15"/>
  <c r="AM37" i="15"/>
  <c r="AM35" i="15"/>
  <c r="AM34" i="15"/>
  <c r="AM27" i="15"/>
  <c r="AM26" i="15"/>
  <c r="AM24" i="15"/>
  <c r="AM23" i="15"/>
  <c r="AM22" i="15"/>
  <c r="AM21" i="15"/>
  <c r="AM20" i="15"/>
  <c r="AM18" i="15"/>
  <c r="AM17" i="15"/>
  <c r="AM16" i="15"/>
  <c r="AM14" i="15"/>
  <c r="AM11" i="15"/>
  <c r="AM10" i="15"/>
  <c r="AM9" i="15"/>
  <c r="AM8" i="15"/>
  <c r="AM143" i="21"/>
  <c r="AM142" i="21"/>
  <c r="AM141" i="21"/>
  <c r="AM140" i="21"/>
  <c r="AM139" i="21"/>
  <c r="AM138" i="21"/>
  <c r="AM137" i="21"/>
  <c r="AM133" i="21"/>
  <c r="AM132" i="21"/>
  <c r="AM131" i="21"/>
  <c r="AM129" i="21"/>
  <c r="AM128" i="21"/>
  <c r="AM127" i="21"/>
  <c r="AM126" i="21"/>
  <c r="AM120" i="21"/>
  <c r="AM119" i="21"/>
  <c r="AM118" i="21"/>
  <c r="AM116" i="21"/>
  <c r="AM103" i="21"/>
  <c r="AM102" i="21"/>
  <c r="AM100" i="21"/>
  <c r="AM99" i="21"/>
  <c r="AM98" i="21"/>
  <c r="AM97" i="21"/>
  <c r="AM95" i="21"/>
  <c r="AM94" i="21"/>
  <c r="AM93" i="21"/>
  <c r="AM89" i="21"/>
  <c r="AM88" i="21"/>
  <c r="AM87" i="21"/>
  <c r="AM83" i="21"/>
  <c r="AM82" i="21"/>
  <c r="AM81" i="21"/>
  <c r="AM79" i="21"/>
  <c r="AM78" i="21"/>
  <c r="AM77" i="21"/>
  <c r="AM76" i="21"/>
  <c r="AM72" i="21"/>
  <c r="AM71" i="21"/>
  <c r="AM70" i="21"/>
  <c r="AM69" i="21"/>
  <c r="AM65" i="21"/>
  <c r="AM64" i="21"/>
  <c r="AM63" i="21"/>
  <c r="AM62" i="21"/>
  <c r="AM61" i="21"/>
  <c r="AM58" i="21"/>
  <c r="AM57" i="21"/>
  <c r="AM56" i="21"/>
  <c r="AM55" i="21"/>
  <c r="AM53" i="21"/>
  <c r="AM52" i="21"/>
  <c r="AM51" i="21"/>
  <c r="AM48" i="21"/>
  <c r="AM47" i="21"/>
  <c r="AM46" i="21"/>
  <c r="AM44" i="21"/>
  <c r="AM43" i="21"/>
  <c r="AM42" i="21"/>
  <c r="AM41" i="21"/>
  <c r="AM40" i="21"/>
  <c r="AM39" i="21"/>
  <c r="AM37" i="21"/>
  <c r="AM35" i="21"/>
  <c r="AM34" i="21"/>
  <c r="AM27" i="21"/>
  <c r="AM26" i="21"/>
  <c r="AM24" i="21"/>
  <c r="AM23" i="21"/>
  <c r="AM22" i="21"/>
  <c r="AM21" i="21"/>
  <c r="AM20" i="21"/>
  <c r="AM18" i="21"/>
  <c r="AM17" i="21"/>
  <c r="AM16" i="21"/>
  <c r="AM14" i="21"/>
  <c r="AM11" i="21"/>
  <c r="AM10" i="21"/>
  <c r="AM9" i="21"/>
  <c r="AM8" i="21"/>
  <c r="AM143" i="20"/>
  <c r="AM142" i="20"/>
  <c r="AM141" i="20"/>
  <c r="AM140" i="20"/>
  <c r="AM139" i="20"/>
  <c r="AM138" i="20"/>
  <c r="AM137" i="20"/>
  <c r="AM133" i="20"/>
  <c r="AM132" i="20"/>
  <c r="AM131" i="20"/>
  <c r="AM129" i="20"/>
  <c r="AM128" i="20"/>
  <c r="AM127" i="20"/>
  <c r="AM126" i="20"/>
  <c r="AM121" i="20"/>
  <c r="AM120" i="20"/>
  <c r="AM119" i="20"/>
  <c r="AM118" i="20"/>
  <c r="AM116" i="20"/>
  <c r="AM103" i="20"/>
  <c r="AM102" i="20"/>
  <c r="AM100" i="20"/>
  <c r="AM99" i="20"/>
  <c r="AM98" i="20"/>
  <c r="AM97" i="20"/>
  <c r="AM94" i="20"/>
  <c r="AM93" i="20"/>
  <c r="AM89" i="20"/>
  <c r="AM88" i="20"/>
  <c r="AM87" i="20"/>
  <c r="AM83" i="20"/>
  <c r="AM82" i="20"/>
  <c r="AM81" i="20"/>
  <c r="AM79" i="20"/>
  <c r="AM78" i="20"/>
  <c r="AM77" i="20"/>
  <c r="AM76" i="20"/>
  <c r="AM72" i="20"/>
  <c r="AM71" i="20"/>
  <c r="AM70" i="20"/>
  <c r="AM69" i="20"/>
  <c r="AM65" i="20"/>
  <c r="AM64" i="20"/>
  <c r="AM63" i="20"/>
  <c r="AM62" i="20"/>
  <c r="AM61" i="20"/>
  <c r="AM58" i="20"/>
  <c r="AM57" i="20"/>
  <c r="AM56" i="20"/>
  <c r="AM55" i="20"/>
  <c r="AM53" i="20"/>
  <c r="AM52" i="20"/>
  <c r="AM51" i="20"/>
  <c r="AM48" i="20"/>
  <c r="AM47" i="20"/>
  <c r="AM46" i="20"/>
  <c r="AM44" i="20"/>
  <c r="AM43" i="20"/>
  <c r="AM42" i="20"/>
  <c r="AM41" i="20"/>
  <c r="AM40" i="20"/>
  <c r="AM39" i="20"/>
  <c r="AM27" i="20"/>
  <c r="AM26" i="20"/>
  <c r="AM24" i="20"/>
  <c r="AM23" i="20"/>
  <c r="AM22" i="20"/>
  <c r="AM21" i="20"/>
  <c r="AM20" i="20"/>
  <c r="AM18" i="20"/>
  <c r="AM17" i="20"/>
  <c r="AM16" i="20"/>
  <c r="AM14" i="20"/>
  <c r="AM11" i="20"/>
  <c r="AM9" i="13" l="1"/>
  <c r="AF56" i="13"/>
  <c r="AR55" i="13"/>
  <c r="AM9" i="12"/>
  <c r="BF11" i="13"/>
  <c r="BG11" i="13" s="1"/>
  <c r="AV22" i="18"/>
  <c r="AM50" i="13"/>
  <c r="AM50" i="12"/>
  <c r="BE55" i="13"/>
  <c r="AT56" i="12"/>
  <c r="X23" i="18" s="1"/>
  <c r="AZ53" i="12"/>
  <c r="BE53" i="13"/>
  <c r="BG53" i="13" s="1"/>
  <c r="AT54" i="12"/>
  <c r="X22" i="18" s="1"/>
  <c r="AT54" i="13"/>
  <c r="AK22" i="18" s="1"/>
  <c r="AT56" i="1"/>
  <c r="K23" i="18" s="1"/>
  <c r="AT54" i="1"/>
  <c r="K22" i="18" s="1"/>
  <c r="AM47" i="13"/>
  <c r="AM47" i="12"/>
  <c r="AU11" i="12"/>
  <c r="AU12" i="12" s="1"/>
  <c r="BF14" i="13"/>
  <c r="BG14" i="13" s="1"/>
  <c r="AT21" i="13"/>
  <c r="AU14" i="13"/>
  <c r="AR21" i="1"/>
  <c r="I9" i="18" s="1"/>
  <c r="AT13" i="1"/>
  <c r="AT21" i="12"/>
  <c r="AU13" i="12"/>
  <c r="BB11" i="13"/>
  <c r="AU12" i="13"/>
  <c r="AL8" i="18" s="1"/>
  <c r="AU12" i="1"/>
  <c r="L8" i="18" s="1"/>
  <c r="AS45" i="18"/>
  <c r="AX45" i="18"/>
  <c r="BF45" i="18" s="1"/>
  <c r="AM96" i="21"/>
  <c r="AM32" i="21"/>
  <c r="AM86" i="21"/>
  <c r="AM101" i="15"/>
  <c r="AM32" i="14"/>
  <c r="AM91" i="15"/>
  <c r="AM91" i="14"/>
  <c r="AM101" i="14"/>
  <c r="AM68" i="20"/>
  <c r="AM91" i="21"/>
  <c r="AM86" i="15"/>
  <c r="AM32" i="15"/>
  <c r="AM25" i="15"/>
  <c r="AM96" i="15"/>
  <c r="AM86" i="14"/>
  <c r="AM96" i="14"/>
  <c r="AM68" i="14"/>
  <c r="BB90" i="15"/>
  <c r="AM68" i="21"/>
  <c r="AM25" i="21"/>
  <c r="AM109" i="15"/>
  <c r="AM125" i="14"/>
  <c r="AM125" i="15"/>
  <c r="AM125" i="20"/>
  <c r="AM125" i="21"/>
  <c r="AM109" i="20"/>
  <c r="AT111" i="14"/>
  <c r="AT114" i="14" s="1"/>
  <c r="AT111" i="15"/>
  <c r="AT114" i="15" s="1"/>
  <c r="AR111" i="21"/>
  <c r="AR114" i="21" s="1"/>
  <c r="AT111" i="20"/>
  <c r="AR114" i="20"/>
  <c r="AM109" i="21"/>
  <c r="AM109" i="14"/>
  <c r="AM101" i="20"/>
  <c r="AM101" i="21"/>
  <c r="AR56" i="13" l="1"/>
  <c r="AI23" i="18" s="1"/>
  <c r="AV23" i="18" s="1"/>
  <c r="AT55" i="13"/>
  <c r="AX22" i="18"/>
  <c r="BB55" i="12"/>
  <c r="BB56" i="12" s="1"/>
  <c r="BB57" i="12" s="1"/>
  <c r="AU56" i="12"/>
  <c r="Y23" i="18" s="1"/>
  <c r="AF23" i="18" s="1"/>
  <c r="AZ54" i="12"/>
  <c r="AD22" i="18" s="1"/>
  <c r="AF22" i="18" s="1"/>
  <c r="BB53" i="12"/>
  <c r="BB54" i="12" s="1"/>
  <c r="AZ54" i="13"/>
  <c r="AQ22" i="18" s="1"/>
  <c r="AS22" i="18" s="1"/>
  <c r="BB53" i="13"/>
  <c r="BB54" i="13" s="1"/>
  <c r="BB11" i="12"/>
  <c r="BB56" i="1"/>
  <c r="AU56" i="1"/>
  <c r="L23" i="18" s="1"/>
  <c r="AZ54" i="1"/>
  <c r="Q22" i="18" s="1"/>
  <c r="BB53" i="1"/>
  <c r="BB54" i="1" s="1"/>
  <c r="BB14" i="13"/>
  <c r="BB21" i="13" s="1"/>
  <c r="AU21" i="13"/>
  <c r="AT21" i="1"/>
  <c r="BD13" i="13"/>
  <c r="BG13" i="13" s="1"/>
  <c r="AU13" i="1"/>
  <c r="BB13" i="12"/>
  <c r="BB21" i="12" s="1"/>
  <c r="AU21" i="12"/>
  <c r="Y8" i="18"/>
  <c r="AY8" i="18" s="1"/>
  <c r="BB111" i="14"/>
  <c r="BB114" i="14" s="1"/>
  <c r="BB111" i="15"/>
  <c r="BB114" i="15" s="1"/>
  <c r="AT111" i="21"/>
  <c r="AT114" i="21" s="1"/>
  <c r="BB111" i="20"/>
  <c r="BB114" i="20" s="1"/>
  <c r="AT114" i="20"/>
  <c r="AB18" i="20"/>
  <c r="Y18" i="20"/>
  <c r="U18" i="20"/>
  <c r="T18" i="20"/>
  <c r="S18" i="20"/>
  <c r="R18" i="20"/>
  <c r="L18" i="20"/>
  <c r="AN17" i="20"/>
  <c r="AS17" i="20" s="1"/>
  <c r="AB17" i="20"/>
  <c r="Y17" i="20"/>
  <c r="U17" i="20"/>
  <c r="T17" i="20"/>
  <c r="S17" i="20"/>
  <c r="R17" i="20"/>
  <c r="L17" i="20"/>
  <c r="AN16" i="20"/>
  <c r="AB16" i="20"/>
  <c r="Y16" i="20"/>
  <c r="U16" i="20"/>
  <c r="T16" i="20"/>
  <c r="S16" i="20"/>
  <c r="R16" i="20"/>
  <c r="L16" i="20"/>
  <c r="M16" i="20" s="1"/>
  <c r="AQ16" i="20" s="1"/>
  <c r="AB14" i="20"/>
  <c r="Y14" i="20"/>
  <c r="U14" i="20"/>
  <c r="T14" i="20"/>
  <c r="S14" i="20"/>
  <c r="R14" i="20"/>
  <c r="L14" i="20"/>
  <c r="M14" i="20" s="1"/>
  <c r="AB18" i="21"/>
  <c r="Y18" i="21"/>
  <c r="U18" i="21"/>
  <c r="T18" i="21"/>
  <c r="S18" i="21"/>
  <c r="R18" i="21"/>
  <c r="L18" i="21"/>
  <c r="AN17" i="21"/>
  <c r="AS17" i="21" s="1"/>
  <c r="AB17" i="21"/>
  <c r="Y17" i="21"/>
  <c r="U17" i="21"/>
  <c r="T17" i="21"/>
  <c r="S17" i="21"/>
  <c r="R17" i="21"/>
  <c r="L17" i="21"/>
  <c r="AN16" i="21"/>
  <c r="AB16" i="21"/>
  <c r="Y16" i="21"/>
  <c r="U16" i="21"/>
  <c r="T16" i="21"/>
  <c r="S16" i="21"/>
  <c r="R16" i="21"/>
  <c r="L16" i="21"/>
  <c r="M16" i="21" s="1"/>
  <c r="AQ16" i="21" s="1"/>
  <c r="AB14" i="21"/>
  <c r="Y14" i="21"/>
  <c r="U14" i="21"/>
  <c r="T14" i="21"/>
  <c r="S14" i="21"/>
  <c r="R14" i="21"/>
  <c r="L14" i="21"/>
  <c r="AN18" i="15"/>
  <c r="AS18" i="15" s="1"/>
  <c r="AB18" i="15"/>
  <c r="Y18" i="15"/>
  <c r="U18" i="15"/>
  <c r="T18" i="15"/>
  <c r="S18" i="15"/>
  <c r="R18" i="15"/>
  <c r="L18" i="15"/>
  <c r="AB17" i="15"/>
  <c r="Y17" i="15"/>
  <c r="U17" i="15"/>
  <c r="T17" i="15"/>
  <c r="S17" i="15"/>
  <c r="R17" i="15"/>
  <c r="L17" i="15"/>
  <c r="AN16" i="15"/>
  <c r="AS16" i="15" s="1"/>
  <c r="AB16" i="15"/>
  <c r="Y16" i="15"/>
  <c r="U16" i="15"/>
  <c r="T16" i="15"/>
  <c r="S16" i="15"/>
  <c r="R16" i="15"/>
  <c r="L16" i="15"/>
  <c r="M16" i="15" s="1"/>
  <c r="AQ16" i="15" s="1"/>
  <c r="AB14" i="15"/>
  <c r="Y14" i="15"/>
  <c r="U14" i="15"/>
  <c r="T14" i="15"/>
  <c r="S14" i="15"/>
  <c r="R14" i="15"/>
  <c r="L14" i="15"/>
  <c r="AN18" i="14"/>
  <c r="AS18" i="14" s="1"/>
  <c r="AB18" i="14"/>
  <c r="Y18" i="14"/>
  <c r="U18" i="14"/>
  <c r="T18" i="14"/>
  <c r="S18" i="14"/>
  <c r="R18" i="14"/>
  <c r="L18" i="14"/>
  <c r="AN17" i="14"/>
  <c r="AS17" i="14" s="1"/>
  <c r="AB17" i="14"/>
  <c r="Y17" i="14"/>
  <c r="U17" i="14"/>
  <c r="T17" i="14"/>
  <c r="S17" i="14"/>
  <c r="R17" i="14"/>
  <c r="L17" i="14"/>
  <c r="M17" i="14" s="1"/>
  <c r="AQ17" i="14" s="1"/>
  <c r="AB16" i="14"/>
  <c r="Y16" i="14"/>
  <c r="U16" i="14"/>
  <c r="T16" i="14"/>
  <c r="S16" i="14"/>
  <c r="R16" i="14"/>
  <c r="L16" i="14"/>
  <c r="M16" i="14" s="1"/>
  <c r="AB14" i="14"/>
  <c r="Y14" i="14"/>
  <c r="U14" i="14"/>
  <c r="T14" i="14"/>
  <c r="S14" i="14"/>
  <c r="R14" i="14"/>
  <c r="L14" i="14"/>
  <c r="M14" i="14" s="1"/>
  <c r="AU56" i="13" l="1"/>
  <c r="AL23" i="18" s="1"/>
  <c r="AY23" i="18" s="1"/>
  <c r="BF55" i="13"/>
  <c r="BG55" i="13" s="1"/>
  <c r="AT56" i="13"/>
  <c r="AK23" i="18" s="1"/>
  <c r="BD22" i="18"/>
  <c r="BF22" i="18" s="1"/>
  <c r="S22" i="18"/>
  <c r="S23" i="18"/>
  <c r="BB13" i="1"/>
  <c r="BB21" i="1" s="1"/>
  <c r="AU21" i="1"/>
  <c r="M14" i="15"/>
  <c r="M14" i="21"/>
  <c r="AQ14" i="21" s="1"/>
  <c r="BB111" i="21"/>
  <c r="BB114" i="21" s="1"/>
  <c r="AE14" i="20"/>
  <c r="AF14" i="20" s="1"/>
  <c r="AE14" i="21"/>
  <c r="AE14" i="14"/>
  <c r="AF14" i="14" s="1"/>
  <c r="AE14" i="15"/>
  <c r="AE16" i="21"/>
  <c r="AF16" i="21" s="1"/>
  <c r="AR16" i="21" s="1"/>
  <c r="AE16" i="20"/>
  <c r="AF16" i="20" s="1"/>
  <c r="AR16" i="20" s="1"/>
  <c r="AE17" i="14"/>
  <c r="AF17" i="14" s="1"/>
  <c r="AR17" i="14" s="1"/>
  <c r="AQ16" i="14"/>
  <c r="AE16" i="14"/>
  <c r="AF16" i="14" s="1"/>
  <c r="AR16" i="14" s="1"/>
  <c r="AE16" i="15"/>
  <c r="AF16" i="15" s="1"/>
  <c r="AR16" i="15" s="1"/>
  <c r="AN18" i="21"/>
  <c r="AS18" i="21" s="1"/>
  <c r="AN18" i="20"/>
  <c r="AS18" i="20" s="1"/>
  <c r="M18" i="20"/>
  <c r="AE18" i="20" s="1"/>
  <c r="AF18" i="20" s="1"/>
  <c r="AR18" i="20" s="1"/>
  <c r="AS16" i="20"/>
  <c r="AN14" i="20"/>
  <c r="AS14" i="20" s="1"/>
  <c r="AQ14" i="20"/>
  <c r="M17" i="20"/>
  <c r="M18" i="21"/>
  <c r="AE18" i="21" s="1"/>
  <c r="AF18" i="21" s="1"/>
  <c r="AR18" i="21" s="1"/>
  <c r="AS16" i="21"/>
  <c r="AN14" i="21"/>
  <c r="M17" i="21"/>
  <c r="M18" i="15"/>
  <c r="AQ18" i="15" s="1"/>
  <c r="AN14" i="15"/>
  <c r="AN17" i="15"/>
  <c r="AS17" i="15" s="1"/>
  <c r="M17" i="15"/>
  <c r="AQ17" i="15" s="1"/>
  <c r="AN14" i="14"/>
  <c r="AS14" i="14" s="1"/>
  <c r="AN16" i="14"/>
  <c r="AS16" i="14" s="1"/>
  <c r="AQ14" i="14"/>
  <c r="M18" i="14"/>
  <c r="BB55" i="13" l="1"/>
  <c r="BB56" i="13" s="1"/>
  <c r="AS23" i="18"/>
  <c r="AX23" i="18"/>
  <c r="BF23" i="18" s="1"/>
  <c r="AF14" i="15"/>
  <c r="AR14" i="15" s="1"/>
  <c r="AQ14" i="15"/>
  <c r="AS14" i="15"/>
  <c r="AS14" i="21"/>
  <c r="AF14" i="21"/>
  <c r="AR14" i="21" s="1"/>
  <c r="AT16" i="20"/>
  <c r="BB16" i="20" s="1"/>
  <c r="AT16" i="21"/>
  <c r="BB16" i="21" s="1"/>
  <c r="AT16" i="14"/>
  <c r="BB16" i="14" s="1"/>
  <c r="AE17" i="15"/>
  <c r="AF17" i="15" s="1"/>
  <c r="AR17" i="15" s="1"/>
  <c r="AT17" i="15" s="1"/>
  <c r="BB17" i="15" s="1"/>
  <c r="AT16" i="15"/>
  <c r="BB16" i="15" s="1"/>
  <c r="AE18" i="15"/>
  <c r="AF18" i="15" s="1"/>
  <c r="AR18" i="15" s="1"/>
  <c r="AT18" i="15" s="1"/>
  <c r="BB18" i="15" s="1"/>
  <c r="AT17" i="14"/>
  <c r="BB17" i="14" s="1"/>
  <c r="AE17" i="20"/>
  <c r="AF17" i="20" s="1"/>
  <c r="AR17" i="20" s="1"/>
  <c r="AR14" i="20"/>
  <c r="AQ18" i="20"/>
  <c r="AQ17" i="20"/>
  <c r="AE17" i="21"/>
  <c r="AF17" i="21" s="1"/>
  <c r="AR17" i="21" s="1"/>
  <c r="AQ18" i="21"/>
  <c r="AQ17" i="21"/>
  <c r="AQ18" i="14"/>
  <c r="AR14" i="14"/>
  <c r="AT14" i="15" l="1"/>
  <c r="AT14" i="21"/>
  <c r="AT14" i="20"/>
  <c r="AT18" i="20"/>
  <c r="BB18" i="20" s="1"/>
  <c r="AT17" i="20"/>
  <c r="BB17" i="20" s="1"/>
  <c r="AT17" i="21"/>
  <c r="BB17" i="21" s="1"/>
  <c r="AT18" i="21"/>
  <c r="BB18" i="21" s="1"/>
  <c r="AE18" i="14"/>
  <c r="AT14" i="14"/>
  <c r="BB14" i="15" l="1"/>
  <c r="BB14" i="21"/>
  <c r="BB14" i="20"/>
  <c r="BB14" i="14"/>
  <c r="AF18" i="14"/>
  <c r="AR18" i="14" l="1"/>
  <c r="AT18" i="14" l="1"/>
  <c r="BB18" i="14" l="1"/>
  <c r="AD144" i="20" l="1"/>
  <c r="AD136" i="20" s="1"/>
  <c r="AD135" i="20" s="1"/>
  <c r="AK144" i="20"/>
  <c r="AK136" i="20" s="1"/>
  <c r="AK135" i="20" s="1"/>
  <c r="AL144" i="20"/>
  <c r="AL136" i="20" s="1"/>
  <c r="AL135" i="20" s="1"/>
  <c r="AU144" i="20"/>
  <c r="AV144" i="20"/>
  <c r="AW144" i="20"/>
  <c r="AX144" i="20"/>
  <c r="AY144" i="20"/>
  <c r="AZ144" i="20"/>
  <c r="BA144" i="20"/>
  <c r="AU144" i="21"/>
  <c r="AV144" i="21"/>
  <c r="AW144" i="21"/>
  <c r="AX144" i="21"/>
  <c r="AY144" i="21"/>
  <c r="AZ144" i="21"/>
  <c r="BA144" i="21"/>
  <c r="AD144" i="21"/>
  <c r="AD136" i="21" s="1"/>
  <c r="AD135" i="21" s="1"/>
  <c r="AK144" i="21"/>
  <c r="AK136" i="21" s="1"/>
  <c r="AK135" i="21" s="1"/>
  <c r="AL144" i="21"/>
  <c r="AL136" i="21" s="1"/>
  <c r="AL135" i="21" s="1"/>
  <c r="AU144" i="15"/>
  <c r="AV144" i="15"/>
  <c r="AW144" i="15"/>
  <c r="AX144" i="15"/>
  <c r="AY144" i="15"/>
  <c r="AZ144" i="15"/>
  <c r="BA144" i="15"/>
  <c r="AK144" i="15"/>
  <c r="AK136" i="15" s="1"/>
  <c r="AK135" i="15" s="1"/>
  <c r="AL144" i="15"/>
  <c r="AL136" i="15" s="1"/>
  <c r="AL135" i="15" s="1"/>
  <c r="AZ144" i="14"/>
  <c r="BA144" i="14"/>
  <c r="AU144" i="14"/>
  <c r="AV144" i="14"/>
  <c r="AW144" i="14"/>
  <c r="AW136" i="14" s="1"/>
  <c r="AW135" i="14" s="1"/>
  <c r="AX144" i="14"/>
  <c r="AX136" i="14" s="1"/>
  <c r="AX135" i="14" s="1"/>
  <c r="AY144" i="14"/>
  <c r="AK144" i="14"/>
  <c r="AK136" i="14" s="1"/>
  <c r="AK135" i="14" s="1"/>
  <c r="AL144" i="14"/>
  <c r="AL136" i="14" s="1"/>
  <c r="AL135" i="14" s="1"/>
  <c r="AD144" i="14"/>
  <c r="AD136" i="14" s="1"/>
  <c r="AD135" i="14" s="1"/>
  <c r="AJ144" i="20"/>
  <c r="AJ136" i="20" s="1"/>
  <c r="AJ135" i="20" s="1"/>
  <c r="AN143" i="20"/>
  <c r="AS143" i="20" s="1"/>
  <c r="AB143" i="20"/>
  <c r="Y143" i="20"/>
  <c r="U143" i="20"/>
  <c r="T143" i="20"/>
  <c r="S143" i="20"/>
  <c r="R143" i="20"/>
  <c r="L143" i="20"/>
  <c r="M143" i="20" s="1"/>
  <c r="AQ143" i="20" s="1"/>
  <c r="AB142" i="20"/>
  <c r="Y142" i="20"/>
  <c r="U142" i="20"/>
  <c r="T142" i="20"/>
  <c r="S142" i="20"/>
  <c r="R142" i="20"/>
  <c r="L142" i="20"/>
  <c r="AN141" i="20"/>
  <c r="AB141" i="20"/>
  <c r="Y141" i="20"/>
  <c r="U141" i="20"/>
  <c r="T141" i="20"/>
  <c r="S141" i="20"/>
  <c r="R141" i="20"/>
  <c r="L141" i="20"/>
  <c r="AM144" i="20"/>
  <c r="AM136" i="20" s="1"/>
  <c r="AM135" i="20" s="1"/>
  <c r="AB140" i="20"/>
  <c r="Y140" i="20"/>
  <c r="U140" i="20"/>
  <c r="T140" i="20"/>
  <c r="S140" i="20"/>
  <c r="R140" i="20"/>
  <c r="L140" i="20"/>
  <c r="M140" i="20" s="1"/>
  <c r="AN139" i="20"/>
  <c r="AS139" i="20" s="1"/>
  <c r="AB139" i="20"/>
  <c r="Y139" i="20"/>
  <c r="U139" i="20"/>
  <c r="T139" i="20"/>
  <c r="S139" i="20"/>
  <c r="R139" i="20"/>
  <c r="L139" i="20"/>
  <c r="AB138" i="20"/>
  <c r="Y138" i="20"/>
  <c r="U138" i="20"/>
  <c r="T138" i="20"/>
  <c r="S138" i="20"/>
  <c r="R138" i="20"/>
  <c r="L138" i="20"/>
  <c r="AN137" i="20"/>
  <c r="AB137" i="20"/>
  <c r="Y137" i="20"/>
  <c r="U137" i="20"/>
  <c r="T137" i="20"/>
  <c r="S137" i="20"/>
  <c r="R137" i="20"/>
  <c r="L137" i="20"/>
  <c r="AJ144" i="21"/>
  <c r="AJ136" i="21" s="1"/>
  <c r="AJ135" i="21" s="1"/>
  <c r="AN143" i="21"/>
  <c r="AS143" i="21" s="1"/>
  <c r="AB143" i="21"/>
  <c r="Y143" i="21"/>
  <c r="U143" i="21"/>
  <c r="T143" i="21"/>
  <c r="S143" i="21"/>
  <c r="R143" i="21"/>
  <c r="L143" i="21"/>
  <c r="M143" i="21" s="1"/>
  <c r="AQ143" i="21" s="1"/>
  <c r="AB142" i="21"/>
  <c r="Y142" i="21"/>
  <c r="U142" i="21"/>
  <c r="T142" i="21"/>
  <c r="S142" i="21"/>
  <c r="R142" i="21"/>
  <c r="L142" i="21"/>
  <c r="AN141" i="21"/>
  <c r="AB141" i="21"/>
  <c r="Y141" i="21"/>
  <c r="U141" i="21"/>
  <c r="T141" i="21"/>
  <c r="S141" i="21"/>
  <c r="R141" i="21"/>
  <c r="L141" i="21"/>
  <c r="M141" i="21" s="1"/>
  <c r="AQ141" i="21" s="1"/>
  <c r="AB140" i="21"/>
  <c r="Y140" i="21"/>
  <c r="U140" i="21"/>
  <c r="T140" i="21"/>
  <c r="S140" i="21"/>
  <c r="R140" i="21"/>
  <c r="L140" i="21"/>
  <c r="AN139" i="21"/>
  <c r="AS139" i="21" s="1"/>
  <c r="AB139" i="21"/>
  <c r="Y139" i="21"/>
  <c r="U139" i="21"/>
  <c r="T139" i="21"/>
  <c r="S139" i="21"/>
  <c r="R139" i="21"/>
  <c r="L139" i="21"/>
  <c r="AN138" i="21"/>
  <c r="AB138" i="21"/>
  <c r="Y138" i="21"/>
  <c r="U138" i="21"/>
  <c r="T138" i="21"/>
  <c r="S138" i="21"/>
  <c r="R138" i="21"/>
  <c r="L138" i="21"/>
  <c r="AN137" i="21"/>
  <c r="AS137" i="21" s="1"/>
  <c r="AB137" i="21"/>
  <c r="Y137" i="21"/>
  <c r="U137" i="21"/>
  <c r="T137" i="21"/>
  <c r="S137" i="21"/>
  <c r="R137" i="21"/>
  <c r="L137" i="21"/>
  <c r="AJ144" i="15"/>
  <c r="AJ136" i="15" s="1"/>
  <c r="AJ135" i="15" s="1"/>
  <c r="AD144" i="15"/>
  <c r="AD136" i="15" s="1"/>
  <c r="AD135" i="15" s="1"/>
  <c r="AC144" i="15"/>
  <c r="AC136" i="15" s="1"/>
  <c r="AN143" i="15"/>
  <c r="AS143" i="15" s="1"/>
  <c r="AB143" i="15"/>
  <c r="Y143" i="15"/>
  <c r="U143" i="15"/>
  <c r="T143" i="15"/>
  <c r="S143" i="15"/>
  <c r="R143" i="15"/>
  <c r="L143" i="15"/>
  <c r="AB142" i="15"/>
  <c r="Y142" i="15"/>
  <c r="U142" i="15"/>
  <c r="T142" i="15"/>
  <c r="S142" i="15"/>
  <c r="R142" i="15"/>
  <c r="L142" i="15"/>
  <c r="M142" i="15" s="1"/>
  <c r="AQ142" i="15" s="1"/>
  <c r="AN141" i="15"/>
  <c r="AB141" i="15"/>
  <c r="Y141" i="15"/>
  <c r="U141" i="15"/>
  <c r="T141" i="15"/>
  <c r="S141" i="15"/>
  <c r="R141" i="15"/>
  <c r="L141" i="15"/>
  <c r="AB140" i="15"/>
  <c r="Y140" i="15"/>
  <c r="U140" i="15"/>
  <c r="T140" i="15"/>
  <c r="S140" i="15"/>
  <c r="R140" i="15"/>
  <c r="L140" i="15"/>
  <c r="M140" i="15" s="1"/>
  <c r="AQ140" i="15" s="1"/>
  <c r="AN139" i="15"/>
  <c r="AB139" i="15"/>
  <c r="Y139" i="15"/>
  <c r="U139" i="15"/>
  <c r="T139" i="15"/>
  <c r="S139" i="15"/>
  <c r="R139" i="15"/>
  <c r="L139" i="15"/>
  <c r="AN138" i="15"/>
  <c r="AS138" i="15" s="1"/>
  <c r="AB138" i="15"/>
  <c r="Y138" i="15"/>
  <c r="U138" i="15"/>
  <c r="T138" i="15"/>
  <c r="S138" i="15"/>
  <c r="R138" i="15"/>
  <c r="L138" i="15"/>
  <c r="AN137" i="15"/>
  <c r="AB137" i="15"/>
  <c r="Y137" i="15"/>
  <c r="U137" i="15"/>
  <c r="T137" i="15"/>
  <c r="S137" i="15"/>
  <c r="R137" i="15"/>
  <c r="L137" i="15"/>
  <c r="AJ144" i="14"/>
  <c r="AJ136" i="14" s="1"/>
  <c r="AJ135" i="14" s="1"/>
  <c r="AB143" i="14"/>
  <c r="Y143" i="14"/>
  <c r="U143" i="14"/>
  <c r="T143" i="14"/>
  <c r="S143" i="14"/>
  <c r="R143" i="14"/>
  <c r="L143" i="14"/>
  <c r="AB142" i="14"/>
  <c r="Y142" i="14"/>
  <c r="U142" i="14"/>
  <c r="T142" i="14"/>
  <c r="S142" i="14"/>
  <c r="R142" i="14"/>
  <c r="L142" i="14"/>
  <c r="AN141" i="14"/>
  <c r="AB141" i="14"/>
  <c r="Y141" i="14"/>
  <c r="U141" i="14"/>
  <c r="T141" i="14"/>
  <c r="S141" i="14"/>
  <c r="R141" i="14"/>
  <c r="L141" i="14"/>
  <c r="AB140" i="14"/>
  <c r="Y140" i="14"/>
  <c r="U140" i="14"/>
  <c r="T140" i="14"/>
  <c r="S140" i="14"/>
  <c r="R140" i="14"/>
  <c r="L140" i="14"/>
  <c r="AB139" i="14"/>
  <c r="Y139" i="14"/>
  <c r="U139" i="14"/>
  <c r="T139" i="14"/>
  <c r="S139" i="14"/>
  <c r="R139" i="14"/>
  <c r="L139" i="14"/>
  <c r="AN138" i="14"/>
  <c r="AB138" i="14"/>
  <c r="Y138" i="14"/>
  <c r="U138" i="14"/>
  <c r="T138" i="14"/>
  <c r="S138" i="14"/>
  <c r="R138" i="14"/>
  <c r="L138" i="14"/>
  <c r="M138" i="14" s="1"/>
  <c r="AQ138" i="14" s="1"/>
  <c r="AN137" i="14"/>
  <c r="AB137" i="14"/>
  <c r="Y137" i="14"/>
  <c r="U137" i="14"/>
  <c r="T137" i="14"/>
  <c r="S137" i="14"/>
  <c r="R137" i="14"/>
  <c r="L137" i="14"/>
  <c r="AC135" i="15" l="1"/>
  <c r="AY136" i="20"/>
  <c r="AY135" i="20" s="1"/>
  <c r="AX136" i="20"/>
  <c r="AX135" i="20" s="1"/>
  <c r="AV136" i="20"/>
  <c r="AV135" i="20" s="1"/>
  <c r="AW136" i="20"/>
  <c r="AW135" i="20" s="1"/>
  <c r="AU136" i="20"/>
  <c r="AU135" i="20" s="1"/>
  <c r="AZ136" i="20"/>
  <c r="AZ135" i="20" s="1"/>
  <c r="BA136" i="20"/>
  <c r="BA135" i="20" s="1"/>
  <c r="AU136" i="21"/>
  <c r="AU135" i="21" s="1"/>
  <c r="BA136" i="21"/>
  <c r="BA135" i="21" s="1"/>
  <c r="AZ136" i="21"/>
  <c r="AZ135" i="21" s="1"/>
  <c r="AY136" i="21"/>
  <c r="AY135" i="21" s="1"/>
  <c r="AX136" i="21"/>
  <c r="AX135" i="21" s="1"/>
  <c r="AV136" i="21"/>
  <c r="AV135" i="21" s="1"/>
  <c r="AW136" i="21"/>
  <c r="AW135" i="21" s="1"/>
  <c r="AZ136" i="15"/>
  <c r="AZ135" i="15" s="1"/>
  <c r="AY136" i="15"/>
  <c r="AY135" i="15" s="1"/>
  <c r="AX136" i="15"/>
  <c r="AX135" i="15" s="1"/>
  <c r="AW136" i="15"/>
  <c r="AW135" i="15" s="1"/>
  <c r="AV136" i="15"/>
  <c r="AV135" i="15" s="1"/>
  <c r="BA136" i="15"/>
  <c r="BA135" i="15" s="1"/>
  <c r="AU136" i="15"/>
  <c r="AU135" i="15" s="1"/>
  <c r="AV136" i="14"/>
  <c r="AV135" i="14" s="1"/>
  <c r="BA136" i="14"/>
  <c r="BA135" i="14" s="1"/>
  <c r="AU136" i="14"/>
  <c r="AU135" i="14" s="1"/>
  <c r="AZ136" i="14"/>
  <c r="AZ135" i="14" s="1"/>
  <c r="AY136" i="14"/>
  <c r="AY135" i="14" s="1"/>
  <c r="AE35" i="18"/>
  <c r="AD35" i="18"/>
  <c r="AC35" i="18"/>
  <c r="AB35" i="18"/>
  <c r="AC144" i="21"/>
  <c r="AC136" i="21" s="1"/>
  <c r="AC144" i="20"/>
  <c r="AC136" i="20" s="1"/>
  <c r="AC135" i="20" s="1"/>
  <c r="R144" i="15"/>
  <c r="R136" i="15" s="1"/>
  <c r="R135" i="15" s="1"/>
  <c r="AE139" i="15"/>
  <c r="AF139" i="15" s="1"/>
  <c r="AR139" i="15" s="1"/>
  <c r="AE137" i="21"/>
  <c r="AF137" i="21" s="1"/>
  <c r="AR137" i="21" s="1"/>
  <c r="U144" i="20"/>
  <c r="U136" i="20" s="1"/>
  <c r="U135" i="20" s="1"/>
  <c r="AE141" i="20"/>
  <c r="AF141" i="20" s="1"/>
  <c r="AR141" i="20" s="1"/>
  <c r="AE143" i="20"/>
  <c r="AF143" i="20" s="1"/>
  <c r="AR143" i="20" s="1"/>
  <c r="R144" i="20"/>
  <c r="R136" i="20" s="1"/>
  <c r="R135" i="20" s="1"/>
  <c r="S144" i="20"/>
  <c r="S136" i="20" s="1"/>
  <c r="S135" i="20" s="1"/>
  <c r="AB144" i="20"/>
  <c r="AB136" i="20" s="1"/>
  <c r="AB135" i="20" s="1"/>
  <c r="T144" i="20"/>
  <c r="T136" i="20" s="1"/>
  <c r="T135" i="20" s="1"/>
  <c r="AE140" i="20"/>
  <c r="AF140" i="20" s="1"/>
  <c r="AR140" i="20" s="1"/>
  <c r="AE137" i="20"/>
  <c r="AE139" i="20"/>
  <c r="AF139" i="20" s="1"/>
  <c r="AR139" i="20" s="1"/>
  <c r="L144" i="20"/>
  <c r="L136" i="20" s="1"/>
  <c r="L135" i="20" s="1"/>
  <c r="AE142" i="20"/>
  <c r="AF142" i="20" s="1"/>
  <c r="AR142" i="20" s="1"/>
  <c r="M137" i="20"/>
  <c r="AQ137" i="20" s="1"/>
  <c r="AQ140" i="20"/>
  <c r="AE140" i="21"/>
  <c r="AF140" i="21" s="1"/>
  <c r="AR140" i="21" s="1"/>
  <c r="L144" i="21"/>
  <c r="L136" i="21" s="1"/>
  <c r="L135" i="21" s="1"/>
  <c r="AE139" i="21"/>
  <c r="AF139" i="21" s="1"/>
  <c r="AR139" i="21" s="1"/>
  <c r="U144" i="21"/>
  <c r="U136" i="21" s="1"/>
  <c r="U135" i="21" s="1"/>
  <c r="M137" i="21"/>
  <c r="AQ137" i="21" s="1"/>
  <c r="AE143" i="21"/>
  <c r="AF143" i="21" s="1"/>
  <c r="AR143" i="21" s="1"/>
  <c r="R144" i="21"/>
  <c r="R136" i="21" s="1"/>
  <c r="R135" i="21" s="1"/>
  <c r="AE142" i="21"/>
  <c r="AF142" i="21" s="1"/>
  <c r="AR142" i="21" s="1"/>
  <c r="S144" i="21"/>
  <c r="S136" i="21" s="1"/>
  <c r="S135" i="21" s="1"/>
  <c r="AE138" i="21"/>
  <c r="AF138" i="21" s="1"/>
  <c r="AR138" i="21" s="1"/>
  <c r="M140" i="21"/>
  <c r="AQ140" i="21" s="1"/>
  <c r="AE141" i="21"/>
  <c r="AF141" i="21" s="1"/>
  <c r="T144" i="21"/>
  <c r="T136" i="21" s="1"/>
  <c r="T135" i="21" s="1"/>
  <c r="S144" i="15"/>
  <c r="S136" i="15" s="1"/>
  <c r="S135" i="15" s="1"/>
  <c r="L144" i="14"/>
  <c r="L136" i="14" s="1"/>
  <c r="L135" i="14" s="1"/>
  <c r="T144" i="14"/>
  <c r="T136" i="14" s="1"/>
  <c r="T135" i="14" s="1"/>
  <c r="AE138" i="14"/>
  <c r="AF138" i="14" s="1"/>
  <c r="AR138" i="14" s="1"/>
  <c r="AE143" i="14"/>
  <c r="AF143" i="14" s="1"/>
  <c r="AR143" i="14" s="1"/>
  <c r="Y144" i="14"/>
  <c r="Y136" i="14" s="1"/>
  <c r="Y135" i="14" s="1"/>
  <c r="AE140" i="14"/>
  <c r="AF140" i="14" s="1"/>
  <c r="AR140" i="14" s="1"/>
  <c r="U144" i="14"/>
  <c r="U136" i="14" s="1"/>
  <c r="U135" i="14" s="1"/>
  <c r="AE139" i="14"/>
  <c r="AF139" i="14" s="1"/>
  <c r="AR139" i="14" s="1"/>
  <c r="M137" i="14"/>
  <c r="AQ137" i="14" s="1"/>
  <c r="AC144" i="14"/>
  <c r="AC136" i="14" s="1"/>
  <c r="AC135" i="14" s="1"/>
  <c r="AE142" i="14"/>
  <c r="AF142" i="14" s="1"/>
  <c r="AR142" i="14" s="1"/>
  <c r="R144" i="14"/>
  <c r="R136" i="14" s="1"/>
  <c r="R135" i="14" s="1"/>
  <c r="M140" i="14"/>
  <c r="AQ140" i="14" s="1"/>
  <c r="S144" i="14"/>
  <c r="S136" i="14" s="1"/>
  <c r="S135" i="14" s="1"/>
  <c r="AB144" i="14"/>
  <c r="AB136" i="14" s="1"/>
  <c r="AB135" i="14" s="1"/>
  <c r="AE141" i="14"/>
  <c r="AF141" i="14" s="1"/>
  <c r="T144" i="15"/>
  <c r="T136" i="15" s="1"/>
  <c r="T135" i="15" s="1"/>
  <c r="AE138" i="15"/>
  <c r="AF138" i="15" s="1"/>
  <c r="AR138" i="15" s="1"/>
  <c r="Y144" i="15"/>
  <c r="Y136" i="15" s="1"/>
  <c r="Y135" i="15" s="1"/>
  <c r="AE141" i="15"/>
  <c r="AF141" i="15" s="1"/>
  <c r="AE137" i="15"/>
  <c r="AF137" i="15" s="1"/>
  <c r="AR137" i="15" s="1"/>
  <c r="AE143" i="15"/>
  <c r="AF143" i="15" s="1"/>
  <c r="AR143" i="15" s="1"/>
  <c r="AE140" i="15"/>
  <c r="AF140" i="15" s="1"/>
  <c r="AR140" i="15" s="1"/>
  <c r="L144" i="15"/>
  <c r="L136" i="15" s="1"/>
  <c r="L135" i="15" s="1"/>
  <c r="M137" i="15"/>
  <c r="AQ137" i="15" s="1"/>
  <c r="AE142" i="15"/>
  <c r="AF142" i="15" s="1"/>
  <c r="AR142" i="15" s="1"/>
  <c r="AM144" i="14"/>
  <c r="AM136" i="14" s="1"/>
  <c r="AM135" i="14" s="1"/>
  <c r="AS137" i="14"/>
  <c r="AM144" i="15"/>
  <c r="AM136" i="15" s="1"/>
  <c r="AM135" i="15" s="1"/>
  <c r="AN138" i="20"/>
  <c r="AS138" i="20" s="1"/>
  <c r="AN143" i="14"/>
  <c r="AS143" i="14" s="1"/>
  <c r="AN139" i="14"/>
  <c r="AS139" i="14" s="1"/>
  <c r="AS138" i="14"/>
  <c r="AS138" i="21"/>
  <c r="AM144" i="21"/>
  <c r="AM136" i="21" s="1"/>
  <c r="AM135" i="21" s="1"/>
  <c r="M139" i="20"/>
  <c r="AQ139" i="20" s="1"/>
  <c r="Y144" i="20"/>
  <c r="Y136" i="20" s="1"/>
  <c r="Y135" i="20" s="1"/>
  <c r="AS137" i="20"/>
  <c r="AE138" i="20"/>
  <c r="AF138" i="20" s="1"/>
  <c r="AR138" i="20" s="1"/>
  <c r="M141" i="20"/>
  <c r="AQ141" i="20" s="1"/>
  <c r="AS141" i="20"/>
  <c r="M138" i="20"/>
  <c r="AQ138" i="20" s="1"/>
  <c r="AN140" i="20"/>
  <c r="AS140" i="20" s="1"/>
  <c r="AN142" i="20"/>
  <c r="AS142" i="20" s="1"/>
  <c r="M142" i="20"/>
  <c r="AQ142" i="20" s="1"/>
  <c r="M139" i="21"/>
  <c r="AQ139" i="21" s="1"/>
  <c r="Y144" i="21"/>
  <c r="Y136" i="21" s="1"/>
  <c r="Y135" i="21" s="1"/>
  <c r="AS141" i="21"/>
  <c r="AB144" i="21"/>
  <c r="AB136" i="21" s="1"/>
  <c r="AB135" i="21" s="1"/>
  <c r="M138" i="21"/>
  <c r="AQ138" i="21" s="1"/>
  <c r="AN140" i="21"/>
  <c r="AS140" i="21" s="1"/>
  <c r="AN142" i="21"/>
  <c r="AS142" i="21" s="1"/>
  <c r="M142" i="21"/>
  <c r="AQ142" i="21" s="1"/>
  <c r="M139" i="15"/>
  <c r="AQ139" i="15" s="1"/>
  <c r="U144" i="15"/>
  <c r="U136" i="15" s="1"/>
  <c r="U135" i="15" s="1"/>
  <c r="AS137" i="15"/>
  <c r="M141" i="15"/>
  <c r="AQ141" i="15" s="1"/>
  <c r="M143" i="15"/>
  <c r="AQ143" i="15" s="1"/>
  <c r="AB144" i="15"/>
  <c r="AB136" i="15" s="1"/>
  <c r="AB135" i="15" s="1"/>
  <c r="AS139" i="15"/>
  <c r="AS141" i="15"/>
  <c r="M138" i="15"/>
  <c r="AN140" i="15"/>
  <c r="AN142" i="15"/>
  <c r="AS142" i="15" s="1"/>
  <c r="M143" i="14"/>
  <c r="AQ143" i="14" s="1"/>
  <c r="M141" i="14"/>
  <c r="AQ141" i="14" s="1"/>
  <c r="AS141" i="14"/>
  <c r="AN140" i="14"/>
  <c r="AS140" i="14" s="1"/>
  <c r="AN142" i="14"/>
  <c r="AS142" i="14" s="1"/>
  <c r="M139" i="14"/>
  <c r="AQ139" i="14" s="1"/>
  <c r="AE137" i="14"/>
  <c r="M142" i="14"/>
  <c r="AQ142" i="14" s="1"/>
  <c r="O35" i="18" l="1"/>
  <c r="Q35" i="18"/>
  <c r="P35" i="18"/>
  <c r="R35" i="18"/>
  <c r="AC135" i="21"/>
  <c r="AT138" i="14"/>
  <c r="AT143" i="20"/>
  <c r="BB143" i="20" s="1"/>
  <c r="AT142" i="15"/>
  <c r="BB142" i="15" s="1"/>
  <c r="AT143" i="21"/>
  <c r="BB143" i="21" s="1"/>
  <c r="AT140" i="20"/>
  <c r="BB140" i="20" s="1"/>
  <c r="AF137" i="20"/>
  <c r="AE144" i="20"/>
  <c r="AE136" i="20" s="1"/>
  <c r="AE135" i="20" s="1"/>
  <c r="AQ144" i="20"/>
  <c r="AQ136" i="20" s="1"/>
  <c r="AQ135" i="20" s="1"/>
  <c r="AF144" i="21"/>
  <c r="AF136" i="21" s="1"/>
  <c r="AF135" i="21" s="1"/>
  <c r="AT140" i="21"/>
  <c r="BB140" i="21" s="1"/>
  <c r="AE144" i="21"/>
  <c r="AE136" i="21" s="1"/>
  <c r="AE135" i="21" s="1"/>
  <c r="AQ144" i="21"/>
  <c r="AE144" i="15"/>
  <c r="AE136" i="15" s="1"/>
  <c r="AE135" i="15" s="1"/>
  <c r="AF137" i="14"/>
  <c r="AE144" i="14"/>
  <c r="AE136" i="14" s="1"/>
  <c r="AE135" i="14" s="1"/>
  <c r="AQ144" i="14"/>
  <c r="AQ136" i="14" s="1"/>
  <c r="AQ135" i="14" s="1"/>
  <c r="AT140" i="14"/>
  <c r="BB140" i="14" s="1"/>
  <c r="M144" i="15"/>
  <c r="M136" i="15" s="1"/>
  <c r="M135" i="15" s="1"/>
  <c r="AN144" i="15"/>
  <c r="AN136" i="15" s="1"/>
  <c r="AN135" i="15" s="1"/>
  <c r="AS144" i="21"/>
  <c r="AN144" i="14"/>
  <c r="AN136" i="14" s="1"/>
  <c r="AN135" i="14" s="1"/>
  <c r="AN144" i="21"/>
  <c r="AN136" i="21" s="1"/>
  <c r="AN135" i="21" s="1"/>
  <c r="AN144" i="20"/>
  <c r="AN136" i="20" s="1"/>
  <c r="AN135" i="20" s="1"/>
  <c r="AS140" i="15"/>
  <c r="AT140" i="15" s="1"/>
  <c r="BB140" i="15" s="1"/>
  <c r="AS144" i="20"/>
  <c r="AS144" i="14"/>
  <c r="AT142" i="20"/>
  <c r="BB142" i="20" s="1"/>
  <c r="AT139" i="20"/>
  <c r="BB139" i="20" s="1"/>
  <c r="AT138" i="20"/>
  <c r="BB138" i="20" s="1"/>
  <c r="AT141" i="20"/>
  <c r="M144" i="20"/>
  <c r="M136" i="20" s="1"/>
  <c r="M135" i="20" s="1"/>
  <c r="AT139" i="21"/>
  <c r="BB139" i="21" s="1"/>
  <c r="AT138" i="21"/>
  <c r="AT137" i="21"/>
  <c r="M144" i="21"/>
  <c r="M136" i="21" s="1"/>
  <c r="M135" i="21" s="1"/>
  <c r="AT142" i="21"/>
  <c r="BB142" i="21" s="1"/>
  <c r="AR141" i="21"/>
  <c r="AT143" i="15"/>
  <c r="BB143" i="15" s="1"/>
  <c r="AT139" i="15"/>
  <c r="BB139" i="15" s="1"/>
  <c r="AQ138" i="15"/>
  <c r="AF144" i="15"/>
  <c r="AF136" i="15" s="1"/>
  <c r="AR141" i="15"/>
  <c r="AR144" i="15" s="1"/>
  <c r="AT137" i="15"/>
  <c r="AT142" i="14"/>
  <c r="BB142" i="14" s="1"/>
  <c r="AT139" i="14"/>
  <c r="BB139" i="14" s="1"/>
  <c r="M144" i="14"/>
  <c r="M136" i="14" s="1"/>
  <c r="M135" i="14" s="1"/>
  <c r="AR141" i="14"/>
  <c r="AT143" i="14"/>
  <c r="BB143" i="14" s="1"/>
  <c r="BB138" i="21" l="1"/>
  <c r="BB138" i="14"/>
  <c r="AS136" i="20"/>
  <c r="AS135" i="20" s="1"/>
  <c r="AQ136" i="21"/>
  <c r="AQ135" i="21" s="1"/>
  <c r="AS136" i="21"/>
  <c r="AS135" i="21" s="1"/>
  <c r="AR136" i="15"/>
  <c r="AF135" i="15"/>
  <c r="AS136" i="14"/>
  <c r="AS135" i="14" s="1"/>
  <c r="W35" i="18"/>
  <c r="U35" i="18"/>
  <c r="AR137" i="20"/>
  <c r="AF144" i="20"/>
  <c r="AF136" i="20" s="1"/>
  <c r="AF135" i="20" s="1"/>
  <c r="AR144" i="21"/>
  <c r="AQ144" i="15"/>
  <c r="AQ136" i="15" s="1"/>
  <c r="AQ135" i="15" s="1"/>
  <c r="AR137" i="14"/>
  <c r="AF144" i="14"/>
  <c r="AF136" i="14" s="1"/>
  <c r="AF135" i="14" s="1"/>
  <c r="AS144" i="15"/>
  <c r="BB137" i="15"/>
  <c r="BB137" i="21"/>
  <c r="BB141" i="20"/>
  <c r="BB144" i="20" s="1"/>
  <c r="BB136" i="20" s="1"/>
  <c r="AT141" i="21"/>
  <c r="AT144" i="21" s="1"/>
  <c r="AT138" i="15"/>
  <c r="BB138" i="15" s="1"/>
  <c r="AT141" i="15"/>
  <c r="AT141" i="14"/>
  <c r="AA35" i="18" l="1"/>
  <c r="AR135" i="15"/>
  <c r="AR136" i="21"/>
  <c r="AT136" i="21"/>
  <c r="AT135" i="21" s="1"/>
  <c r="AS136" i="15"/>
  <c r="AS135" i="15" s="1"/>
  <c r="AR144" i="20"/>
  <c r="AT137" i="20"/>
  <c r="AR144" i="14"/>
  <c r="AT137" i="14"/>
  <c r="BB137" i="14" s="1"/>
  <c r="AT144" i="15"/>
  <c r="BB141" i="21"/>
  <c r="BB144" i="21" s="1"/>
  <c r="BB136" i="21" s="1"/>
  <c r="BB141" i="15"/>
  <c r="BB144" i="15" s="1"/>
  <c r="BB136" i="15" s="1"/>
  <c r="BB141" i="14"/>
  <c r="BB144" i="14" s="1"/>
  <c r="BB136" i="14" s="1"/>
  <c r="AR135" i="21" l="1"/>
  <c r="BB135" i="15"/>
  <c r="BB135" i="21"/>
  <c r="AR136" i="20"/>
  <c r="AR135" i="20" s="1"/>
  <c r="AT136" i="15"/>
  <c r="AT135" i="15" s="1"/>
  <c r="AR136" i="14"/>
  <c r="AR135" i="14" s="1"/>
  <c r="AT144" i="14"/>
  <c r="BB137" i="20"/>
  <c r="AT144" i="20"/>
  <c r="BB135" i="20"/>
  <c r="AT136" i="20" l="1"/>
  <c r="AT135" i="20" s="1"/>
  <c r="BB135" i="14"/>
  <c r="AT136" i="14"/>
  <c r="AT135" i="14" s="1"/>
  <c r="Z35" i="18" l="1"/>
  <c r="V35" i="18"/>
  <c r="Y35" i="18" l="1"/>
  <c r="X35" i="18"/>
  <c r="BA134" i="20" l="1"/>
  <c r="AZ134" i="20"/>
  <c r="AY134" i="20"/>
  <c r="AX134" i="20"/>
  <c r="AW134" i="20"/>
  <c r="AV134" i="20"/>
  <c r="AU134" i="20"/>
  <c r="AO134" i="20"/>
  <c r="AL134" i="20"/>
  <c r="AK134" i="20"/>
  <c r="AJ134" i="20"/>
  <c r="AD134" i="20"/>
  <c r="AN133" i="20"/>
  <c r="AB133" i="20"/>
  <c r="Y133" i="20"/>
  <c r="U133" i="20"/>
  <c r="T133" i="20"/>
  <c r="S133" i="20"/>
  <c r="R133" i="20"/>
  <c r="L133" i="20"/>
  <c r="M133" i="20" s="1"/>
  <c r="AN132" i="20"/>
  <c r="AS132" i="20" s="1"/>
  <c r="AB132" i="20"/>
  <c r="Y132" i="20"/>
  <c r="U132" i="20"/>
  <c r="T132" i="20"/>
  <c r="S132" i="20"/>
  <c r="R132" i="20"/>
  <c r="L132" i="20"/>
  <c r="M132" i="20" s="1"/>
  <c r="AQ132" i="20" s="1"/>
  <c r="AN131" i="20"/>
  <c r="AM134" i="20"/>
  <c r="AB131" i="20"/>
  <c r="Y131" i="20"/>
  <c r="U131" i="20"/>
  <c r="T131" i="20"/>
  <c r="S131" i="20"/>
  <c r="R131" i="20"/>
  <c r="L131" i="20"/>
  <c r="BA134" i="21"/>
  <c r="AZ134" i="21"/>
  <c r="AY134" i="21"/>
  <c r="AX134" i="21"/>
  <c r="AW134" i="21"/>
  <c r="AV134" i="21"/>
  <c r="AU134" i="21"/>
  <c r="AO134" i="21"/>
  <c r="AL134" i="21"/>
  <c r="AK134" i="21"/>
  <c r="AJ134" i="21"/>
  <c r="AD134" i="21"/>
  <c r="AN133" i="21"/>
  <c r="AB133" i="21"/>
  <c r="Y133" i="21"/>
  <c r="U133" i="21"/>
  <c r="T133" i="21"/>
  <c r="S133" i="21"/>
  <c r="R133" i="21"/>
  <c r="L133" i="21"/>
  <c r="AN132" i="21"/>
  <c r="AS132" i="21" s="1"/>
  <c r="AB132" i="21"/>
  <c r="Y132" i="21"/>
  <c r="U132" i="21"/>
  <c r="T132" i="21"/>
  <c r="S132" i="21"/>
  <c r="R132" i="21"/>
  <c r="L132" i="21"/>
  <c r="M132" i="21" s="1"/>
  <c r="AQ132" i="21" s="1"/>
  <c r="AN131" i="21"/>
  <c r="AB131" i="21"/>
  <c r="Y131" i="21"/>
  <c r="U131" i="21"/>
  <c r="T131" i="21"/>
  <c r="S131" i="21"/>
  <c r="R131" i="21"/>
  <c r="L131" i="21"/>
  <c r="M131" i="21" s="1"/>
  <c r="AQ131" i="21" s="1"/>
  <c r="BA134" i="15"/>
  <c r="AZ134" i="15"/>
  <c r="AY134" i="15"/>
  <c r="AX134" i="15"/>
  <c r="AW134" i="15"/>
  <c r="AV134" i="15"/>
  <c r="AU134" i="15"/>
  <c r="AO134" i="15"/>
  <c r="AL134" i="15"/>
  <c r="AK134" i="15"/>
  <c r="AJ134" i="15"/>
  <c r="AD134" i="15"/>
  <c r="AN133" i="15"/>
  <c r="AB133" i="15"/>
  <c r="Y133" i="15"/>
  <c r="U133" i="15"/>
  <c r="T133" i="15"/>
  <c r="S133" i="15"/>
  <c r="R133" i="15"/>
  <c r="L133" i="15"/>
  <c r="AB132" i="15"/>
  <c r="Y132" i="15"/>
  <c r="U132" i="15"/>
  <c r="T132" i="15"/>
  <c r="S132" i="15"/>
  <c r="R132" i="15"/>
  <c r="L132" i="15"/>
  <c r="AB131" i="15"/>
  <c r="Y131" i="15"/>
  <c r="U131" i="15"/>
  <c r="T131" i="15"/>
  <c r="S131" i="15"/>
  <c r="R131" i="15"/>
  <c r="L131" i="15"/>
  <c r="BA134" i="14"/>
  <c r="AZ134" i="14"/>
  <c r="AY134" i="14"/>
  <c r="AX134" i="14"/>
  <c r="AW134" i="14"/>
  <c r="AV134" i="14"/>
  <c r="AU134" i="14"/>
  <c r="AO134" i="14"/>
  <c r="AL134" i="14"/>
  <c r="AK134" i="14"/>
  <c r="AJ134" i="14"/>
  <c r="AD134" i="14"/>
  <c r="AN133" i="14"/>
  <c r="AB133" i="14"/>
  <c r="Y133" i="14"/>
  <c r="U133" i="14"/>
  <c r="T133" i="14"/>
  <c r="S133" i="14"/>
  <c r="R133" i="14"/>
  <c r="L133" i="14"/>
  <c r="M133" i="14" s="1"/>
  <c r="AQ133" i="14" s="1"/>
  <c r="AN132" i="14"/>
  <c r="AS132" i="14" s="1"/>
  <c r="AB132" i="14"/>
  <c r="Y132" i="14"/>
  <c r="U132" i="14"/>
  <c r="T132" i="14"/>
  <c r="S132" i="14"/>
  <c r="R132" i="14"/>
  <c r="L132" i="14"/>
  <c r="M132" i="14" s="1"/>
  <c r="AQ132" i="14" s="1"/>
  <c r="AN131" i="14"/>
  <c r="AB131" i="14"/>
  <c r="Y131" i="14"/>
  <c r="U131" i="14"/>
  <c r="T131" i="14"/>
  <c r="S131" i="14"/>
  <c r="R131" i="14"/>
  <c r="L131" i="14"/>
  <c r="M131" i="14" s="1"/>
  <c r="AQ131" i="14" s="1"/>
  <c r="BA130" i="20"/>
  <c r="AZ130" i="20"/>
  <c r="AY130" i="20"/>
  <c r="AX130" i="20"/>
  <c r="AW130" i="20"/>
  <c r="AV130" i="20"/>
  <c r="AU130" i="20"/>
  <c r="AL130" i="20"/>
  <c r="AK130" i="20"/>
  <c r="AJ130" i="20"/>
  <c r="AD130" i="20"/>
  <c r="AB129" i="20"/>
  <c r="Y129" i="20"/>
  <c r="U129" i="20"/>
  <c r="T129" i="20"/>
  <c r="S129" i="20"/>
  <c r="R129" i="20"/>
  <c r="L129" i="20"/>
  <c r="AB128" i="20"/>
  <c r="Y128" i="20"/>
  <c r="U128" i="20"/>
  <c r="T128" i="20"/>
  <c r="S128" i="20"/>
  <c r="R128" i="20"/>
  <c r="L128" i="20"/>
  <c r="AN127" i="20"/>
  <c r="AS127" i="20" s="1"/>
  <c r="AB127" i="20"/>
  <c r="Y127" i="20"/>
  <c r="U127" i="20"/>
  <c r="T127" i="20"/>
  <c r="S127" i="20"/>
  <c r="R127" i="20"/>
  <c r="L127" i="20"/>
  <c r="M127" i="20" s="1"/>
  <c r="AQ127" i="20" s="1"/>
  <c r="AB126" i="20"/>
  <c r="Y126" i="20"/>
  <c r="U126" i="20"/>
  <c r="T126" i="20"/>
  <c r="S126" i="20"/>
  <c r="R126" i="20"/>
  <c r="L126" i="20"/>
  <c r="BA130" i="21"/>
  <c r="AZ130" i="21"/>
  <c r="AY130" i="21"/>
  <c r="AX130" i="21"/>
  <c r="AW130" i="21"/>
  <c r="AV130" i="21"/>
  <c r="AU130" i="21"/>
  <c r="AL130" i="21"/>
  <c r="AK130" i="21"/>
  <c r="AJ130" i="21"/>
  <c r="AD130" i="21"/>
  <c r="AD115" i="21" s="1"/>
  <c r="AB129" i="21"/>
  <c r="Y129" i="21"/>
  <c r="U129" i="21"/>
  <c r="T129" i="21"/>
  <c r="S129" i="21"/>
  <c r="R129" i="21"/>
  <c r="L129" i="21"/>
  <c r="AB128" i="21"/>
  <c r="Y128" i="21"/>
  <c r="U128" i="21"/>
  <c r="T128" i="21"/>
  <c r="S128" i="21"/>
  <c r="R128" i="21"/>
  <c r="L128" i="21"/>
  <c r="AN127" i="21"/>
  <c r="AS127" i="21" s="1"/>
  <c r="AB127" i="21"/>
  <c r="Y127" i="21"/>
  <c r="U127" i="21"/>
  <c r="T127" i="21"/>
  <c r="S127" i="21"/>
  <c r="R127" i="21"/>
  <c r="L127" i="21"/>
  <c r="M127" i="21" s="1"/>
  <c r="AQ127" i="21" s="1"/>
  <c r="AB126" i="21"/>
  <c r="Y126" i="21"/>
  <c r="U126" i="21"/>
  <c r="T126" i="21"/>
  <c r="S126" i="21"/>
  <c r="R126" i="21"/>
  <c r="L126" i="21"/>
  <c r="BA130" i="15"/>
  <c r="AZ130" i="15"/>
  <c r="AY130" i="15"/>
  <c r="AX130" i="15"/>
  <c r="AW130" i="15"/>
  <c r="AV130" i="15"/>
  <c r="AU130" i="15"/>
  <c r="AL130" i="15"/>
  <c r="AK130" i="15"/>
  <c r="AJ130" i="15"/>
  <c r="AD130" i="15"/>
  <c r="AD115" i="15" s="1"/>
  <c r="AB129" i="15"/>
  <c r="Y129" i="15"/>
  <c r="U129" i="15"/>
  <c r="T129" i="15"/>
  <c r="S129" i="15"/>
  <c r="R129" i="15"/>
  <c r="L129" i="15"/>
  <c r="AN128" i="15"/>
  <c r="AS128" i="15" s="1"/>
  <c r="AB128" i="15"/>
  <c r="Y128" i="15"/>
  <c r="U128" i="15"/>
  <c r="T128" i="15"/>
  <c r="S128" i="15"/>
  <c r="R128" i="15"/>
  <c r="L128" i="15"/>
  <c r="AN127" i="15"/>
  <c r="AS127" i="15" s="1"/>
  <c r="AB127" i="15"/>
  <c r="Y127" i="15"/>
  <c r="U127" i="15"/>
  <c r="T127" i="15"/>
  <c r="S127" i="15"/>
  <c r="R127" i="15"/>
  <c r="L127" i="15"/>
  <c r="M127" i="15" s="1"/>
  <c r="AQ127" i="15" s="1"/>
  <c r="AB126" i="15"/>
  <c r="Y126" i="15"/>
  <c r="U126" i="15"/>
  <c r="T126" i="15"/>
  <c r="S126" i="15"/>
  <c r="R126" i="15"/>
  <c r="L126" i="15"/>
  <c r="BA130" i="14"/>
  <c r="AZ130" i="14"/>
  <c r="AY130" i="14"/>
  <c r="AX130" i="14"/>
  <c r="AW130" i="14"/>
  <c r="AV130" i="14"/>
  <c r="AU130" i="14"/>
  <c r="AL130" i="14"/>
  <c r="AL115" i="14" s="1"/>
  <c r="AK130" i="14"/>
  <c r="AJ130" i="14"/>
  <c r="AD130" i="14"/>
  <c r="AN129" i="14"/>
  <c r="AB129" i="14"/>
  <c r="Y129" i="14"/>
  <c r="U129" i="14"/>
  <c r="T129" i="14"/>
  <c r="S129" i="14"/>
  <c r="R129" i="14"/>
  <c r="L129" i="14"/>
  <c r="AB128" i="14"/>
  <c r="Y128" i="14"/>
  <c r="U128" i="14"/>
  <c r="T128" i="14"/>
  <c r="S128" i="14"/>
  <c r="R128" i="14"/>
  <c r="L128" i="14"/>
  <c r="AN127" i="14"/>
  <c r="AS127" i="14" s="1"/>
  <c r="AB127" i="14"/>
  <c r="Y127" i="14"/>
  <c r="U127" i="14"/>
  <c r="T127" i="14"/>
  <c r="S127" i="14"/>
  <c r="R127" i="14"/>
  <c r="L127" i="14"/>
  <c r="M127" i="14" s="1"/>
  <c r="AQ127" i="14" s="1"/>
  <c r="AB126" i="14"/>
  <c r="Y126" i="14"/>
  <c r="U126" i="14"/>
  <c r="T126" i="14"/>
  <c r="S126" i="14"/>
  <c r="R126" i="14"/>
  <c r="L126" i="14"/>
  <c r="AB121" i="20"/>
  <c r="Y121" i="20"/>
  <c r="U121" i="20"/>
  <c r="T121" i="20"/>
  <c r="S121" i="20"/>
  <c r="R121" i="20"/>
  <c r="L121" i="20"/>
  <c r="AU125" i="20"/>
  <c r="AB120" i="20"/>
  <c r="Y120" i="20"/>
  <c r="U120" i="20"/>
  <c r="T120" i="20"/>
  <c r="S120" i="20"/>
  <c r="R120" i="20"/>
  <c r="L120" i="20"/>
  <c r="AN119" i="20"/>
  <c r="AB119" i="20"/>
  <c r="Y119" i="20"/>
  <c r="U119" i="20"/>
  <c r="T119" i="20"/>
  <c r="S119" i="20"/>
  <c r="R119" i="20"/>
  <c r="L119" i="20"/>
  <c r="M119" i="20" s="1"/>
  <c r="AN118" i="20"/>
  <c r="AS118" i="20" s="1"/>
  <c r="AB118" i="20"/>
  <c r="Y118" i="20"/>
  <c r="U118" i="20"/>
  <c r="T118" i="20"/>
  <c r="S118" i="20"/>
  <c r="R118" i="20"/>
  <c r="L118" i="20"/>
  <c r="AB116" i="20"/>
  <c r="Y116" i="20"/>
  <c r="U116" i="20"/>
  <c r="T116" i="20"/>
  <c r="S116" i="20"/>
  <c r="R116" i="20"/>
  <c r="L116" i="20"/>
  <c r="AB121" i="21"/>
  <c r="Y121" i="21"/>
  <c r="U121" i="21"/>
  <c r="T121" i="21"/>
  <c r="S121" i="21"/>
  <c r="R121" i="21"/>
  <c r="L121" i="21"/>
  <c r="AB120" i="21"/>
  <c r="Y120" i="21"/>
  <c r="U120" i="21"/>
  <c r="T120" i="21"/>
  <c r="S120" i="21"/>
  <c r="R120" i="21"/>
  <c r="L120" i="21"/>
  <c r="AN119" i="21"/>
  <c r="AB119" i="21"/>
  <c r="Y119" i="21"/>
  <c r="U119" i="21"/>
  <c r="T119" i="21"/>
  <c r="S119" i="21"/>
  <c r="R119" i="21"/>
  <c r="L119" i="21"/>
  <c r="M119" i="21" s="1"/>
  <c r="AB118" i="21"/>
  <c r="Y118" i="21"/>
  <c r="U118" i="21"/>
  <c r="T118" i="21"/>
  <c r="S118" i="21"/>
  <c r="R118" i="21"/>
  <c r="L118" i="21"/>
  <c r="M118" i="21" s="1"/>
  <c r="AB116" i="21"/>
  <c r="Y116" i="21"/>
  <c r="U116" i="21"/>
  <c r="T116" i="21"/>
  <c r="S116" i="21"/>
  <c r="R116" i="21"/>
  <c r="L116" i="21"/>
  <c r="AB121" i="15"/>
  <c r="Y121" i="15"/>
  <c r="U121" i="15"/>
  <c r="T121" i="15"/>
  <c r="S121" i="15"/>
  <c r="R121" i="15"/>
  <c r="L121" i="15"/>
  <c r="AB120" i="15"/>
  <c r="Y120" i="15"/>
  <c r="U120" i="15"/>
  <c r="T120" i="15"/>
  <c r="S120" i="15"/>
  <c r="R120" i="15"/>
  <c r="L120" i="15"/>
  <c r="AN119" i="15"/>
  <c r="AS119" i="15" s="1"/>
  <c r="AB119" i="15"/>
  <c r="Y119" i="15"/>
  <c r="U119" i="15"/>
  <c r="T119" i="15"/>
  <c r="S119" i="15"/>
  <c r="R119" i="15"/>
  <c r="L119" i="15"/>
  <c r="AB118" i="15"/>
  <c r="Y118" i="15"/>
  <c r="U118" i="15"/>
  <c r="T118" i="15"/>
  <c r="S118" i="15"/>
  <c r="R118" i="15"/>
  <c r="L118" i="15"/>
  <c r="AN116" i="15"/>
  <c r="AB116" i="15"/>
  <c r="Y116" i="15"/>
  <c r="U116" i="15"/>
  <c r="T116" i="15"/>
  <c r="S116" i="15"/>
  <c r="R116" i="15"/>
  <c r="L116" i="15"/>
  <c r="AB121" i="14"/>
  <c r="U121" i="14"/>
  <c r="T121" i="14"/>
  <c r="S121" i="14"/>
  <c r="R121" i="14"/>
  <c r="L121" i="14"/>
  <c r="AB120" i="14"/>
  <c r="Y120" i="14"/>
  <c r="U120" i="14"/>
  <c r="T120" i="14"/>
  <c r="S120" i="14"/>
  <c r="R120" i="14"/>
  <c r="L120" i="14"/>
  <c r="AN119" i="14"/>
  <c r="AS119" i="14" s="1"/>
  <c r="AB119" i="14"/>
  <c r="Y119" i="14"/>
  <c r="U119" i="14"/>
  <c r="T119" i="14"/>
  <c r="S119" i="14"/>
  <c r="R119" i="14"/>
  <c r="L119" i="14"/>
  <c r="AN118" i="14"/>
  <c r="AS118" i="14" s="1"/>
  <c r="AB118" i="14"/>
  <c r="Y118" i="14"/>
  <c r="U118" i="14"/>
  <c r="T118" i="14"/>
  <c r="S118" i="14"/>
  <c r="R118" i="14"/>
  <c r="L118" i="14"/>
  <c r="AB116" i="14"/>
  <c r="Y116" i="14"/>
  <c r="U116" i="14"/>
  <c r="T116" i="14"/>
  <c r="S116" i="14"/>
  <c r="R116" i="14"/>
  <c r="L116" i="14"/>
  <c r="AJ115" i="21" l="1"/>
  <c r="AK115" i="20"/>
  <c r="AL115" i="20"/>
  <c r="AL115" i="15"/>
  <c r="AU115" i="20"/>
  <c r="AL115" i="21"/>
  <c r="AD115" i="14"/>
  <c r="AJ115" i="14"/>
  <c r="AY115" i="20"/>
  <c r="AZ115" i="20"/>
  <c r="BA115" i="20"/>
  <c r="AD115" i="20"/>
  <c r="AJ115" i="20"/>
  <c r="AX115" i="20"/>
  <c r="AW115" i="20"/>
  <c r="AV115" i="20"/>
  <c r="BA115" i="21"/>
  <c r="AK115" i="21"/>
  <c r="AV115" i="21"/>
  <c r="AW115" i="21"/>
  <c r="AX115" i="21"/>
  <c r="AY115" i="21"/>
  <c r="AZ115" i="21"/>
  <c r="AK115" i="15"/>
  <c r="AV115" i="15"/>
  <c r="AW115" i="15"/>
  <c r="AX115" i="15"/>
  <c r="AY115" i="15"/>
  <c r="AZ115" i="15"/>
  <c r="BA115" i="15"/>
  <c r="AJ115" i="15"/>
  <c r="AX115" i="14"/>
  <c r="AY115" i="14"/>
  <c r="AZ115" i="14"/>
  <c r="BA115" i="14"/>
  <c r="AK115" i="14"/>
  <c r="AV115" i="14"/>
  <c r="AW115" i="14"/>
  <c r="L125" i="14"/>
  <c r="U125" i="21"/>
  <c r="S125" i="15"/>
  <c r="L125" i="21"/>
  <c r="R125" i="21"/>
  <c r="L125" i="20"/>
  <c r="R125" i="20"/>
  <c r="S125" i="20"/>
  <c r="T125" i="20"/>
  <c r="U125" i="20"/>
  <c r="Y125" i="20"/>
  <c r="AB125" i="20"/>
  <c r="S125" i="21"/>
  <c r="Y125" i="21"/>
  <c r="AU125" i="21"/>
  <c r="AB125" i="21"/>
  <c r="T125" i="21"/>
  <c r="U125" i="15"/>
  <c r="Y125" i="15"/>
  <c r="T125" i="15"/>
  <c r="AB125" i="15"/>
  <c r="AU125" i="15"/>
  <c r="L125" i="15"/>
  <c r="R125" i="15"/>
  <c r="R125" i="14"/>
  <c r="S125" i="14"/>
  <c r="T125" i="14"/>
  <c r="U125" i="14"/>
  <c r="Y125" i="14"/>
  <c r="AU125" i="14"/>
  <c r="AB125" i="14"/>
  <c r="AB130" i="20"/>
  <c r="AE119" i="21"/>
  <c r="AF119" i="21" s="1"/>
  <c r="AR119" i="21" s="1"/>
  <c r="T130" i="15"/>
  <c r="S130" i="14"/>
  <c r="R130" i="14"/>
  <c r="R134" i="14"/>
  <c r="S134" i="14"/>
  <c r="U130" i="14"/>
  <c r="Y130" i="15"/>
  <c r="R130" i="15"/>
  <c r="AB134" i="21"/>
  <c r="S130" i="21"/>
  <c r="U130" i="21"/>
  <c r="T134" i="21"/>
  <c r="AE118" i="21"/>
  <c r="AF118" i="21" s="1"/>
  <c r="AR118" i="21" s="1"/>
  <c r="L130" i="20"/>
  <c r="AE131" i="20"/>
  <c r="AF131" i="20" s="1"/>
  <c r="AE119" i="20"/>
  <c r="AF119" i="20" s="1"/>
  <c r="AR119" i="20" s="1"/>
  <c r="T130" i="20"/>
  <c r="U130" i="20"/>
  <c r="AE127" i="20"/>
  <c r="AF127" i="20" s="1"/>
  <c r="AR127" i="20" s="1"/>
  <c r="R130" i="20"/>
  <c r="S130" i="20"/>
  <c r="Y134" i="20"/>
  <c r="AC133" i="20"/>
  <c r="AE133" i="20" s="1"/>
  <c r="AF133" i="20" s="1"/>
  <c r="AR133" i="20" s="1"/>
  <c r="Y130" i="20"/>
  <c r="L134" i="20"/>
  <c r="M131" i="20"/>
  <c r="AQ131" i="20" s="1"/>
  <c r="R134" i="20"/>
  <c r="S134" i="20"/>
  <c r="T134" i="20"/>
  <c r="U134" i="20"/>
  <c r="AE132" i="20"/>
  <c r="AF132" i="20" s="1"/>
  <c r="AR132" i="20" s="1"/>
  <c r="L130" i="21"/>
  <c r="U134" i="21"/>
  <c r="AE132" i="21"/>
  <c r="AF132" i="21" s="1"/>
  <c r="AR132" i="21" s="1"/>
  <c r="AT132" i="21" s="1"/>
  <c r="BB132" i="21" s="1"/>
  <c r="R130" i="21"/>
  <c r="AE127" i="21"/>
  <c r="AF127" i="21" s="1"/>
  <c r="AR127" i="21" s="1"/>
  <c r="AQ119" i="21"/>
  <c r="T130" i="21"/>
  <c r="AE131" i="21"/>
  <c r="AF131" i="21" s="1"/>
  <c r="AR131" i="21" s="1"/>
  <c r="M133" i="21"/>
  <c r="AC133" i="21" s="1"/>
  <c r="AE133" i="21" s="1"/>
  <c r="AF133" i="21" s="1"/>
  <c r="AR133" i="21" s="1"/>
  <c r="Y130" i="21"/>
  <c r="Y134" i="21"/>
  <c r="AQ118" i="21"/>
  <c r="AB130" i="21"/>
  <c r="L134" i="21"/>
  <c r="R134" i="21"/>
  <c r="S134" i="21"/>
  <c r="AB130" i="15"/>
  <c r="L134" i="15"/>
  <c r="M131" i="15"/>
  <c r="AQ131" i="15" s="1"/>
  <c r="R134" i="15"/>
  <c r="S130" i="15"/>
  <c r="S134" i="15"/>
  <c r="U130" i="15"/>
  <c r="AE127" i="14"/>
  <c r="AF127" i="14" s="1"/>
  <c r="AR127" i="14" s="1"/>
  <c r="L134" i="14"/>
  <c r="Y130" i="14"/>
  <c r="T134" i="14"/>
  <c r="AE132" i="14"/>
  <c r="AF132" i="14" s="1"/>
  <c r="AR132" i="14" s="1"/>
  <c r="AB130" i="14"/>
  <c r="U134" i="14"/>
  <c r="AC133" i="14"/>
  <c r="AE133" i="14" s="1"/>
  <c r="AF133" i="14" s="1"/>
  <c r="AR133" i="14" s="1"/>
  <c r="AE131" i="14"/>
  <c r="AF131" i="14" s="1"/>
  <c r="Y134" i="14"/>
  <c r="T130" i="14"/>
  <c r="L130" i="14"/>
  <c r="AE132" i="15"/>
  <c r="AF132" i="15" s="1"/>
  <c r="AR132" i="15" s="1"/>
  <c r="M119" i="15"/>
  <c r="AE119" i="15" s="1"/>
  <c r="AF119" i="15" s="1"/>
  <c r="AR119" i="15" s="1"/>
  <c r="T134" i="15"/>
  <c r="U134" i="15"/>
  <c r="M133" i="15"/>
  <c r="L130" i="15"/>
  <c r="AE131" i="15"/>
  <c r="AF131" i="15" s="1"/>
  <c r="AE127" i="15"/>
  <c r="AF127" i="15" s="1"/>
  <c r="AR127" i="15" s="1"/>
  <c r="AM130" i="21"/>
  <c r="AN132" i="15"/>
  <c r="AS132" i="15" s="1"/>
  <c r="AN116" i="21"/>
  <c r="AN116" i="20"/>
  <c r="AM134" i="15"/>
  <c r="AM130" i="20"/>
  <c r="AM115" i="20" s="1"/>
  <c r="AN131" i="15"/>
  <c r="AS131" i="15" s="1"/>
  <c r="AM130" i="15"/>
  <c r="AN129" i="20"/>
  <c r="AS129" i="20" s="1"/>
  <c r="AN129" i="21"/>
  <c r="AS129" i="21" s="1"/>
  <c r="AM130" i="14"/>
  <c r="AS129" i="14"/>
  <c r="AN129" i="15"/>
  <c r="AS129" i="15" s="1"/>
  <c r="AN128" i="20"/>
  <c r="AS128" i="20" s="1"/>
  <c r="AQ133" i="20"/>
  <c r="AB134" i="20"/>
  <c r="AS131" i="20"/>
  <c r="AS133" i="20"/>
  <c r="AS131" i="21"/>
  <c r="AS133" i="21"/>
  <c r="AM134" i="21"/>
  <c r="AB134" i="15"/>
  <c r="Y134" i="15"/>
  <c r="AS133" i="15"/>
  <c r="M132" i="15"/>
  <c r="AQ132" i="15" s="1"/>
  <c r="AS131" i="14"/>
  <c r="AB134" i="14"/>
  <c r="AS133" i="14"/>
  <c r="AN134" i="14"/>
  <c r="M134" i="14"/>
  <c r="AM134" i="14"/>
  <c r="AE126" i="20"/>
  <c r="M129" i="20"/>
  <c r="AC129" i="20" s="1"/>
  <c r="AE129" i="20" s="1"/>
  <c r="AF129" i="20" s="1"/>
  <c r="AR129" i="20" s="1"/>
  <c r="AN126" i="20"/>
  <c r="M126" i="20"/>
  <c r="AQ126" i="20" s="1"/>
  <c r="M128" i="20"/>
  <c r="AQ128" i="20" s="1"/>
  <c r="AE126" i="21"/>
  <c r="M129" i="21"/>
  <c r="AE129" i="21" s="1"/>
  <c r="AF129" i="21" s="1"/>
  <c r="AR129" i="21" s="1"/>
  <c r="AN126" i="21"/>
  <c r="AS126" i="21" s="1"/>
  <c r="AN128" i="21"/>
  <c r="AS128" i="21" s="1"/>
  <c r="M126" i="21"/>
  <c r="M128" i="21"/>
  <c r="AQ128" i="21" s="1"/>
  <c r="AE126" i="15"/>
  <c r="M129" i="15"/>
  <c r="AE129" i="15" s="1"/>
  <c r="AF129" i="15" s="1"/>
  <c r="AR129" i="15" s="1"/>
  <c r="AN126" i="15"/>
  <c r="M126" i="15"/>
  <c r="M128" i="15"/>
  <c r="AQ128" i="15" s="1"/>
  <c r="AE126" i="14"/>
  <c r="M129" i="14"/>
  <c r="AC129" i="14" s="1"/>
  <c r="AE129" i="14" s="1"/>
  <c r="AF129" i="14" s="1"/>
  <c r="AR129" i="14" s="1"/>
  <c r="AN126" i="14"/>
  <c r="AN128" i="14"/>
  <c r="AS128" i="14" s="1"/>
  <c r="M126" i="14"/>
  <c r="M128" i="14"/>
  <c r="AC128" i="14" s="1"/>
  <c r="AQ119" i="20"/>
  <c r="AS119" i="20"/>
  <c r="M118" i="20"/>
  <c r="AE118" i="20" s="1"/>
  <c r="AF118" i="20" s="1"/>
  <c r="AR118" i="20" s="1"/>
  <c r="AN121" i="20"/>
  <c r="M121" i="20"/>
  <c r="AE121" i="20" s="1"/>
  <c r="AF121" i="20" s="1"/>
  <c r="AR121" i="20" s="1"/>
  <c r="AN120" i="20"/>
  <c r="AS120" i="20" s="1"/>
  <c r="M116" i="20"/>
  <c r="M120" i="20"/>
  <c r="AQ120" i="20" s="1"/>
  <c r="AN118" i="21"/>
  <c r="AS118" i="21" s="1"/>
  <c r="AS119" i="21"/>
  <c r="AS121" i="21"/>
  <c r="M121" i="21"/>
  <c r="AE121" i="21" s="1"/>
  <c r="AF121" i="21" s="1"/>
  <c r="AR121" i="21" s="1"/>
  <c r="AN120" i="21"/>
  <c r="AS120" i="21" s="1"/>
  <c r="M116" i="21"/>
  <c r="M120" i="21"/>
  <c r="AQ120" i="21" s="1"/>
  <c r="AN121" i="15"/>
  <c r="AS121" i="15" s="1"/>
  <c r="M121" i="15"/>
  <c r="AE121" i="15" s="1"/>
  <c r="AF121" i="15" s="1"/>
  <c r="AR121" i="15" s="1"/>
  <c r="AN118" i="15"/>
  <c r="AN120" i="15"/>
  <c r="AS120" i="15" s="1"/>
  <c r="M116" i="15"/>
  <c r="M120" i="15"/>
  <c r="AE120" i="15" s="1"/>
  <c r="AF120" i="15" s="1"/>
  <c r="AR120" i="15" s="1"/>
  <c r="M118" i="15"/>
  <c r="AE118" i="15" s="1"/>
  <c r="AF118" i="15" s="1"/>
  <c r="AR118" i="15" s="1"/>
  <c r="AS116" i="15"/>
  <c r="M119" i="14"/>
  <c r="AQ119" i="14" s="1"/>
  <c r="AN121" i="14"/>
  <c r="AS121" i="14" s="1"/>
  <c r="M118" i="14"/>
  <c r="M121" i="14"/>
  <c r="AE121" i="14" s="1"/>
  <c r="AF121" i="14" s="1"/>
  <c r="AR121" i="14" s="1"/>
  <c r="AN120" i="14"/>
  <c r="AS120" i="14" s="1"/>
  <c r="AN116" i="14"/>
  <c r="M120" i="14"/>
  <c r="AQ120" i="14" s="1"/>
  <c r="M116" i="14"/>
  <c r="R115" i="15" l="1"/>
  <c r="L115" i="15"/>
  <c r="Y115" i="20"/>
  <c r="AB115" i="21"/>
  <c r="L115" i="21"/>
  <c r="Y115" i="21"/>
  <c r="S115" i="15"/>
  <c r="AM115" i="14"/>
  <c r="AB115" i="14"/>
  <c r="Y115" i="14"/>
  <c r="AB115" i="20"/>
  <c r="U115" i="20"/>
  <c r="T115" i="20"/>
  <c r="S115" i="20"/>
  <c r="R115" i="20"/>
  <c r="L115" i="20"/>
  <c r="U115" i="21"/>
  <c r="S115" i="21"/>
  <c r="AU115" i="21"/>
  <c r="AM115" i="21"/>
  <c r="T115" i="21"/>
  <c r="R115" i="21"/>
  <c r="AU115" i="15"/>
  <c r="AM115" i="15"/>
  <c r="AB115" i="15"/>
  <c r="T115" i="15"/>
  <c r="Y115" i="15"/>
  <c r="U115" i="15"/>
  <c r="U115" i="14"/>
  <c r="T115" i="14"/>
  <c r="S115" i="14"/>
  <c r="R115" i="14"/>
  <c r="L115" i="14"/>
  <c r="AU115" i="14"/>
  <c r="AN125" i="15"/>
  <c r="AN125" i="14"/>
  <c r="AQ116" i="20"/>
  <c r="M125" i="20"/>
  <c r="AS116" i="20"/>
  <c r="AN125" i="20"/>
  <c r="AE116" i="21"/>
  <c r="AF116" i="21" s="1"/>
  <c r="M125" i="21"/>
  <c r="AS116" i="21"/>
  <c r="AS125" i="21" s="1"/>
  <c r="AN125" i="21"/>
  <c r="M125" i="15"/>
  <c r="AE116" i="14"/>
  <c r="AF116" i="14" s="1"/>
  <c r="M125" i="14"/>
  <c r="AC134" i="20"/>
  <c r="AT127" i="21"/>
  <c r="BB127" i="21" s="1"/>
  <c r="AT132" i="20"/>
  <c r="BB132" i="20" s="1"/>
  <c r="AT119" i="21"/>
  <c r="BB119" i="21" s="1"/>
  <c r="AQ120" i="15"/>
  <c r="AT120" i="15" s="1"/>
  <c r="BB120" i="15" s="1"/>
  <c r="AQ119" i="15"/>
  <c r="AT127" i="15"/>
  <c r="BB127" i="15" s="1"/>
  <c r="AT127" i="14"/>
  <c r="BB127" i="14" s="1"/>
  <c r="AQ128" i="14"/>
  <c r="AQ121" i="14"/>
  <c r="AQ116" i="14"/>
  <c r="AC134" i="14"/>
  <c r="AN130" i="15"/>
  <c r="M134" i="21"/>
  <c r="AQ133" i="21"/>
  <c r="AC134" i="21"/>
  <c r="AT118" i="21"/>
  <c r="BB118" i="21" s="1"/>
  <c r="AE120" i="21"/>
  <c r="AF120" i="21" s="1"/>
  <c r="AR120" i="21" s="1"/>
  <c r="AT127" i="20"/>
  <c r="BB127" i="20" s="1"/>
  <c r="M134" i="20"/>
  <c r="AE120" i="20"/>
  <c r="AF120" i="20" s="1"/>
  <c r="AR120" i="20" s="1"/>
  <c r="AQ129" i="20"/>
  <c r="AQ130" i="20" s="1"/>
  <c r="AQ118" i="20"/>
  <c r="AQ129" i="21"/>
  <c r="AE134" i="21"/>
  <c r="AQ121" i="21"/>
  <c r="AT131" i="21"/>
  <c r="BB131" i="21" s="1"/>
  <c r="M130" i="21"/>
  <c r="AQ133" i="15"/>
  <c r="AQ134" i="15" s="1"/>
  <c r="AT133" i="14"/>
  <c r="BB133" i="14" s="1"/>
  <c r="M130" i="14"/>
  <c r="AT132" i="14"/>
  <c r="BB132" i="14" s="1"/>
  <c r="AE134" i="14"/>
  <c r="AE119" i="14"/>
  <c r="AF119" i="14" s="1"/>
  <c r="AR119" i="14" s="1"/>
  <c r="AE118" i="14"/>
  <c r="AF118" i="14" s="1"/>
  <c r="AR118" i="14" s="1"/>
  <c r="AN130" i="20"/>
  <c r="AE133" i="15"/>
  <c r="AF133" i="15" s="1"/>
  <c r="AR133" i="15" s="1"/>
  <c r="AC134" i="15"/>
  <c r="AQ121" i="15"/>
  <c r="AQ129" i="15"/>
  <c r="M130" i="15"/>
  <c r="AS134" i="14"/>
  <c r="AN134" i="20"/>
  <c r="AE134" i="20"/>
  <c r="AF134" i="20"/>
  <c r="AR131" i="20"/>
  <c r="AR134" i="20" s="1"/>
  <c r="AS134" i="20"/>
  <c r="AT133" i="20"/>
  <c r="BB133" i="20" s="1"/>
  <c r="AN134" i="21"/>
  <c r="AS134" i="21"/>
  <c r="AR134" i="21"/>
  <c r="AF134" i="21"/>
  <c r="AT132" i="15"/>
  <c r="BB132" i="15" s="1"/>
  <c r="AR131" i="15"/>
  <c r="M134" i="15"/>
  <c r="AS134" i="15"/>
  <c r="AN134" i="15"/>
  <c r="AR131" i="14"/>
  <c r="AF134" i="14"/>
  <c r="M130" i="20"/>
  <c r="AC128" i="20"/>
  <c r="AF126" i="20"/>
  <c r="AS126" i="20"/>
  <c r="AS130" i="20" s="1"/>
  <c r="AS130" i="21"/>
  <c r="AF126" i="21"/>
  <c r="AN130" i="21"/>
  <c r="AQ126" i="21"/>
  <c r="AQ126" i="15"/>
  <c r="AF126" i="15"/>
  <c r="AS126" i="15"/>
  <c r="AS130" i="15" s="1"/>
  <c r="AQ129" i="14"/>
  <c r="AF126" i="14"/>
  <c r="AN130" i="14"/>
  <c r="AE128" i="14"/>
  <c r="AF128" i="14" s="1"/>
  <c r="AR128" i="14" s="1"/>
  <c r="AC130" i="14"/>
  <c r="AS126" i="14"/>
  <c r="AS130" i="14" s="1"/>
  <c r="AQ126" i="14"/>
  <c r="AE116" i="20"/>
  <c r="AT119" i="20"/>
  <c r="BB119" i="20" s="1"/>
  <c r="AS121" i="20"/>
  <c r="AQ121" i="20"/>
  <c r="AQ116" i="21"/>
  <c r="AE116" i="15"/>
  <c r="AE125" i="15" s="1"/>
  <c r="AQ118" i="15"/>
  <c r="AQ116" i="15"/>
  <c r="AS118" i="15"/>
  <c r="AQ118" i="14"/>
  <c r="AE120" i="14"/>
  <c r="AF120" i="14" s="1"/>
  <c r="AR120" i="14" s="1"/>
  <c r="AT120" i="14" s="1"/>
  <c r="BB120" i="14" s="1"/>
  <c r="AS116" i="14"/>
  <c r="AB103" i="20"/>
  <c r="Y103" i="20"/>
  <c r="U103" i="20"/>
  <c r="T103" i="20"/>
  <c r="S103" i="20"/>
  <c r="R103" i="20"/>
  <c r="L103" i="20"/>
  <c r="AB102" i="20"/>
  <c r="Y102" i="20"/>
  <c r="U102" i="20"/>
  <c r="T102" i="20"/>
  <c r="S102" i="20"/>
  <c r="R102" i="20"/>
  <c r="L102" i="20"/>
  <c r="AN100" i="20"/>
  <c r="AB100" i="20"/>
  <c r="Y100" i="20"/>
  <c r="U100" i="20"/>
  <c r="T100" i="20"/>
  <c r="S100" i="20"/>
  <c r="R100" i="20"/>
  <c r="L100" i="20"/>
  <c r="M100" i="20" s="1"/>
  <c r="AB99" i="20"/>
  <c r="Y99" i="20"/>
  <c r="U99" i="20"/>
  <c r="T99" i="20"/>
  <c r="S99" i="20"/>
  <c r="R99" i="20"/>
  <c r="L99" i="20"/>
  <c r="AN98" i="20"/>
  <c r="AS98" i="20" s="1"/>
  <c r="AB98" i="20"/>
  <c r="Y98" i="20"/>
  <c r="U98" i="20"/>
  <c r="T98" i="20"/>
  <c r="S98" i="20"/>
  <c r="R98" i="20"/>
  <c r="L98" i="20"/>
  <c r="M98" i="20" s="1"/>
  <c r="AQ98" i="20" s="1"/>
  <c r="AN97" i="20"/>
  <c r="AB97" i="20"/>
  <c r="Y97" i="20"/>
  <c r="U97" i="20"/>
  <c r="T97" i="20"/>
  <c r="S97" i="20"/>
  <c r="R97" i="20"/>
  <c r="L97" i="20"/>
  <c r="AB94" i="20"/>
  <c r="Y94" i="20"/>
  <c r="U94" i="20"/>
  <c r="T94" i="20"/>
  <c r="S94" i="20"/>
  <c r="R94" i="20"/>
  <c r="L94" i="20"/>
  <c r="AB93" i="20"/>
  <c r="Y93" i="20"/>
  <c r="U93" i="20"/>
  <c r="T93" i="20"/>
  <c r="S93" i="20"/>
  <c r="R93" i="20"/>
  <c r="L93" i="20"/>
  <c r="AN103" i="21"/>
  <c r="AS103" i="21" s="1"/>
  <c r="AB103" i="21"/>
  <c r="Y103" i="21"/>
  <c r="U103" i="21"/>
  <c r="T103" i="21"/>
  <c r="S103" i="21"/>
  <c r="R103" i="21"/>
  <c r="L103" i="21"/>
  <c r="AB102" i="21"/>
  <c r="Y102" i="21"/>
  <c r="U102" i="21"/>
  <c r="T102" i="21"/>
  <c r="S102" i="21"/>
  <c r="R102" i="21"/>
  <c r="L102" i="21"/>
  <c r="AN100" i="21"/>
  <c r="AS100" i="21" s="1"/>
  <c r="AB100" i="21"/>
  <c r="Y100" i="21"/>
  <c r="U100" i="21"/>
  <c r="T100" i="21"/>
  <c r="S100" i="21"/>
  <c r="R100" i="21"/>
  <c r="L100" i="21"/>
  <c r="AB99" i="21"/>
  <c r="Y99" i="21"/>
  <c r="U99" i="21"/>
  <c r="T99" i="21"/>
  <c r="S99" i="21"/>
  <c r="R99" i="21"/>
  <c r="L99" i="21"/>
  <c r="AN98" i="21"/>
  <c r="AS98" i="21" s="1"/>
  <c r="AB98" i="21"/>
  <c r="Y98" i="21"/>
  <c r="U98" i="21"/>
  <c r="T98" i="21"/>
  <c r="S98" i="21"/>
  <c r="R98" i="21"/>
  <c r="L98" i="21"/>
  <c r="M98" i="21" s="1"/>
  <c r="AQ98" i="21" s="1"/>
  <c r="AB97" i="21"/>
  <c r="Y97" i="21"/>
  <c r="U97" i="21"/>
  <c r="T97" i="21"/>
  <c r="S97" i="21"/>
  <c r="R97" i="21"/>
  <c r="L97" i="21"/>
  <c r="AN95" i="21"/>
  <c r="AS95" i="21" s="1"/>
  <c r="AB95" i="21"/>
  <c r="Y95" i="21"/>
  <c r="U95" i="21"/>
  <c r="T95" i="21"/>
  <c r="S95" i="21"/>
  <c r="R95" i="21"/>
  <c r="L95" i="21"/>
  <c r="AB94" i="21"/>
  <c r="Y94" i="21"/>
  <c r="U94" i="21"/>
  <c r="T94" i="21"/>
  <c r="S94" i="21"/>
  <c r="R94" i="21"/>
  <c r="L94" i="21"/>
  <c r="AN93" i="21"/>
  <c r="AB93" i="21"/>
  <c r="Y93" i="21"/>
  <c r="U93" i="21"/>
  <c r="T93" i="21"/>
  <c r="S93" i="21"/>
  <c r="R93" i="21"/>
  <c r="L93" i="21"/>
  <c r="AN103" i="15"/>
  <c r="AS103" i="15" s="1"/>
  <c r="AB103" i="15"/>
  <c r="Y103" i="15"/>
  <c r="U103" i="15"/>
  <c r="T103" i="15"/>
  <c r="S103" i="15"/>
  <c r="R103" i="15"/>
  <c r="L103" i="15"/>
  <c r="AN102" i="15"/>
  <c r="AB102" i="15"/>
  <c r="Y102" i="15"/>
  <c r="U102" i="15"/>
  <c r="T102" i="15"/>
  <c r="S102" i="15"/>
  <c r="R102" i="15"/>
  <c r="L102" i="15"/>
  <c r="AB100" i="15"/>
  <c r="Y100" i="15"/>
  <c r="U100" i="15"/>
  <c r="T100" i="15"/>
  <c r="S100" i="15"/>
  <c r="R100" i="15"/>
  <c r="L100" i="15"/>
  <c r="M100" i="15" s="1"/>
  <c r="AN99" i="15"/>
  <c r="AS99" i="15" s="1"/>
  <c r="AB99" i="15"/>
  <c r="Y99" i="15"/>
  <c r="U99" i="15"/>
  <c r="T99" i="15"/>
  <c r="S99" i="15"/>
  <c r="R99" i="15"/>
  <c r="L99" i="15"/>
  <c r="AN98" i="15"/>
  <c r="AB98" i="15"/>
  <c r="Y98" i="15"/>
  <c r="U98" i="15"/>
  <c r="T98" i="15"/>
  <c r="S98" i="15"/>
  <c r="R98" i="15"/>
  <c r="L98" i="15"/>
  <c r="M98" i="15" s="1"/>
  <c r="AN97" i="15"/>
  <c r="AB97" i="15"/>
  <c r="Y97" i="15"/>
  <c r="U97" i="15"/>
  <c r="T97" i="15"/>
  <c r="S97" i="15"/>
  <c r="R97" i="15"/>
  <c r="L97" i="15"/>
  <c r="AN95" i="15"/>
  <c r="AS95" i="15" s="1"/>
  <c r="AB95" i="15"/>
  <c r="Y95" i="15"/>
  <c r="U95" i="15"/>
  <c r="T95" i="15"/>
  <c r="S95" i="15"/>
  <c r="R95" i="15"/>
  <c r="L95" i="15"/>
  <c r="AB94" i="15"/>
  <c r="Y94" i="15"/>
  <c r="U94" i="15"/>
  <c r="T94" i="15"/>
  <c r="S94" i="15"/>
  <c r="R94" i="15"/>
  <c r="L94" i="15"/>
  <c r="AB93" i="15"/>
  <c r="Y93" i="15"/>
  <c r="U93" i="15"/>
  <c r="T93" i="15"/>
  <c r="S93" i="15"/>
  <c r="R93" i="15"/>
  <c r="L93" i="15"/>
  <c r="AN103" i="14"/>
  <c r="AS103" i="14" s="1"/>
  <c r="AB103" i="14"/>
  <c r="Y103" i="14"/>
  <c r="U103" i="14"/>
  <c r="T103" i="14"/>
  <c r="S103" i="14"/>
  <c r="R103" i="14"/>
  <c r="L103" i="14"/>
  <c r="AN102" i="14"/>
  <c r="AB102" i="14"/>
  <c r="Y102" i="14"/>
  <c r="U102" i="14"/>
  <c r="T102" i="14"/>
  <c r="S102" i="14"/>
  <c r="R102" i="14"/>
  <c r="L102" i="14"/>
  <c r="AN100" i="14"/>
  <c r="AS100" i="14" s="1"/>
  <c r="AB100" i="14"/>
  <c r="Y100" i="14"/>
  <c r="U100" i="14"/>
  <c r="T100" i="14"/>
  <c r="S100" i="14"/>
  <c r="R100" i="14"/>
  <c r="L100" i="14"/>
  <c r="AB99" i="14"/>
  <c r="Y99" i="14"/>
  <c r="U99" i="14"/>
  <c r="T99" i="14"/>
  <c r="S99" i="14"/>
  <c r="R99" i="14"/>
  <c r="L99" i="14"/>
  <c r="AN98" i="14"/>
  <c r="AB98" i="14"/>
  <c r="Y98" i="14"/>
  <c r="U98" i="14"/>
  <c r="T98" i="14"/>
  <c r="S98" i="14"/>
  <c r="R98" i="14"/>
  <c r="L98" i="14"/>
  <c r="M98" i="14" s="1"/>
  <c r="AQ98" i="14" s="1"/>
  <c r="AN97" i="14"/>
  <c r="AB97" i="14"/>
  <c r="Y97" i="14"/>
  <c r="U97" i="14"/>
  <c r="T97" i="14"/>
  <c r="S97" i="14"/>
  <c r="R97" i="14"/>
  <c r="L97" i="14"/>
  <c r="AN95" i="14"/>
  <c r="AB95" i="14"/>
  <c r="Y95" i="14"/>
  <c r="U95" i="14"/>
  <c r="T95" i="14"/>
  <c r="S95" i="14"/>
  <c r="R95" i="14"/>
  <c r="L95" i="14"/>
  <c r="AB94" i="14"/>
  <c r="Y94" i="14"/>
  <c r="U94" i="14"/>
  <c r="T94" i="14"/>
  <c r="S94" i="14"/>
  <c r="R94" i="14"/>
  <c r="L94" i="14"/>
  <c r="AB93" i="14"/>
  <c r="Y93" i="14"/>
  <c r="U93" i="14"/>
  <c r="T93" i="14"/>
  <c r="S93" i="14"/>
  <c r="R93" i="14"/>
  <c r="L93" i="14"/>
  <c r="S96" i="20" l="1"/>
  <c r="U96" i="20"/>
  <c r="Y96" i="20"/>
  <c r="T101" i="14"/>
  <c r="U96" i="21"/>
  <c r="U101" i="15"/>
  <c r="S96" i="15"/>
  <c r="AN115" i="15"/>
  <c r="M115" i="15"/>
  <c r="R101" i="15"/>
  <c r="S101" i="15"/>
  <c r="R96" i="15"/>
  <c r="T101" i="15"/>
  <c r="S96" i="14"/>
  <c r="U101" i="14"/>
  <c r="T96" i="14"/>
  <c r="U96" i="14"/>
  <c r="AN115" i="14"/>
  <c r="M93" i="20"/>
  <c r="AQ93" i="20" s="1"/>
  <c r="L96" i="20"/>
  <c r="R96" i="20"/>
  <c r="AN115" i="20"/>
  <c r="T96" i="20"/>
  <c r="M115" i="20"/>
  <c r="AB96" i="20"/>
  <c r="M93" i="21"/>
  <c r="AQ93" i="21" s="1"/>
  <c r="L96" i="21"/>
  <c r="R96" i="21"/>
  <c r="S96" i="21"/>
  <c r="T96" i="21"/>
  <c r="Y96" i="21"/>
  <c r="AB96" i="21"/>
  <c r="AN115" i="21"/>
  <c r="AS115" i="21"/>
  <c r="M115" i="21"/>
  <c r="M93" i="15"/>
  <c r="AQ93" i="15" s="1"/>
  <c r="L96" i="15"/>
  <c r="T96" i="15"/>
  <c r="Y101" i="15"/>
  <c r="U96" i="15"/>
  <c r="AB101" i="15"/>
  <c r="Y96" i="15"/>
  <c r="AB96" i="15"/>
  <c r="L101" i="15"/>
  <c r="R96" i="14"/>
  <c r="AB101" i="14"/>
  <c r="Y96" i="14"/>
  <c r="AB96" i="14"/>
  <c r="AC115" i="14"/>
  <c r="M115" i="14"/>
  <c r="L101" i="14"/>
  <c r="R101" i="14"/>
  <c r="Y101" i="14"/>
  <c r="M93" i="14"/>
  <c r="L96" i="14"/>
  <c r="S101" i="14"/>
  <c r="AE125" i="20"/>
  <c r="AF125" i="21"/>
  <c r="AB109" i="15"/>
  <c r="AB109" i="20"/>
  <c r="T101" i="20"/>
  <c r="AS125" i="20"/>
  <c r="AQ125" i="20"/>
  <c r="AQ125" i="21"/>
  <c r="AE125" i="21"/>
  <c r="T109" i="15"/>
  <c r="AQ125" i="15"/>
  <c r="AS125" i="15"/>
  <c r="AS125" i="14"/>
  <c r="Y109" i="14"/>
  <c r="AF125" i="14"/>
  <c r="AQ125" i="14"/>
  <c r="AE125" i="14"/>
  <c r="T101" i="21"/>
  <c r="U101" i="21"/>
  <c r="Y109" i="15"/>
  <c r="AB109" i="14"/>
  <c r="AN109" i="14"/>
  <c r="T109" i="20"/>
  <c r="U109" i="20"/>
  <c r="R109" i="20"/>
  <c r="S109" i="20"/>
  <c r="L109" i="20"/>
  <c r="Y109" i="20"/>
  <c r="S101" i="21"/>
  <c r="Y109" i="21"/>
  <c r="L109" i="21"/>
  <c r="R109" i="21"/>
  <c r="S109" i="21"/>
  <c r="T109" i="21"/>
  <c r="U109" i="21"/>
  <c r="L101" i="21"/>
  <c r="AB109" i="21"/>
  <c r="S109" i="15"/>
  <c r="U109" i="15"/>
  <c r="AS102" i="15"/>
  <c r="AS109" i="15" s="1"/>
  <c r="AN109" i="15"/>
  <c r="L109" i="15"/>
  <c r="R109" i="15"/>
  <c r="T109" i="14"/>
  <c r="S109" i="14"/>
  <c r="L109" i="14"/>
  <c r="R109" i="14"/>
  <c r="U109" i="14"/>
  <c r="S101" i="20"/>
  <c r="R101" i="20"/>
  <c r="Y101" i="20"/>
  <c r="M97" i="20"/>
  <c r="L101" i="20"/>
  <c r="U101" i="20"/>
  <c r="AB101" i="20"/>
  <c r="AS97" i="20"/>
  <c r="AB101" i="21"/>
  <c r="R101" i="21"/>
  <c r="Y101" i="21"/>
  <c r="M97" i="15"/>
  <c r="AS97" i="15"/>
  <c r="M97" i="14"/>
  <c r="AS97" i="14"/>
  <c r="AT129" i="20"/>
  <c r="BB129" i="20" s="1"/>
  <c r="AT121" i="14"/>
  <c r="BB121" i="14" s="1"/>
  <c r="AT119" i="15"/>
  <c r="BB119" i="15" s="1"/>
  <c r="AT118" i="20"/>
  <c r="BB118" i="20" s="1"/>
  <c r="AT128" i="14"/>
  <c r="BB128" i="14" s="1"/>
  <c r="AT120" i="20"/>
  <c r="BB120" i="20" s="1"/>
  <c r="AQ134" i="21"/>
  <c r="AT133" i="21"/>
  <c r="BB133" i="21" s="1"/>
  <c r="BB134" i="21" s="1"/>
  <c r="AT129" i="21"/>
  <c r="BB129" i="21" s="1"/>
  <c r="AT120" i="21"/>
  <c r="BB120" i="21" s="1"/>
  <c r="AE97" i="14"/>
  <c r="AT133" i="15"/>
  <c r="BB133" i="15" s="1"/>
  <c r="AE103" i="15"/>
  <c r="AF103" i="15" s="1"/>
  <c r="AR103" i="15" s="1"/>
  <c r="AT129" i="15"/>
  <c r="BB129" i="15" s="1"/>
  <c r="AR134" i="15"/>
  <c r="AT121" i="15"/>
  <c r="BB121" i="15" s="1"/>
  <c r="AE95" i="21"/>
  <c r="AF95" i="21" s="1"/>
  <c r="AR95" i="21" s="1"/>
  <c r="AE97" i="21"/>
  <c r="AE103" i="21"/>
  <c r="AF103" i="21" s="1"/>
  <c r="AR103" i="21" s="1"/>
  <c r="AT121" i="21"/>
  <c r="BB121" i="21" s="1"/>
  <c r="AE97" i="20"/>
  <c r="AE99" i="21"/>
  <c r="AF99" i="21" s="1"/>
  <c r="AR99" i="21" s="1"/>
  <c r="AE102" i="21"/>
  <c r="AF134" i="15"/>
  <c r="AE134" i="15"/>
  <c r="AE99" i="14"/>
  <c r="AF99" i="14" s="1"/>
  <c r="AR99" i="14" s="1"/>
  <c r="AE103" i="14"/>
  <c r="AF103" i="14" s="1"/>
  <c r="AR103" i="14" s="1"/>
  <c r="M95" i="14"/>
  <c r="AQ95" i="14" s="1"/>
  <c r="AE102" i="14"/>
  <c r="AT119" i="14"/>
  <c r="BB119" i="14" s="1"/>
  <c r="AE95" i="14"/>
  <c r="AF95" i="14" s="1"/>
  <c r="AR95" i="14" s="1"/>
  <c r="AE95" i="15"/>
  <c r="AF95" i="15" s="1"/>
  <c r="AR95" i="15" s="1"/>
  <c r="AE99" i="15"/>
  <c r="AF99" i="15" s="1"/>
  <c r="AR99" i="15" s="1"/>
  <c r="AE100" i="15"/>
  <c r="AF100" i="15" s="1"/>
  <c r="AR100" i="15" s="1"/>
  <c r="AE102" i="15"/>
  <c r="AE97" i="15"/>
  <c r="AN100" i="15"/>
  <c r="AS100" i="15" s="1"/>
  <c r="AS95" i="14"/>
  <c r="AS102" i="14"/>
  <c r="AS109" i="14" s="1"/>
  <c r="AS93" i="21"/>
  <c r="AN93" i="15"/>
  <c r="AN99" i="14"/>
  <c r="AS99" i="14" s="1"/>
  <c r="AQ134" i="20"/>
  <c r="AT131" i="20"/>
  <c r="AT131" i="15"/>
  <c r="AQ134" i="14"/>
  <c r="AR134" i="14"/>
  <c r="AT131" i="14"/>
  <c r="AE128" i="20"/>
  <c r="AC130" i="20"/>
  <c r="AC115" i="20" s="1"/>
  <c r="AR126" i="20"/>
  <c r="AQ130" i="21"/>
  <c r="AR126" i="21"/>
  <c r="AE128" i="21"/>
  <c r="AC130" i="21"/>
  <c r="AC115" i="21" s="1"/>
  <c r="AR126" i="15"/>
  <c r="AQ130" i="15"/>
  <c r="AE128" i="15"/>
  <c r="AC130" i="15"/>
  <c r="AC115" i="15" s="1"/>
  <c r="AQ130" i="14"/>
  <c r="AE130" i="14"/>
  <c r="AR126" i="14"/>
  <c r="AR130" i="14" s="1"/>
  <c r="AF130" i="14"/>
  <c r="AT129" i="14"/>
  <c r="BB129" i="14" s="1"/>
  <c r="AT121" i="20"/>
  <c r="BB121" i="20" s="1"/>
  <c r="AF116" i="20"/>
  <c r="AF125" i="20" s="1"/>
  <c r="AR116" i="21"/>
  <c r="AT118" i="15"/>
  <c r="BB118" i="15" s="1"/>
  <c r="AF116" i="15"/>
  <c r="AF125" i="15" s="1"/>
  <c r="AT118" i="14"/>
  <c r="BB118" i="14" s="1"/>
  <c r="AR116" i="14"/>
  <c r="AS100" i="20"/>
  <c r="AE103" i="20"/>
  <c r="AF103" i="20" s="1"/>
  <c r="AR103" i="20" s="1"/>
  <c r="AE99" i="20"/>
  <c r="AF99" i="20" s="1"/>
  <c r="AR99" i="20" s="1"/>
  <c r="AN99" i="20"/>
  <c r="AS99" i="20" s="1"/>
  <c r="AN103" i="20"/>
  <c r="AS103" i="20" s="1"/>
  <c r="AE102" i="20"/>
  <c r="AN94" i="20"/>
  <c r="AS94" i="20" s="1"/>
  <c r="AQ100" i="20"/>
  <c r="M103" i="20"/>
  <c r="AQ103" i="20" s="1"/>
  <c r="M94" i="20"/>
  <c r="AE94" i="20" s="1"/>
  <c r="AF94" i="20" s="1"/>
  <c r="AR94" i="20" s="1"/>
  <c r="M99" i="20"/>
  <c r="AQ99" i="20" s="1"/>
  <c r="AN102" i="20"/>
  <c r="AC100" i="20"/>
  <c r="AE100" i="20" s="1"/>
  <c r="AF100" i="20" s="1"/>
  <c r="AR100" i="20" s="1"/>
  <c r="M102" i="20"/>
  <c r="AN94" i="21"/>
  <c r="AS94" i="21" s="1"/>
  <c r="M103" i="21"/>
  <c r="AQ103" i="21" s="1"/>
  <c r="M100" i="21"/>
  <c r="AE100" i="21" s="1"/>
  <c r="AF100" i="21" s="1"/>
  <c r="AR100" i="21" s="1"/>
  <c r="M94" i="21"/>
  <c r="AQ94" i="21" s="1"/>
  <c r="AN97" i="21"/>
  <c r="M97" i="21"/>
  <c r="AN99" i="21"/>
  <c r="AS99" i="21" s="1"/>
  <c r="M99" i="21"/>
  <c r="AQ99" i="21" s="1"/>
  <c r="AN102" i="21"/>
  <c r="M102" i="21"/>
  <c r="M95" i="21"/>
  <c r="AQ95" i="21" s="1"/>
  <c r="M95" i="15"/>
  <c r="AQ95" i="15" s="1"/>
  <c r="AQ98" i="15"/>
  <c r="AN94" i="15"/>
  <c r="AS94" i="15" s="1"/>
  <c r="AS98" i="15"/>
  <c r="AQ100" i="15"/>
  <c r="M103" i="15"/>
  <c r="AQ103" i="15" s="1"/>
  <c r="M94" i="15"/>
  <c r="AE94" i="15" s="1"/>
  <c r="AF94" i="15" s="1"/>
  <c r="AR94" i="15" s="1"/>
  <c r="M99" i="15"/>
  <c r="AQ99" i="15" s="1"/>
  <c r="M102" i="15"/>
  <c r="AN94" i="14"/>
  <c r="AS94" i="14" s="1"/>
  <c r="AS98" i="14"/>
  <c r="M103" i="14"/>
  <c r="AQ103" i="14" s="1"/>
  <c r="M100" i="14"/>
  <c r="AE100" i="14" s="1"/>
  <c r="AF100" i="14" s="1"/>
  <c r="AR100" i="14" s="1"/>
  <c r="M94" i="14"/>
  <c r="AQ94" i="14" s="1"/>
  <c r="M99" i="14"/>
  <c r="AQ99" i="14" s="1"/>
  <c r="AN93" i="14"/>
  <c r="M102" i="14"/>
  <c r="AN89" i="14"/>
  <c r="AS89" i="14" s="1"/>
  <c r="AB89" i="14"/>
  <c r="Y89" i="14"/>
  <c r="U89" i="14"/>
  <c r="T89" i="14"/>
  <c r="S89" i="14"/>
  <c r="R89" i="14"/>
  <c r="L89" i="14"/>
  <c r="AB88" i="14"/>
  <c r="Y88" i="14"/>
  <c r="U88" i="14"/>
  <c r="T88" i="14"/>
  <c r="S88" i="14"/>
  <c r="R88" i="14"/>
  <c r="L88" i="14"/>
  <c r="AS87" i="14"/>
  <c r="AB87" i="14"/>
  <c r="Y87" i="14"/>
  <c r="U87" i="14"/>
  <c r="T87" i="14"/>
  <c r="S87" i="14"/>
  <c r="R87" i="14"/>
  <c r="L87" i="14"/>
  <c r="AB89" i="15"/>
  <c r="Y89" i="15"/>
  <c r="U89" i="15"/>
  <c r="T89" i="15"/>
  <c r="S89" i="15"/>
  <c r="R89" i="15"/>
  <c r="L89" i="15"/>
  <c r="AN88" i="15"/>
  <c r="AB88" i="15"/>
  <c r="Y88" i="15"/>
  <c r="U88" i="15"/>
  <c r="T88" i="15"/>
  <c r="S88" i="15"/>
  <c r="R88" i="15"/>
  <c r="L88" i="15"/>
  <c r="M88" i="15" s="1"/>
  <c r="AQ88" i="15" s="1"/>
  <c r="AS87" i="15"/>
  <c r="AB87" i="15"/>
  <c r="Y87" i="15"/>
  <c r="U87" i="15"/>
  <c r="T87" i="15"/>
  <c r="S87" i="15"/>
  <c r="R87" i="15"/>
  <c r="L87" i="15"/>
  <c r="AB89" i="21"/>
  <c r="Y89" i="21"/>
  <c r="U89" i="21"/>
  <c r="T89" i="21"/>
  <c r="S89" i="21"/>
  <c r="R89" i="21"/>
  <c r="L89" i="21"/>
  <c r="AN88" i="21"/>
  <c r="AB88" i="21"/>
  <c r="Y88" i="21"/>
  <c r="U88" i="21"/>
  <c r="T88" i="21"/>
  <c r="S88" i="21"/>
  <c r="R88" i="21"/>
  <c r="L88" i="21"/>
  <c r="M88" i="21" s="1"/>
  <c r="AQ88" i="21" s="1"/>
  <c r="AS87" i="21"/>
  <c r="AB87" i="21"/>
  <c r="Y87" i="21"/>
  <c r="U87" i="21"/>
  <c r="T87" i="21"/>
  <c r="S87" i="21"/>
  <c r="R87" i="21"/>
  <c r="L87" i="21"/>
  <c r="AB83" i="15"/>
  <c r="Y83" i="15"/>
  <c r="U83" i="15"/>
  <c r="T83" i="15"/>
  <c r="S83" i="15"/>
  <c r="R83" i="15"/>
  <c r="L83" i="15"/>
  <c r="AN82" i="15"/>
  <c r="AB82" i="15"/>
  <c r="Y82" i="15"/>
  <c r="U82" i="15"/>
  <c r="T82" i="15"/>
  <c r="S82" i="15"/>
  <c r="R82" i="15"/>
  <c r="L82" i="15"/>
  <c r="AS81" i="15"/>
  <c r="AB81" i="15"/>
  <c r="Y81" i="15"/>
  <c r="U81" i="15"/>
  <c r="T81" i="15"/>
  <c r="S81" i="15"/>
  <c r="R81" i="15"/>
  <c r="L81" i="15"/>
  <c r="BA91" i="20"/>
  <c r="AZ91" i="20"/>
  <c r="AY91" i="20"/>
  <c r="AX91" i="20"/>
  <c r="AW91" i="20"/>
  <c r="AV91" i="20"/>
  <c r="AU91" i="20"/>
  <c r="AL91" i="20"/>
  <c r="AK91" i="20"/>
  <c r="AJ91" i="20"/>
  <c r="AD91" i="20"/>
  <c r="AB89" i="20"/>
  <c r="Y89" i="20"/>
  <c r="U89" i="20"/>
  <c r="T89" i="20"/>
  <c r="S89" i="20"/>
  <c r="R89" i="20"/>
  <c r="L89" i="20"/>
  <c r="AN88" i="20"/>
  <c r="AB88" i="20"/>
  <c r="Y88" i="20"/>
  <c r="U88" i="20"/>
  <c r="T88" i="20"/>
  <c r="S88" i="20"/>
  <c r="R88" i="20"/>
  <c r="L88" i="20"/>
  <c r="M88" i="20" s="1"/>
  <c r="AB87" i="20"/>
  <c r="Y87" i="20"/>
  <c r="U87" i="20"/>
  <c r="T87" i="20"/>
  <c r="S87" i="20"/>
  <c r="R87" i="20"/>
  <c r="L87" i="20"/>
  <c r="U91" i="15" l="1"/>
  <c r="S86" i="15"/>
  <c r="L91" i="21"/>
  <c r="R91" i="21"/>
  <c r="AS96" i="21"/>
  <c r="S91" i="21"/>
  <c r="T91" i="21"/>
  <c r="R86" i="15"/>
  <c r="T91" i="15"/>
  <c r="U91" i="14"/>
  <c r="T86" i="15"/>
  <c r="Y91" i="15"/>
  <c r="T91" i="14"/>
  <c r="AN96" i="14"/>
  <c r="M101" i="14"/>
  <c r="AQ115" i="20"/>
  <c r="AS115" i="20"/>
  <c r="M96" i="20"/>
  <c r="AN96" i="21"/>
  <c r="Y91" i="21"/>
  <c r="U91" i="21"/>
  <c r="AB91" i="21"/>
  <c r="AQ96" i="21"/>
  <c r="AQ115" i="21"/>
  <c r="M96" i="21"/>
  <c r="AS88" i="15"/>
  <c r="AB91" i="15"/>
  <c r="U86" i="15"/>
  <c r="Y86" i="15"/>
  <c r="AS101" i="15"/>
  <c r="AS115" i="15"/>
  <c r="AN101" i="15"/>
  <c r="M101" i="15"/>
  <c r="AQ115" i="15"/>
  <c r="AS93" i="15"/>
  <c r="AS96" i="15" s="1"/>
  <c r="AN96" i="15"/>
  <c r="L91" i="15"/>
  <c r="R91" i="15"/>
  <c r="AB86" i="15"/>
  <c r="M81" i="15"/>
  <c r="L86" i="15"/>
  <c r="S91" i="15"/>
  <c r="M96" i="15"/>
  <c r="AF115" i="14"/>
  <c r="AS101" i="14"/>
  <c r="AQ93" i="14"/>
  <c r="AQ96" i="14" s="1"/>
  <c r="M96" i="14"/>
  <c r="AB91" i="14"/>
  <c r="AS115" i="14"/>
  <c r="AN101" i="14"/>
  <c r="R91" i="14"/>
  <c r="AE115" i="14"/>
  <c r="M87" i="14"/>
  <c r="AQ87" i="14" s="1"/>
  <c r="L91" i="14"/>
  <c r="Y91" i="14"/>
  <c r="S91" i="14"/>
  <c r="AQ115" i="14"/>
  <c r="AR125" i="21"/>
  <c r="AR125" i="14"/>
  <c r="AR115" i="14" s="1"/>
  <c r="AQ102" i="20"/>
  <c r="AQ109" i="20" s="1"/>
  <c r="M109" i="20"/>
  <c r="AF102" i="20"/>
  <c r="AE109" i="20"/>
  <c r="AS102" i="20"/>
  <c r="AS109" i="20" s="1"/>
  <c r="AN109" i="20"/>
  <c r="AF102" i="21"/>
  <c r="AE109" i="21"/>
  <c r="AQ102" i="21"/>
  <c r="AQ109" i="21" s="1"/>
  <c r="M109" i="21"/>
  <c r="AS102" i="21"/>
  <c r="AS109" i="21" s="1"/>
  <c r="AN109" i="21"/>
  <c r="AQ102" i="15"/>
  <c r="AQ109" i="15" s="1"/>
  <c r="M109" i="15"/>
  <c r="AF102" i="15"/>
  <c r="AE109" i="15"/>
  <c r="AQ102" i="14"/>
  <c r="AQ109" i="14" s="1"/>
  <c r="M109" i="14"/>
  <c r="AF102" i="14"/>
  <c r="AE109" i="14"/>
  <c r="AF97" i="20"/>
  <c r="AE98" i="20"/>
  <c r="AF98" i="20" s="1"/>
  <c r="AR98" i="20" s="1"/>
  <c r="AC101" i="20"/>
  <c r="AN101" i="20"/>
  <c r="AS101" i="20"/>
  <c r="AQ97" i="20"/>
  <c r="AQ101" i="20" s="1"/>
  <c r="M101" i="20"/>
  <c r="AQ97" i="21"/>
  <c r="AQ101" i="21" s="1"/>
  <c r="M101" i="21"/>
  <c r="AF97" i="21"/>
  <c r="AS97" i="21"/>
  <c r="AS101" i="21" s="1"/>
  <c r="AN101" i="21"/>
  <c r="AE98" i="21"/>
  <c r="AF98" i="21" s="1"/>
  <c r="AR98" i="21" s="1"/>
  <c r="AC101" i="21"/>
  <c r="AE98" i="15"/>
  <c r="AF98" i="15" s="1"/>
  <c r="AR98" i="15" s="1"/>
  <c r="AF97" i="15"/>
  <c r="AQ97" i="15"/>
  <c r="AQ101" i="15" s="1"/>
  <c r="AE98" i="14"/>
  <c r="AF98" i="14" s="1"/>
  <c r="AR98" i="14" s="1"/>
  <c r="AF97" i="14"/>
  <c r="AQ97" i="14"/>
  <c r="AT134" i="21"/>
  <c r="AC91" i="20"/>
  <c r="AT95" i="14"/>
  <c r="BB95" i="14" s="1"/>
  <c r="AT126" i="14"/>
  <c r="AT130" i="14" s="1"/>
  <c r="AQ94" i="15"/>
  <c r="AQ96" i="15" s="1"/>
  <c r="AE88" i="21"/>
  <c r="AF88" i="21" s="1"/>
  <c r="AR88" i="21" s="1"/>
  <c r="AQ100" i="21"/>
  <c r="AE89" i="21"/>
  <c r="AF89" i="21" s="1"/>
  <c r="AR89" i="21" s="1"/>
  <c r="AE83" i="15"/>
  <c r="AF83" i="15" s="1"/>
  <c r="AR83" i="15" s="1"/>
  <c r="AT126" i="15"/>
  <c r="BB126" i="15" s="1"/>
  <c r="AE89" i="14"/>
  <c r="AF89" i="14" s="1"/>
  <c r="AR89" i="14" s="1"/>
  <c r="AE88" i="14"/>
  <c r="AE94" i="14"/>
  <c r="AF94" i="14" s="1"/>
  <c r="AR94" i="14" s="1"/>
  <c r="AE87" i="14"/>
  <c r="AF87" i="14" s="1"/>
  <c r="AR87" i="14" s="1"/>
  <c r="AE81" i="15"/>
  <c r="AE89" i="15"/>
  <c r="AF89" i="15" s="1"/>
  <c r="AR89" i="15" s="1"/>
  <c r="AE88" i="15"/>
  <c r="AF88" i="15" s="1"/>
  <c r="AR88" i="15" s="1"/>
  <c r="AT88" i="15" s="1"/>
  <c r="BB88" i="15" s="1"/>
  <c r="AE82" i="15"/>
  <c r="AF82" i="15" s="1"/>
  <c r="AR82" i="15" s="1"/>
  <c r="AM91" i="20"/>
  <c r="BB131" i="20"/>
  <c r="BB134" i="20" s="1"/>
  <c r="AT134" i="20"/>
  <c r="BB131" i="15"/>
  <c r="BB134" i="15" s="1"/>
  <c r="AT134" i="15"/>
  <c r="BB131" i="14"/>
  <c r="BB134" i="14" s="1"/>
  <c r="AT134" i="14"/>
  <c r="AT126" i="20"/>
  <c r="AF128" i="20"/>
  <c r="AE130" i="20"/>
  <c r="AE115" i="20" s="1"/>
  <c r="AF128" i="21"/>
  <c r="AE130" i="21"/>
  <c r="AE115" i="21" s="1"/>
  <c r="AT126" i="21"/>
  <c r="AF128" i="15"/>
  <c r="AE130" i="15"/>
  <c r="AE115" i="15" s="1"/>
  <c r="AR116" i="20"/>
  <c r="AT116" i="21"/>
  <c r="AT125" i="21" s="1"/>
  <c r="AR116" i="15"/>
  <c r="AT116" i="14"/>
  <c r="AT125" i="14" s="1"/>
  <c r="Y91" i="20"/>
  <c r="AS87" i="20"/>
  <c r="AE88" i="20"/>
  <c r="AF88" i="20" s="1"/>
  <c r="AR88" i="20" s="1"/>
  <c r="AT103" i="20"/>
  <c r="AT99" i="20"/>
  <c r="BB99" i="20" s="1"/>
  <c r="AE93" i="20"/>
  <c r="AE96" i="20" s="1"/>
  <c r="AT100" i="20"/>
  <c r="BB100" i="20" s="1"/>
  <c r="AQ94" i="20"/>
  <c r="AQ96" i="20" s="1"/>
  <c r="AT95" i="21"/>
  <c r="BB95" i="21" s="1"/>
  <c r="AT103" i="21"/>
  <c r="AT99" i="21"/>
  <c r="BB99" i="21" s="1"/>
  <c r="AE93" i="21"/>
  <c r="AE94" i="21"/>
  <c r="AF94" i="21" s="1"/>
  <c r="AR94" i="21" s="1"/>
  <c r="AT94" i="21" s="1"/>
  <c r="BB94" i="21" s="1"/>
  <c r="AT103" i="15"/>
  <c r="AE93" i="15"/>
  <c r="AE96" i="15" s="1"/>
  <c r="AT100" i="15"/>
  <c r="BB100" i="15" s="1"/>
  <c r="AT95" i="15"/>
  <c r="BB95" i="15" s="1"/>
  <c r="AT99" i="15"/>
  <c r="BB99" i="15" s="1"/>
  <c r="AT103" i="14"/>
  <c r="AE93" i="14"/>
  <c r="AQ100" i="14"/>
  <c r="AT99" i="14"/>
  <c r="BB99" i="14" s="1"/>
  <c r="AS93" i="14"/>
  <c r="AS96" i="14" s="1"/>
  <c r="AN88" i="14"/>
  <c r="M88" i="14"/>
  <c r="AQ88" i="14" s="1"/>
  <c r="M89" i="14"/>
  <c r="AQ89" i="14" s="1"/>
  <c r="AE87" i="15"/>
  <c r="AN89" i="15"/>
  <c r="AN91" i="15" s="1"/>
  <c r="M87" i="15"/>
  <c r="M89" i="15"/>
  <c r="AQ89" i="15" s="1"/>
  <c r="AS88" i="21"/>
  <c r="AE87" i="21"/>
  <c r="AN89" i="21"/>
  <c r="AN91" i="21" s="1"/>
  <c r="M87" i="21"/>
  <c r="M89" i="21"/>
  <c r="AQ89" i="21" s="1"/>
  <c r="S91" i="20"/>
  <c r="T91" i="20"/>
  <c r="R91" i="20"/>
  <c r="AB91" i="20"/>
  <c r="AE89" i="20"/>
  <c r="AF89" i="20" s="1"/>
  <c r="AR89" i="20" s="1"/>
  <c r="L91" i="20"/>
  <c r="M82" i="15"/>
  <c r="AQ82" i="15" s="1"/>
  <c r="AS82" i="15"/>
  <c r="AN83" i="15"/>
  <c r="AS83" i="15" s="1"/>
  <c r="M83" i="15"/>
  <c r="AQ83" i="15" s="1"/>
  <c r="AS88" i="20"/>
  <c r="U91" i="20"/>
  <c r="AE87" i="20"/>
  <c r="AN89" i="20"/>
  <c r="AN91" i="20" s="1"/>
  <c r="M89" i="20"/>
  <c r="AQ89" i="20" s="1"/>
  <c r="M87" i="20"/>
  <c r="AQ88" i="20"/>
  <c r="AS86" i="15" l="1"/>
  <c r="AF101" i="15"/>
  <c r="AT115" i="14"/>
  <c r="M91" i="21"/>
  <c r="AE96" i="21"/>
  <c r="AF87" i="21"/>
  <c r="AE91" i="21"/>
  <c r="M86" i="15"/>
  <c r="AN86" i="15"/>
  <c r="AF81" i="15"/>
  <c r="AE86" i="15"/>
  <c r="AF87" i="15"/>
  <c r="AE91" i="15"/>
  <c r="AE101" i="15"/>
  <c r="M91" i="15"/>
  <c r="AQ81" i="15"/>
  <c r="AQ86" i="15" s="1"/>
  <c r="AS88" i="14"/>
  <c r="AS91" i="14" s="1"/>
  <c r="AN91" i="14"/>
  <c r="AQ91" i="14"/>
  <c r="AQ101" i="14"/>
  <c r="M91" i="14"/>
  <c r="AF101" i="14"/>
  <c r="AE101" i="14"/>
  <c r="AE96" i="14"/>
  <c r="AF88" i="14"/>
  <c r="AE91" i="14"/>
  <c r="AR125" i="20"/>
  <c r="AR125" i="15"/>
  <c r="AT98" i="14"/>
  <c r="BB98" i="14" s="1"/>
  <c r="AT98" i="20"/>
  <c r="BB98" i="20" s="1"/>
  <c r="AR102" i="20"/>
  <c r="AF109" i="20"/>
  <c r="AT98" i="21"/>
  <c r="BB98" i="21" s="1"/>
  <c r="AR102" i="21"/>
  <c r="AF109" i="21"/>
  <c r="AT98" i="15"/>
  <c r="BB98" i="15" s="1"/>
  <c r="AR102" i="15"/>
  <c r="AF109" i="15"/>
  <c r="AR102" i="14"/>
  <c r="AF109" i="14"/>
  <c r="AE101" i="20"/>
  <c r="AR97" i="20"/>
  <c r="AF101" i="20"/>
  <c r="AE101" i="21"/>
  <c r="AR97" i="21"/>
  <c r="AF101" i="21"/>
  <c r="AR97" i="15"/>
  <c r="AR101" i="15" s="1"/>
  <c r="AR97" i="14"/>
  <c r="AR101" i="14" s="1"/>
  <c r="BB103" i="20"/>
  <c r="BB103" i="21"/>
  <c r="BB103" i="15"/>
  <c r="BB103" i="14"/>
  <c r="AT100" i="21"/>
  <c r="BB100" i="21" s="1"/>
  <c r="BB126" i="14"/>
  <c r="BB130" i="14" s="1"/>
  <c r="AT88" i="21"/>
  <c r="BB88" i="21" s="1"/>
  <c r="AT94" i="15"/>
  <c r="BB94" i="15" s="1"/>
  <c r="AT94" i="14"/>
  <c r="BB94" i="14" s="1"/>
  <c r="AR128" i="20"/>
  <c r="AF130" i="20"/>
  <c r="AF115" i="20" s="1"/>
  <c r="BB126" i="20"/>
  <c r="BB126" i="21"/>
  <c r="AR128" i="21"/>
  <c r="AF130" i="21"/>
  <c r="AF115" i="21" s="1"/>
  <c r="AR128" i="15"/>
  <c r="AF130" i="15"/>
  <c r="AF115" i="15" s="1"/>
  <c r="AT116" i="20"/>
  <c r="AT125" i="20" s="1"/>
  <c r="BB116" i="21"/>
  <c r="BB125" i="21" s="1"/>
  <c r="AT116" i="15"/>
  <c r="AT125" i="15" s="1"/>
  <c r="BB116" i="14"/>
  <c r="BB125" i="14" s="1"/>
  <c r="AT88" i="20"/>
  <c r="BB88" i="20" s="1"/>
  <c r="AF93" i="20"/>
  <c r="AF96" i="20" s="1"/>
  <c r="AT94" i="20"/>
  <c r="BB94" i="20" s="1"/>
  <c r="AF93" i="21"/>
  <c r="AF96" i="21" s="1"/>
  <c r="AF93" i="15"/>
  <c r="AF96" i="15" s="1"/>
  <c r="AT100" i="14"/>
  <c r="BB100" i="14" s="1"/>
  <c r="AF93" i="14"/>
  <c r="AF96" i="14" s="1"/>
  <c r="AT89" i="14"/>
  <c r="BB89" i="14" s="1"/>
  <c r="AT87" i="14"/>
  <c r="BB87" i="14" s="1"/>
  <c r="AQ87" i="15"/>
  <c r="AQ91" i="15" s="1"/>
  <c r="AS89" i="15"/>
  <c r="AQ87" i="21"/>
  <c r="AQ91" i="21" s="1"/>
  <c r="AS89" i="21"/>
  <c r="M91" i="20"/>
  <c r="AT83" i="15"/>
  <c r="BB83" i="15" s="1"/>
  <c r="AT82" i="15"/>
  <c r="BB82" i="15" s="1"/>
  <c r="AQ87" i="20"/>
  <c r="AF87" i="20"/>
  <c r="AE91" i="20"/>
  <c r="AS89" i="20"/>
  <c r="AT89" i="20" s="1"/>
  <c r="BB89" i="20" s="1"/>
  <c r="BB115" i="14" l="1"/>
  <c r="AR87" i="21"/>
  <c r="AR91" i="21" s="1"/>
  <c r="AF91" i="21"/>
  <c r="AS91" i="21"/>
  <c r="AR87" i="15"/>
  <c r="AR91" i="15" s="1"/>
  <c r="AF91" i="15"/>
  <c r="AT89" i="15"/>
  <c r="BB89" i="15" s="1"/>
  <c r="AS91" i="15"/>
  <c r="AR81" i="15"/>
  <c r="AF86" i="15"/>
  <c r="AR88" i="14"/>
  <c r="AF91" i="14"/>
  <c r="AR109" i="20"/>
  <c r="AT102" i="20"/>
  <c r="AR109" i="21"/>
  <c r="AT102" i="21"/>
  <c r="AR109" i="15"/>
  <c r="AT102" i="15"/>
  <c r="AR109" i="14"/>
  <c r="AT102" i="14"/>
  <c r="AR101" i="20"/>
  <c r="AT97" i="20"/>
  <c r="AR101" i="21"/>
  <c r="AT97" i="21"/>
  <c r="AT97" i="15"/>
  <c r="AT101" i="15" s="1"/>
  <c r="AT97" i="14"/>
  <c r="AT101" i="14" s="1"/>
  <c r="AT89" i="21"/>
  <c r="BB89" i="21" s="1"/>
  <c r="AS91" i="20"/>
  <c r="AT128" i="20"/>
  <c r="AR130" i="20"/>
  <c r="AT128" i="21"/>
  <c r="AR130" i="21"/>
  <c r="AT128" i="15"/>
  <c r="AR130" i="15"/>
  <c r="BB116" i="20"/>
  <c r="BB125" i="20" s="1"/>
  <c r="BB116" i="15"/>
  <c r="BB125" i="15" s="1"/>
  <c r="AR93" i="20"/>
  <c r="AR96" i="20" s="1"/>
  <c r="AR93" i="21"/>
  <c r="AR96" i="21" s="1"/>
  <c r="AR93" i="15"/>
  <c r="AR96" i="15" s="1"/>
  <c r="AR93" i="14"/>
  <c r="AR96" i="14" s="1"/>
  <c r="AT87" i="21"/>
  <c r="AF91" i="20"/>
  <c r="AR87" i="20"/>
  <c r="AR91" i="20" s="1"/>
  <c r="AQ91" i="20"/>
  <c r="AT87" i="15" l="1"/>
  <c r="AT91" i="15" s="1"/>
  <c r="AR115" i="15"/>
  <c r="AR115" i="20"/>
  <c r="BB87" i="21"/>
  <c r="BB91" i="21" s="1"/>
  <c r="AT91" i="21"/>
  <c r="AR115" i="21"/>
  <c r="AR86" i="15"/>
  <c r="AT81" i="15"/>
  <c r="BB87" i="15"/>
  <c r="BB91" i="15" s="1"/>
  <c r="AR91" i="14"/>
  <c r="AT88" i="14"/>
  <c r="BB102" i="20"/>
  <c r="BB109" i="20" s="1"/>
  <c r="AT109" i="20"/>
  <c r="BB102" i="21"/>
  <c r="BB109" i="21" s="1"/>
  <c r="AT109" i="21"/>
  <c r="BB102" i="15"/>
  <c r="BB109" i="15" s="1"/>
  <c r="AT109" i="15"/>
  <c r="BB102" i="14"/>
  <c r="BB109" i="14" s="1"/>
  <c r="AT109" i="14"/>
  <c r="BB97" i="20"/>
  <c r="BB101" i="20" s="1"/>
  <c r="AT101" i="20"/>
  <c r="BB97" i="21"/>
  <c r="BB101" i="21" s="1"/>
  <c r="AT101" i="21"/>
  <c r="BB97" i="15"/>
  <c r="BB101" i="15" s="1"/>
  <c r="BB97" i="14"/>
  <c r="BB101" i="14" s="1"/>
  <c r="BB128" i="20"/>
  <c r="BB130" i="20" s="1"/>
  <c r="BB115" i="20" s="1"/>
  <c r="AT130" i="20"/>
  <c r="BB128" i="21"/>
  <c r="BB130" i="21" s="1"/>
  <c r="BB115" i="21" s="1"/>
  <c r="AT130" i="21"/>
  <c r="BB128" i="15"/>
  <c r="BB130" i="15" s="1"/>
  <c r="BB115" i="15" s="1"/>
  <c r="AT130" i="15"/>
  <c r="AT93" i="21"/>
  <c r="AT96" i="21" s="1"/>
  <c r="AT93" i="15"/>
  <c r="AT96" i="15" s="1"/>
  <c r="AT93" i="14"/>
  <c r="AT96" i="14" s="1"/>
  <c r="AT87" i="20"/>
  <c r="AT115" i="20" l="1"/>
  <c r="AT115" i="21"/>
  <c r="BB81" i="15"/>
  <c r="BB86" i="15" s="1"/>
  <c r="AT86" i="15"/>
  <c r="AT115" i="15"/>
  <c r="BB88" i="14"/>
  <c r="BB91" i="14" s="1"/>
  <c r="AT91" i="14"/>
  <c r="BB93" i="21"/>
  <c r="BB96" i="21" s="1"/>
  <c r="BB93" i="15"/>
  <c r="BB96" i="15" s="1"/>
  <c r="BB93" i="14"/>
  <c r="BB96" i="14" s="1"/>
  <c r="BB87" i="20"/>
  <c r="BB91" i="20" s="1"/>
  <c r="AT91" i="20"/>
  <c r="BA86" i="20" l="1"/>
  <c r="AZ86" i="20"/>
  <c r="AY86" i="20"/>
  <c r="AX86" i="20"/>
  <c r="AW86" i="20"/>
  <c r="AV86" i="20"/>
  <c r="AU86" i="20"/>
  <c r="AL86" i="20"/>
  <c r="AK86" i="20"/>
  <c r="AJ86" i="20"/>
  <c r="AD86" i="20"/>
  <c r="AN83" i="20"/>
  <c r="AS83" i="20" s="1"/>
  <c r="AB83" i="20"/>
  <c r="Y83" i="20"/>
  <c r="U83" i="20"/>
  <c r="T83" i="20"/>
  <c r="S83" i="20"/>
  <c r="R83" i="20"/>
  <c r="L83" i="20"/>
  <c r="AN82" i="20"/>
  <c r="AC86" i="20"/>
  <c r="AB82" i="20"/>
  <c r="Y82" i="20"/>
  <c r="U82" i="20"/>
  <c r="T82" i="20"/>
  <c r="S82" i="20"/>
  <c r="R82" i="20"/>
  <c r="L82" i="20"/>
  <c r="AB81" i="20"/>
  <c r="Y81" i="20"/>
  <c r="U81" i="20"/>
  <c r="T81" i="20"/>
  <c r="S81" i="20"/>
  <c r="R81" i="20"/>
  <c r="L81" i="20"/>
  <c r="AB83" i="21"/>
  <c r="Y83" i="21"/>
  <c r="U83" i="21"/>
  <c r="T83" i="21"/>
  <c r="S83" i="21"/>
  <c r="R83" i="21"/>
  <c r="L83" i="21"/>
  <c r="AB82" i="21"/>
  <c r="Y82" i="21"/>
  <c r="U82" i="21"/>
  <c r="T82" i="21"/>
  <c r="S82" i="21"/>
  <c r="R82" i="21"/>
  <c r="L82" i="21"/>
  <c r="AB81" i="21"/>
  <c r="Y81" i="21"/>
  <c r="U81" i="21"/>
  <c r="T81" i="21"/>
  <c r="S81" i="21"/>
  <c r="R81" i="21"/>
  <c r="L81" i="21"/>
  <c r="AN83" i="14"/>
  <c r="AS83" i="14" s="1"/>
  <c r="AB83" i="14"/>
  <c r="Y83" i="14"/>
  <c r="U83" i="14"/>
  <c r="T83" i="14"/>
  <c r="S83" i="14"/>
  <c r="R83" i="14"/>
  <c r="L83" i="14"/>
  <c r="AB82" i="14"/>
  <c r="Y82" i="14"/>
  <c r="U82" i="14"/>
  <c r="T82" i="14"/>
  <c r="S82" i="14"/>
  <c r="R82" i="14"/>
  <c r="L82" i="14"/>
  <c r="AB81" i="14"/>
  <c r="Y81" i="14"/>
  <c r="U81" i="14"/>
  <c r="T81" i="14"/>
  <c r="S81" i="14"/>
  <c r="R81" i="14"/>
  <c r="L81" i="14"/>
  <c r="L86" i="14" l="1"/>
  <c r="R86" i="21"/>
  <c r="R86" i="14"/>
  <c r="L86" i="21"/>
  <c r="AB86" i="21"/>
  <c r="U86" i="21"/>
  <c r="S86" i="14"/>
  <c r="T86" i="14"/>
  <c r="U86" i="14"/>
  <c r="Y86" i="14"/>
  <c r="AB86" i="14"/>
  <c r="Y86" i="21"/>
  <c r="S86" i="21"/>
  <c r="T86" i="21"/>
  <c r="U86" i="20"/>
  <c r="AE83" i="14"/>
  <c r="AF83" i="14" s="1"/>
  <c r="AR83" i="14" s="1"/>
  <c r="AE82" i="21"/>
  <c r="AF82" i="21" s="1"/>
  <c r="AR82" i="21" s="1"/>
  <c r="AE83" i="21"/>
  <c r="AF83" i="21" s="1"/>
  <c r="AR83" i="21" s="1"/>
  <c r="AE81" i="21"/>
  <c r="AE82" i="14"/>
  <c r="AF82" i="14" s="1"/>
  <c r="AR82" i="14" s="1"/>
  <c r="AE81" i="14"/>
  <c r="AN86" i="20"/>
  <c r="AN83" i="21"/>
  <c r="AS83" i="21" s="1"/>
  <c r="AS81" i="14"/>
  <c r="AN82" i="14"/>
  <c r="AN86" i="14" s="1"/>
  <c r="Y86" i="20"/>
  <c r="AE83" i="20"/>
  <c r="AF83" i="20" s="1"/>
  <c r="AR83" i="20" s="1"/>
  <c r="AE81" i="20"/>
  <c r="AF81" i="20" s="1"/>
  <c r="AM86" i="20"/>
  <c r="AS82" i="20"/>
  <c r="AS81" i="20"/>
  <c r="L86" i="20"/>
  <c r="R86" i="20"/>
  <c r="S86" i="20"/>
  <c r="T86" i="20"/>
  <c r="AE82" i="20"/>
  <c r="AF82" i="20" s="1"/>
  <c r="AR82" i="20" s="1"/>
  <c r="M81" i="20"/>
  <c r="M83" i="20"/>
  <c r="AQ83" i="20" s="1"/>
  <c r="AB86" i="20"/>
  <c r="M82" i="20"/>
  <c r="AQ82" i="20" s="1"/>
  <c r="M81" i="21"/>
  <c r="M83" i="21"/>
  <c r="AQ83" i="21" s="1"/>
  <c r="AS81" i="21"/>
  <c r="AN82" i="21"/>
  <c r="M82" i="21"/>
  <c r="AQ82" i="21" s="1"/>
  <c r="M81" i="14"/>
  <c r="M83" i="14"/>
  <c r="AQ83" i="14" s="1"/>
  <c r="M82" i="14"/>
  <c r="AQ82" i="14" s="1"/>
  <c r="BA80" i="20"/>
  <c r="AZ80" i="20"/>
  <c r="AY80" i="20"/>
  <c r="AX80" i="20"/>
  <c r="AW80" i="20"/>
  <c r="AV80" i="20"/>
  <c r="AU80" i="20"/>
  <c r="AL80" i="20"/>
  <c r="AK80" i="20"/>
  <c r="AJ80" i="20"/>
  <c r="AD80" i="20"/>
  <c r="AN79" i="20"/>
  <c r="AS79" i="20" s="1"/>
  <c r="AB79" i="20"/>
  <c r="Y79" i="20"/>
  <c r="U79" i="20"/>
  <c r="T79" i="20"/>
  <c r="S79" i="20"/>
  <c r="R79" i="20"/>
  <c r="L79" i="20"/>
  <c r="M79" i="20" s="1"/>
  <c r="AQ79" i="20" s="1"/>
  <c r="AN78" i="20"/>
  <c r="AS78" i="20" s="1"/>
  <c r="AB78" i="20"/>
  <c r="Y78" i="20"/>
  <c r="U78" i="20"/>
  <c r="T78" i="20"/>
  <c r="S78" i="20"/>
  <c r="R78" i="20"/>
  <c r="L78" i="20"/>
  <c r="AN77" i="20"/>
  <c r="AB77" i="20"/>
  <c r="Y77" i="20"/>
  <c r="U77" i="20"/>
  <c r="T77" i="20"/>
  <c r="S77" i="20"/>
  <c r="R77" i="20"/>
  <c r="L77" i="20"/>
  <c r="M77" i="20" s="1"/>
  <c r="AQ77" i="20" s="1"/>
  <c r="AB76" i="20"/>
  <c r="Y76" i="20"/>
  <c r="U76" i="20"/>
  <c r="T76" i="20"/>
  <c r="S76" i="20"/>
  <c r="R76" i="20"/>
  <c r="L76" i="20"/>
  <c r="BA80" i="21"/>
  <c r="AZ80" i="21"/>
  <c r="AY80" i="21"/>
  <c r="AX80" i="21"/>
  <c r="AW80" i="21"/>
  <c r="AV80" i="21"/>
  <c r="AU80" i="21"/>
  <c r="AL80" i="21"/>
  <c r="AK80" i="21"/>
  <c r="AJ80" i="21"/>
  <c r="AD80" i="21"/>
  <c r="AN79" i="21"/>
  <c r="AB79" i="21"/>
  <c r="Y79" i="21"/>
  <c r="U79" i="21"/>
  <c r="T79" i="21"/>
  <c r="S79" i="21"/>
  <c r="R79" i="21"/>
  <c r="L79" i="21"/>
  <c r="M79" i="21" s="1"/>
  <c r="AQ79" i="21" s="1"/>
  <c r="AB78" i="21"/>
  <c r="Y78" i="21"/>
  <c r="U78" i="21"/>
  <c r="T78" i="21"/>
  <c r="S78" i="21"/>
  <c r="R78" i="21"/>
  <c r="L78" i="21"/>
  <c r="AB77" i="21"/>
  <c r="Y77" i="21"/>
  <c r="U77" i="21"/>
  <c r="T77" i="21"/>
  <c r="S77" i="21"/>
  <c r="R77" i="21"/>
  <c r="L77" i="21"/>
  <c r="M77" i="21" s="1"/>
  <c r="AQ77" i="21" s="1"/>
  <c r="AN76" i="21"/>
  <c r="AB76" i="21"/>
  <c r="Y76" i="21"/>
  <c r="U76" i="21"/>
  <c r="T76" i="21"/>
  <c r="S76" i="21"/>
  <c r="R76" i="21"/>
  <c r="L76" i="21"/>
  <c r="BA80" i="15"/>
  <c r="BA75" i="15" s="1"/>
  <c r="AZ80" i="15"/>
  <c r="AZ75" i="15" s="1"/>
  <c r="AY80" i="15"/>
  <c r="AY75" i="15" s="1"/>
  <c r="AX80" i="15"/>
  <c r="AX75" i="15" s="1"/>
  <c r="AW80" i="15"/>
  <c r="AW75" i="15" s="1"/>
  <c r="AV80" i="15"/>
  <c r="AV75" i="15" s="1"/>
  <c r="AU80" i="15"/>
  <c r="AU75" i="15" s="1"/>
  <c r="AL80" i="15"/>
  <c r="AL75" i="15" s="1"/>
  <c r="AK80" i="15"/>
  <c r="AK75" i="15" s="1"/>
  <c r="AJ80" i="15"/>
  <c r="AJ75" i="15" s="1"/>
  <c r="AD80" i="15"/>
  <c r="AD75" i="15" s="1"/>
  <c r="AN79" i="15"/>
  <c r="AS79" i="15" s="1"/>
  <c r="AB79" i="15"/>
  <c r="Y79" i="15"/>
  <c r="U79" i="15"/>
  <c r="T79" i="15"/>
  <c r="S79" i="15"/>
  <c r="R79" i="15"/>
  <c r="L79" i="15"/>
  <c r="M79" i="15" s="1"/>
  <c r="AQ79" i="15" s="1"/>
  <c r="AB78" i="15"/>
  <c r="Y78" i="15"/>
  <c r="U78" i="15"/>
  <c r="T78" i="15"/>
  <c r="S78" i="15"/>
  <c r="R78" i="15"/>
  <c r="L78" i="15"/>
  <c r="M78" i="15" s="1"/>
  <c r="AB77" i="15"/>
  <c r="Y77" i="15"/>
  <c r="U77" i="15"/>
  <c r="T77" i="15"/>
  <c r="S77" i="15"/>
  <c r="R77" i="15"/>
  <c r="L77" i="15"/>
  <c r="M77" i="15" s="1"/>
  <c r="AQ77" i="15" s="1"/>
  <c r="AB76" i="15"/>
  <c r="Y76" i="15"/>
  <c r="U76" i="15"/>
  <c r="T76" i="15"/>
  <c r="S76" i="15"/>
  <c r="R76" i="15"/>
  <c r="L76" i="15"/>
  <c r="BA80" i="14"/>
  <c r="BA75" i="14" s="1"/>
  <c r="AZ80" i="14"/>
  <c r="AZ75" i="14" s="1"/>
  <c r="AY80" i="14"/>
  <c r="AY75" i="14" s="1"/>
  <c r="AX80" i="14"/>
  <c r="AX75" i="14" s="1"/>
  <c r="AW80" i="14"/>
  <c r="AW75" i="14" s="1"/>
  <c r="AV80" i="14"/>
  <c r="AV75" i="14" s="1"/>
  <c r="AU80" i="14"/>
  <c r="AU75" i="14" s="1"/>
  <c r="AL80" i="14"/>
  <c r="AL75" i="14" s="1"/>
  <c r="AK80" i="14"/>
  <c r="AK75" i="14" s="1"/>
  <c r="AJ80" i="14"/>
  <c r="AJ75" i="14" s="1"/>
  <c r="AD80" i="14"/>
  <c r="AD75" i="14" s="1"/>
  <c r="AN79" i="14"/>
  <c r="AS79" i="14" s="1"/>
  <c r="AB79" i="14"/>
  <c r="Y79" i="14"/>
  <c r="U79" i="14"/>
  <c r="T79" i="14"/>
  <c r="S79" i="14"/>
  <c r="R79" i="14"/>
  <c r="L79" i="14"/>
  <c r="AB78" i="14"/>
  <c r="Y78" i="14"/>
  <c r="U78" i="14"/>
  <c r="T78" i="14"/>
  <c r="S78" i="14"/>
  <c r="R78" i="14"/>
  <c r="L78" i="14"/>
  <c r="AN77" i="14"/>
  <c r="AB77" i="14"/>
  <c r="Y77" i="14"/>
  <c r="U77" i="14"/>
  <c r="T77" i="14"/>
  <c r="S77" i="14"/>
  <c r="R77" i="14"/>
  <c r="L77" i="14"/>
  <c r="AN76" i="14"/>
  <c r="AB76" i="14"/>
  <c r="Y76" i="14"/>
  <c r="U76" i="14"/>
  <c r="T76" i="14"/>
  <c r="S76" i="14"/>
  <c r="R76" i="14"/>
  <c r="L76" i="14"/>
  <c r="AS86" i="20" l="1"/>
  <c r="AN86" i="21"/>
  <c r="M86" i="14"/>
  <c r="AJ60" i="20"/>
  <c r="AJ75" i="20"/>
  <c r="AL60" i="20"/>
  <c r="AL75" i="20"/>
  <c r="AU60" i="20"/>
  <c r="AU75" i="20"/>
  <c r="AV60" i="20"/>
  <c r="AV75" i="20"/>
  <c r="AW60" i="20"/>
  <c r="AW75" i="20"/>
  <c r="AX75" i="20"/>
  <c r="AX60" i="20"/>
  <c r="AY60" i="20"/>
  <c r="AY75" i="20"/>
  <c r="AZ60" i="20"/>
  <c r="AZ75" i="20"/>
  <c r="BA60" i="20"/>
  <c r="BA75" i="20"/>
  <c r="AK60" i="20"/>
  <c r="AK75" i="20"/>
  <c r="AD60" i="20"/>
  <c r="AD75" i="20"/>
  <c r="AE86" i="14"/>
  <c r="AY75" i="21"/>
  <c r="AY60" i="21"/>
  <c r="AZ75" i="21"/>
  <c r="AZ60" i="21"/>
  <c r="BA75" i="21"/>
  <c r="BA60" i="21"/>
  <c r="AD60" i="21"/>
  <c r="AD75" i="21"/>
  <c r="AJ75" i="21"/>
  <c r="AJ60" i="21"/>
  <c r="AX75" i="21"/>
  <c r="AX60" i="21"/>
  <c r="AK75" i="21"/>
  <c r="AK60" i="21"/>
  <c r="AL60" i="21"/>
  <c r="AL75" i="21"/>
  <c r="AF81" i="21"/>
  <c r="AF86" i="21" s="1"/>
  <c r="AE86" i="21"/>
  <c r="AU60" i="21"/>
  <c r="AU75" i="21"/>
  <c r="AV75" i="21"/>
  <c r="AV60" i="21"/>
  <c r="AW75" i="21"/>
  <c r="AW60" i="21"/>
  <c r="M86" i="21"/>
  <c r="U80" i="21"/>
  <c r="U75" i="21" s="1"/>
  <c r="AF81" i="14"/>
  <c r="AF86" i="14" s="1"/>
  <c r="R80" i="21"/>
  <c r="R75" i="21" s="1"/>
  <c r="S80" i="21"/>
  <c r="S75" i="21" s="1"/>
  <c r="AB80" i="20"/>
  <c r="AB75" i="20" s="1"/>
  <c r="T80" i="21"/>
  <c r="T75" i="21" s="1"/>
  <c r="AE77" i="21"/>
  <c r="AF77" i="21" s="1"/>
  <c r="AR77" i="21" s="1"/>
  <c r="Y80" i="21"/>
  <c r="Y75" i="21" s="1"/>
  <c r="M78" i="21"/>
  <c r="AE78" i="21" s="1"/>
  <c r="AF78" i="21" s="1"/>
  <c r="AR78" i="21" s="1"/>
  <c r="AE79" i="21"/>
  <c r="AF79" i="21" s="1"/>
  <c r="AR79" i="21" s="1"/>
  <c r="AE77" i="15"/>
  <c r="AF77" i="15" s="1"/>
  <c r="AR77" i="15" s="1"/>
  <c r="R80" i="15"/>
  <c r="R75" i="15" s="1"/>
  <c r="T80" i="15"/>
  <c r="T75" i="15" s="1"/>
  <c r="S80" i="14"/>
  <c r="S75" i="14" s="1"/>
  <c r="AE79" i="14"/>
  <c r="AF79" i="14" s="1"/>
  <c r="AR79" i="14" s="1"/>
  <c r="T80" i="14"/>
  <c r="T75" i="14" s="1"/>
  <c r="R80" i="14"/>
  <c r="R75" i="14" s="1"/>
  <c r="U80" i="14"/>
  <c r="U75" i="14" s="1"/>
  <c r="Y80" i="14"/>
  <c r="Y75" i="14" s="1"/>
  <c r="AE79" i="15"/>
  <c r="AF79" i="15" s="1"/>
  <c r="AR79" i="15" s="1"/>
  <c r="AT79" i="15" s="1"/>
  <c r="BB79" i="15" s="1"/>
  <c r="S80" i="15"/>
  <c r="S75" i="15" s="1"/>
  <c r="Y80" i="15"/>
  <c r="Y75" i="15" s="1"/>
  <c r="AB80" i="15"/>
  <c r="AB75" i="15" s="1"/>
  <c r="AM80" i="15"/>
  <c r="AM75" i="15" s="1"/>
  <c r="AN77" i="15"/>
  <c r="AS77" i="15" s="1"/>
  <c r="AN77" i="21"/>
  <c r="AS77" i="21" s="1"/>
  <c r="AM80" i="21"/>
  <c r="AS82" i="14"/>
  <c r="AS86" i="14" s="1"/>
  <c r="AS77" i="14"/>
  <c r="U80" i="20"/>
  <c r="U75" i="20" s="1"/>
  <c r="Y80" i="20"/>
  <c r="Y75" i="20" s="1"/>
  <c r="AE86" i="20"/>
  <c r="M78" i="20"/>
  <c r="AQ78" i="20" s="1"/>
  <c r="AM80" i="20"/>
  <c r="AE79" i="20"/>
  <c r="AF79" i="20" s="1"/>
  <c r="AR79" i="20" s="1"/>
  <c r="AE77" i="20"/>
  <c r="AF77" i="20" s="1"/>
  <c r="AR77" i="20" s="1"/>
  <c r="R80" i="20"/>
  <c r="R75" i="20" s="1"/>
  <c r="S80" i="20"/>
  <c r="S75" i="20" s="1"/>
  <c r="T80" i="20"/>
  <c r="T75" i="20" s="1"/>
  <c r="AT82" i="20"/>
  <c r="BB82" i="20" s="1"/>
  <c r="AT83" i="20"/>
  <c r="BB83" i="20" s="1"/>
  <c r="M86" i="20"/>
  <c r="AQ81" i="20"/>
  <c r="AF86" i="20"/>
  <c r="AR81" i="20"/>
  <c r="AR86" i="20" s="1"/>
  <c r="AT83" i="21"/>
  <c r="BB83" i="21" s="1"/>
  <c r="AQ81" i="21"/>
  <c r="AQ86" i="21" s="1"/>
  <c r="AS82" i="21"/>
  <c r="AT82" i="21" s="1"/>
  <c r="BB82" i="21" s="1"/>
  <c r="AT83" i="14"/>
  <c r="BB83" i="14" s="1"/>
  <c r="AQ81" i="14"/>
  <c r="AQ86" i="14" s="1"/>
  <c r="L80" i="20"/>
  <c r="L75" i="20" s="1"/>
  <c r="AS77" i="20"/>
  <c r="AN76" i="20"/>
  <c r="M76" i="20"/>
  <c r="AB80" i="21"/>
  <c r="AB75" i="21" s="1"/>
  <c r="L80" i="21"/>
  <c r="L75" i="21" s="1"/>
  <c r="AS79" i="21"/>
  <c r="M76" i="21"/>
  <c r="AN78" i="21"/>
  <c r="AS78" i="21" s="1"/>
  <c r="AS76" i="21"/>
  <c r="AB80" i="14"/>
  <c r="AB75" i="14" s="1"/>
  <c r="AQ78" i="15"/>
  <c r="AC78" i="15"/>
  <c r="U80" i="15"/>
  <c r="U75" i="15" s="1"/>
  <c r="M76" i="15"/>
  <c r="AQ76" i="15" s="1"/>
  <c r="AN78" i="15"/>
  <c r="AS78" i="15" s="1"/>
  <c r="AN76" i="15"/>
  <c r="L80" i="15"/>
  <c r="L75" i="15" s="1"/>
  <c r="L80" i="14"/>
  <c r="L75" i="14" s="1"/>
  <c r="AS76" i="14"/>
  <c r="AN78" i="14"/>
  <c r="AM80" i="14"/>
  <c r="AM75" i="14" s="1"/>
  <c r="AE77" i="14"/>
  <c r="AF77" i="14" s="1"/>
  <c r="AR77" i="14" s="1"/>
  <c r="M78" i="14"/>
  <c r="M77" i="14"/>
  <c r="AQ77" i="14" s="1"/>
  <c r="M76" i="14"/>
  <c r="M79" i="14"/>
  <c r="AQ79" i="14" s="1"/>
  <c r="BA73" i="20"/>
  <c r="AZ73" i="20"/>
  <c r="AY73" i="20"/>
  <c r="AX73" i="20"/>
  <c r="AW73" i="20"/>
  <c r="AV73" i="20"/>
  <c r="AL73" i="20"/>
  <c r="AK73" i="20"/>
  <c r="AJ73" i="20"/>
  <c r="AD73" i="20"/>
  <c r="AC73" i="20"/>
  <c r="AN72" i="20"/>
  <c r="AS72" i="20" s="1"/>
  <c r="AB72" i="20"/>
  <c r="Y72" i="20"/>
  <c r="U72" i="20"/>
  <c r="T72" i="20"/>
  <c r="S72" i="20"/>
  <c r="R72" i="20"/>
  <c r="L72" i="20"/>
  <c r="M72" i="20" s="1"/>
  <c r="AN71" i="20"/>
  <c r="AS71" i="20" s="1"/>
  <c r="AB71" i="20"/>
  <c r="Y71" i="20"/>
  <c r="U71" i="20"/>
  <c r="T71" i="20"/>
  <c r="S71" i="20"/>
  <c r="R71" i="20"/>
  <c r="L71" i="20"/>
  <c r="AB70" i="20"/>
  <c r="Y70" i="20"/>
  <c r="U70" i="20"/>
  <c r="T70" i="20"/>
  <c r="S70" i="20"/>
  <c r="R70" i="20"/>
  <c r="L70" i="20"/>
  <c r="AN69" i="20"/>
  <c r="AB69" i="20"/>
  <c r="Y69" i="20"/>
  <c r="U69" i="20"/>
  <c r="T69" i="20"/>
  <c r="S69" i="20"/>
  <c r="R69" i="20"/>
  <c r="L69" i="20"/>
  <c r="BA73" i="21"/>
  <c r="AZ73" i="21"/>
  <c r="AY73" i="21"/>
  <c r="AX73" i="21"/>
  <c r="AW73" i="21"/>
  <c r="AV73" i="21"/>
  <c r="AL73" i="21"/>
  <c r="AK73" i="21"/>
  <c r="AJ73" i="21"/>
  <c r="AD73" i="21"/>
  <c r="AC73" i="21"/>
  <c r="AN72" i="21"/>
  <c r="AS72" i="21" s="1"/>
  <c r="AB72" i="21"/>
  <c r="Y72" i="21"/>
  <c r="U72" i="21"/>
  <c r="T72" i="21"/>
  <c r="S72" i="21"/>
  <c r="R72" i="21"/>
  <c r="L72" i="21"/>
  <c r="M72" i="21" s="1"/>
  <c r="AN71" i="21"/>
  <c r="AS71" i="21" s="1"/>
  <c r="AB71" i="21"/>
  <c r="Y71" i="21"/>
  <c r="U71" i="21"/>
  <c r="T71" i="21"/>
  <c r="S71" i="21"/>
  <c r="R71" i="21"/>
  <c r="L71" i="21"/>
  <c r="M71" i="21" s="1"/>
  <c r="AB70" i="21"/>
  <c r="Y70" i="21"/>
  <c r="U70" i="21"/>
  <c r="T70" i="21"/>
  <c r="S70" i="21"/>
  <c r="R70" i="21"/>
  <c r="L70" i="21"/>
  <c r="AN69" i="21"/>
  <c r="AB69" i="21"/>
  <c r="Y69" i="21"/>
  <c r="U69" i="21"/>
  <c r="T69" i="21"/>
  <c r="S69" i="21"/>
  <c r="R69" i="21"/>
  <c r="L69" i="21"/>
  <c r="BA73" i="15"/>
  <c r="AZ73" i="15"/>
  <c r="AY73" i="15"/>
  <c r="AX73" i="15"/>
  <c r="AW73" i="15"/>
  <c r="AV73" i="15"/>
  <c r="AL73" i="15"/>
  <c r="AK73" i="15"/>
  <c r="AJ73" i="15"/>
  <c r="AD73" i="15"/>
  <c r="AC73" i="15"/>
  <c r="AN72" i="15"/>
  <c r="AS72" i="15" s="1"/>
  <c r="AB72" i="15"/>
  <c r="Y72" i="15"/>
  <c r="U72" i="15"/>
  <c r="T72" i="15"/>
  <c r="S72" i="15"/>
  <c r="R72" i="15"/>
  <c r="L72" i="15"/>
  <c r="M72" i="15" s="1"/>
  <c r="AB71" i="15"/>
  <c r="Y71" i="15"/>
  <c r="U71" i="15"/>
  <c r="T71" i="15"/>
  <c r="S71" i="15"/>
  <c r="R71" i="15"/>
  <c r="L71" i="15"/>
  <c r="M71" i="15" s="1"/>
  <c r="AB70" i="15"/>
  <c r="Y70" i="15"/>
  <c r="U70" i="15"/>
  <c r="T70" i="15"/>
  <c r="S70" i="15"/>
  <c r="R70" i="15"/>
  <c r="L70" i="15"/>
  <c r="AN69" i="15"/>
  <c r="AB69" i="15"/>
  <c r="Y69" i="15"/>
  <c r="U69" i="15"/>
  <c r="T69" i="15"/>
  <c r="S69" i="15"/>
  <c r="R69" i="15"/>
  <c r="L69" i="15"/>
  <c r="BA73" i="14"/>
  <c r="BA60" i="14" s="1"/>
  <c r="AZ73" i="14"/>
  <c r="AZ60" i="14" s="1"/>
  <c r="AY73" i="14"/>
  <c r="AY60" i="14" s="1"/>
  <c r="AX73" i="14"/>
  <c r="AX60" i="14" s="1"/>
  <c r="AW73" i="14"/>
  <c r="AW60" i="14" s="1"/>
  <c r="AV73" i="14"/>
  <c r="AV60" i="14" s="1"/>
  <c r="AL73" i="14"/>
  <c r="AL60" i="14" s="1"/>
  <c r="AK73" i="14"/>
  <c r="AK60" i="14" s="1"/>
  <c r="AJ73" i="14"/>
  <c r="AJ60" i="14" s="1"/>
  <c r="AD73" i="14"/>
  <c r="AD60" i="14" s="1"/>
  <c r="AB72" i="14"/>
  <c r="Y72" i="14"/>
  <c r="U72" i="14"/>
  <c r="T72" i="14"/>
  <c r="S72" i="14"/>
  <c r="R72" i="14"/>
  <c r="L72" i="14"/>
  <c r="M72" i="14" s="1"/>
  <c r="AN71" i="14"/>
  <c r="AB71" i="14"/>
  <c r="Y71" i="14"/>
  <c r="U71" i="14"/>
  <c r="T71" i="14"/>
  <c r="S71" i="14"/>
  <c r="R71" i="14"/>
  <c r="L71" i="14"/>
  <c r="AB70" i="14"/>
  <c r="Y70" i="14"/>
  <c r="U70" i="14"/>
  <c r="T70" i="14"/>
  <c r="S70" i="14"/>
  <c r="R70" i="14"/>
  <c r="L70" i="14"/>
  <c r="AN69" i="14"/>
  <c r="AB69" i="14"/>
  <c r="Y69" i="14"/>
  <c r="U69" i="14"/>
  <c r="T69" i="14"/>
  <c r="S69" i="14"/>
  <c r="R69" i="14"/>
  <c r="L69" i="14"/>
  <c r="AB65" i="20"/>
  <c r="Y65" i="20"/>
  <c r="U65" i="20"/>
  <c r="T65" i="20"/>
  <c r="S65" i="20"/>
  <c r="R65" i="20"/>
  <c r="L65" i="20"/>
  <c r="AB64" i="20"/>
  <c r="Y64" i="20"/>
  <c r="U64" i="20"/>
  <c r="T64" i="20"/>
  <c r="S64" i="20"/>
  <c r="R64" i="20"/>
  <c r="L64" i="20"/>
  <c r="AB63" i="20"/>
  <c r="Y63" i="20"/>
  <c r="U63" i="20"/>
  <c r="T63" i="20"/>
  <c r="S63" i="20"/>
  <c r="R63" i="20"/>
  <c r="L63" i="20"/>
  <c r="AB62" i="20"/>
  <c r="Y62" i="20"/>
  <c r="U62" i="20"/>
  <c r="T62" i="20"/>
  <c r="S62" i="20"/>
  <c r="R62" i="20"/>
  <c r="L62" i="20"/>
  <c r="AB61" i="20"/>
  <c r="Y61" i="20"/>
  <c r="U61" i="20"/>
  <c r="T61" i="20"/>
  <c r="S61" i="20"/>
  <c r="R61" i="20"/>
  <c r="L61" i="20"/>
  <c r="AN65" i="21"/>
  <c r="AS65" i="21" s="1"/>
  <c r="AB65" i="21"/>
  <c r="Y65" i="21"/>
  <c r="U65" i="21"/>
  <c r="T65" i="21"/>
  <c r="S65" i="21"/>
  <c r="R65" i="21"/>
  <c r="L65" i="21"/>
  <c r="M65" i="21" s="1"/>
  <c r="AQ65" i="21" s="1"/>
  <c r="AN64" i="21"/>
  <c r="AB64" i="21"/>
  <c r="Y64" i="21"/>
  <c r="U64" i="21"/>
  <c r="T64" i="21"/>
  <c r="S64" i="21"/>
  <c r="R64" i="21"/>
  <c r="L64" i="21"/>
  <c r="AN63" i="21"/>
  <c r="AS63" i="21" s="1"/>
  <c r="AB63" i="21"/>
  <c r="Y63" i="21"/>
  <c r="U63" i="21"/>
  <c r="T63" i="21"/>
  <c r="S63" i="21"/>
  <c r="R63" i="21"/>
  <c r="L63" i="21"/>
  <c r="M63" i="21" s="1"/>
  <c r="AQ63" i="21" s="1"/>
  <c r="AN62" i="21"/>
  <c r="AS62" i="21" s="1"/>
  <c r="AB62" i="21"/>
  <c r="Y62" i="21"/>
  <c r="U62" i="21"/>
  <c r="T62" i="21"/>
  <c r="S62" i="21"/>
  <c r="R62" i="21"/>
  <c r="L62" i="21"/>
  <c r="M62" i="21" s="1"/>
  <c r="AN61" i="21"/>
  <c r="AB61" i="21"/>
  <c r="Y61" i="21"/>
  <c r="U61" i="21"/>
  <c r="T61" i="21"/>
  <c r="S61" i="21"/>
  <c r="R61" i="21"/>
  <c r="L61" i="21"/>
  <c r="AB65" i="15"/>
  <c r="Y65" i="15"/>
  <c r="U65" i="15"/>
  <c r="T65" i="15"/>
  <c r="S65" i="15"/>
  <c r="R65" i="15"/>
  <c r="L65" i="15"/>
  <c r="M65" i="15" s="1"/>
  <c r="AQ65" i="15" s="1"/>
  <c r="AB64" i="15"/>
  <c r="Y64" i="15"/>
  <c r="U64" i="15"/>
  <c r="T64" i="15"/>
  <c r="S64" i="15"/>
  <c r="R64" i="15"/>
  <c r="L64" i="15"/>
  <c r="AB63" i="15"/>
  <c r="Y63" i="15"/>
  <c r="U63" i="15"/>
  <c r="T63" i="15"/>
  <c r="S63" i="15"/>
  <c r="R63" i="15"/>
  <c r="L63" i="15"/>
  <c r="AN62" i="15"/>
  <c r="AB62" i="15"/>
  <c r="Y62" i="15"/>
  <c r="U62" i="15"/>
  <c r="T62" i="15"/>
  <c r="S62" i="15"/>
  <c r="R62" i="15"/>
  <c r="L62" i="15"/>
  <c r="M62" i="15" s="1"/>
  <c r="AQ62" i="15" s="1"/>
  <c r="AB61" i="15"/>
  <c r="Y61" i="15"/>
  <c r="U61" i="15"/>
  <c r="T61" i="15"/>
  <c r="S61" i="15"/>
  <c r="R61" i="15"/>
  <c r="L61" i="15"/>
  <c r="AN65" i="14"/>
  <c r="AS65" i="14" s="1"/>
  <c r="AB65" i="14"/>
  <c r="Y65" i="14"/>
  <c r="U65" i="14"/>
  <c r="T65" i="14"/>
  <c r="S65" i="14"/>
  <c r="R65" i="14"/>
  <c r="L65" i="14"/>
  <c r="M65" i="14" s="1"/>
  <c r="AQ65" i="14" s="1"/>
  <c r="AB64" i="14"/>
  <c r="Y64" i="14"/>
  <c r="U64" i="14"/>
  <c r="T64" i="14"/>
  <c r="S64" i="14"/>
  <c r="R64" i="14"/>
  <c r="L64" i="14"/>
  <c r="AN63" i="14"/>
  <c r="AS63" i="14" s="1"/>
  <c r="AB63" i="14"/>
  <c r="Y63" i="14"/>
  <c r="U63" i="14"/>
  <c r="T63" i="14"/>
  <c r="S63" i="14"/>
  <c r="R63" i="14"/>
  <c r="L63" i="14"/>
  <c r="AB62" i="14"/>
  <c r="Y62" i="14"/>
  <c r="U62" i="14"/>
  <c r="T62" i="14"/>
  <c r="S62" i="14"/>
  <c r="R62" i="14"/>
  <c r="L62" i="14"/>
  <c r="AN61" i="14"/>
  <c r="AB61" i="14"/>
  <c r="Y61" i="14"/>
  <c r="U61" i="14"/>
  <c r="T61" i="14"/>
  <c r="S61" i="14"/>
  <c r="R61" i="14"/>
  <c r="L61" i="14"/>
  <c r="AB49" i="13"/>
  <c r="Y49" i="13"/>
  <c r="U49" i="13"/>
  <c r="T49" i="13"/>
  <c r="S49" i="13"/>
  <c r="R49" i="13"/>
  <c r="L49" i="13"/>
  <c r="AB48" i="13"/>
  <c r="Y48" i="13"/>
  <c r="U48" i="13"/>
  <c r="T48" i="13"/>
  <c r="T50" i="13" s="1"/>
  <c r="S48" i="13"/>
  <c r="R48" i="13"/>
  <c r="L48" i="13"/>
  <c r="AB46" i="13"/>
  <c r="Y46" i="13"/>
  <c r="U46" i="13"/>
  <c r="T46" i="13"/>
  <c r="S46" i="13"/>
  <c r="R46" i="13"/>
  <c r="L46" i="13"/>
  <c r="AB45" i="13"/>
  <c r="Y45" i="13"/>
  <c r="U45" i="13"/>
  <c r="T45" i="13"/>
  <c r="S45" i="13"/>
  <c r="R45" i="13"/>
  <c r="L45" i="13"/>
  <c r="AB44" i="13"/>
  <c r="Y44" i="13"/>
  <c r="U44" i="13"/>
  <c r="T44" i="13"/>
  <c r="S44" i="13"/>
  <c r="R44" i="13"/>
  <c r="L44" i="13"/>
  <c r="AB49" i="12"/>
  <c r="Y49" i="12"/>
  <c r="U49" i="12"/>
  <c r="T49" i="12"/>
  <c r="S49" i="12"/>
  <c r="R49" i="12"/>
  <c r="L49" i="12"/>
  <c r="AB48" i="12"/>
  <c r="Y48" i="12"/>
  <c r="U48" i="12"/>
  <c r="T48" i="12"/>
  <c r="S48" i="12"/>
  <c r="R48" i="12"/>
  <c r="L48" i="12"/>
  <c r="AB46" i="12"/>
  <c r="Y46" i="12"/>
  <c r="U46" i="12"/>
  <c r="T46" i="12"/>
  <c r="S46" i="12"/>
  <c r="R46" i="12"/>
  <c r="L46" i="12"/>
  <c r="AB45" i="12"/>
  <c r="Y45" i="12"/>
  <c r="U45" i="12"/>
  <c r="T45" i="12"/>
  <c r="S45" i="12"/>
  <c r="R45" i="12"/>
  <c r="L45" i="12"/>
  <c r="M45" i="12" s="1"/>
  <c r="AQ45" i="12" s="1"/>
  <c r="AB44" i="12"/>
  <c r="Y44" i="12"/>
  <c r="U44" i="12"/>
  <c r="T44" i="12"/>
  <c r="S44" i="12"/>
  <c r="R44" i="12"/>
  <c r="L44" i="12"/>
  <c r="BA59" i="20"/>
  <c r="AZ59" i="20"/>
  <c r="AY59" i="20"/>
  <c r="AX59" i="20"/>
  <c r="AW59" i="20"/>
  <c r="AV59" i="20"/>
  <c r="AU59" i="20"/>
  <c r="AL59" i="20"/>
  <c r="AK59" i="20"/>
  <c r="AJ59" i="20"/>
  <c r="AD59" i="20"/>
  <c r="AB58" i="20"/>
  <c r="Y58" i="20"/>
  <c r="U58" i="20"/>
  <c r="T58" i="20"/>
  <c r="S58" i="20"/>
  <c r="R58" i="20"/>
  <c r="L58" i="20"/>
  <c r="AB57" i="20"/>
  <c r="Y57" i="20"/>
  <c r="U57" i="20"/>
  <c r="T57" i="20"/>
  <c r="S57" i="20"/>
  <c r="R57" i="20"/>
  <c r="L57" i="20"/>
  <c r="AB56" i="20"/>
  <c r="Y56" i="20"/>
  <c r="U56" i="20"/>
  <c r="T56" i="20"/>
  <c r="S56" i="20"/>
  <c r="R56" i="20"/>
  <c r="L56" i="20"/>
  <c r="M56" i="20" s="1"/>
  <c r="AQ56" i="20" s="1"/>
  <c r="AM59" i="20"/>
  <c r="AB55" i="20"/>
  <c r="Y55" i="20"/>
  <c r="U55" i="20"/>
  <c r="T55" i="20"/>
  <c r="S55" i="20"/>
  <c r="R55" i="20"/>
  <c r="L55" i="20"/>
  <c r="M55" i="20" s="1"/>
  <c r="BA59" i="21"/>
  <c r="AZ59" i="21"/>
  <c r="AY59" i="21"/>
  <c r="AX59" i="21"/>
  <c r="AW59" i="21"/>
  <c r="AV59" i="21"/>
  <c r="AU59" i="21"/>
  <c r="AL59" i="21"/>
  <c r="AK59" i="21"/>
  <c r="AJ59" i="21"/>
  <c r="AD59" i="21"/>
  <c r="AB58" i="21"/>
  <c r="Y58" i="21"/>
  <c r="U58" i="21"/>
  <c r="T58" i="21"/>
  <c r="S58" i="21"/>
  <c r="R58" i="21"/>
  <c r="L58" i="21"/>
  <c r="AB57" i="21"/>
  <c r="Y57" i="21"/>
  <c r="U57" i="21"/>
  <c r="T57" i="21"/>
  <c r="S57" i="21"/>
  <c r="R57" i="21"/>
  <c r="L57" i="21"/>
  <c r="AB56" i="21"/>
  <c r="Y56" i="21"/>
  <c r="U56" i="21"/>
  <c r="T56" i="21"/>
  <c r="S56" i="21"/>
  <c r="R56" i="21"/>
  <c r="L56" i="21"/>
  <c r="M56" i="21" s="1"/>
  <c r="AQ56" i="21" s="1"/>
  <c r="AN55" i="21"/>
  <c r="AB55" i="21"/>
  <c r="Y55" i="21"/>
  <c r="U55" i="21"/>
  <c r="T55" i="21"/>
  <c r="S55" i="21"/>
  <c r="R55" i="21"/>
  <c r="L55" i="21"/>
  <c r="M55" i="21" s="1"/>
  <c r="AQ55" i="21" s="1"/>
  <c r="BA59" i="15"/>
  <c r="AZ59" i="15"/>
  <c r="AY59" i="15"/>
  <c r="AX59" i="15"/>
  <c r="AW59" i="15"/>
  <c r="AV59" i="15"/>
  <c r="AU59" i="15"/>
  <c r="AL59" i="15"/>
  <c r="AK59" i="15"/>
  <c r="AJ59" i="15"/>
  <c r="AD59" i="15"/>
  <c r="AN58" i="15"/>
  <c r="AS58" i="15" s="1"/>
  <c r="AB58" i="15"/>
  <c r="Y58" i="15"/>
  <c r="U58" i="15"/>
  <c r="T58" i="15"/>
  <c r="S58" i="15"/>
  <c r="R58" i="15"/>
  <c r="L58" i="15"/>
  <c r="AB57" i="15"/>
  <c r="Y57" i="15"/>
  <c r="U57" i="15"/>
  <c r="T57" i="15"/>
  <c r="S57" i="15"/>
  <c r="R57" i="15"/>
  <c r="L57" i="15"/>
  <c r="AB56" i="15"/>
  <c r="Y56" i="15"/>
  <c r="U56" i="15"/>
  <c r="T56" i="15"/>
  <c r="S56" i="15"/>
  <c r="R56" i="15"/>
  <c r="L56" i="15"/>
  <c r="AM59" i="15"/>
  <c r="AB55" i="15"/>
  <c r="Y55" i="15"/>
  <c r="U55" i="15"/>
  <c r="T55" i="15"/>
  <c r="S55" i="15"/>
  <c r="R55" i="15"/>
  <c r="L55" i="15"/>
  <c r="BA59" i="14"/>
  <c r="AZ59" i="14"/>
  <c r="AY59" i="14"/>
  <c r="AX59" i="14"/>
  <c r="AW59" i="14"/>
  <c r="AV59" i="14"/>
  <c r="AU59" i="14"/>
  <c r="AL59" i="14"/>
  <c r="AK59" i="14"/>
  <c r="AJ59" i="14"/>
  <c r="AD59" i="14"/>
  <c r="AC59" i="14"/>
  <c r="AN58" i="14"/>
  <c r="AS58" i="14" s="1"/>
  <c r="AB58" i="14"/>
  <c r="Y58" i="14"/>
  <c r="U58" i="14"/>
  <c r="T58" i="14"/>
  <c r="S58" i="14"/>
  <c r="R58" i="14"/>
  <c r="L58" i="14"/>
  <c r="AB57" i="14"/>
  <c r="Y57" i="14"/>
  <c r="U57" i="14"/>
  <c r="T57" i="14"/>
  <c r="S57" i="14"/>
  <c r="R57" i="14"/>
  <c r="L57" i="14"/>
  <c r="AN56" i="14"/>
  <c r="AS56" i="14" s="1"/>
  <c r="AB56" i="14"/>
  <c r="Y56" i="14"/>
  <c r="U56" i="14"/>
  <c r="T56" i="14"/>
  <c r="S56" i="14"/>
  <c r="R56" i="14"/>
  <c r="L56" i="14"/>
  <c r="AM59" i="14"/>
  <c r="AB55" i="14"/>
  <c r="Y55" i="14"/>
  <c r="U55" i="14"/>
  <c r="T55" i="14"/>
  <c r="S55" i="14"/>
  <c r="R55" i="14"/>
  <c r="L55" i="14"/>
  <c r="AB41" i="13"/>
  <c r="AB43" i="13" s="1"/>
  <c r="Y41" i="13"/>
  <c r="Y43" i="13" s="1"/>
  <c r="U41" i="13"/>
  <c r="U43" i="13" s="1"/>
  <c r="T41" i="13"/>
  <c r="T43" i="13" s="1"/>
  <c r="S41" i="13"/>
  <c r="S43" i="13" s="1"/>
  <c r="R41" i="13"/>
  <c r="R43" i="13" s="1"/>
  <c r="L41" i="13"/>
  <c r="L43" i="13" s="1"/>
  <c r="AN39" i="13"/>
  <c r="AB39" i="13"/>
  <c r="AB40" i="13" s="1"/>
  <c r="Y39" i="13"/>
  <c r="Y40" i="13" s="1"/>
  <c r="U39" i="13"/>
  <c r="U40" i="13" s="1"/>
  <c r="T39" i="13"/>
  <c r="T40" i="13" s="1"/>
  <c r="S39" i="13"/>
  <c r="S40" i="13" s="1"/>
  <c r="R39" i="13"/>
  <c r="R40" i="13" s="1"/>
  <c r="L39" i="13"/>
  <c r="L40" i="13" s="1"/>
  <c r="AB37" i="13"/>
  <c r="AB38" i="13" s="1"/>
  <c r="Y37" i="13"/>
  <c r="Y38" i="13" s="1"/>
  <c r="U37" i="13"/>
  <c r="U38" i="13" s="1"/>
  <c r="T37" i="13"/>
  <c r="T38" i="13" s="1"/>
  <c r="S37" i="13"/>
  <c r="S38" i="13" s="1"/>
  <c r="R37" i="13"/>
  <c r="R38" i="13" s="1"/>
  <c r="L37" i="13"/>
  <c r="L38" i="13" s="1"/>
  <c r="AB35" i="13"/>
  <c r="AB36" i="13" s="1"/>
  <c r="Y35" i="13"/>
  <c r="Y36" i="13" s="1"/>
  <c r="U35" i="13"/>
  <c r="U36" i="13" s="1"/>
  <c r="T35" i="13"/>
  <c r="T36" i="13" s="1"/>
  <c r="S35" i="13"/>
  <c r="S36" i="13" s="1"/>
  <c r="R35" i="13"/>
  <c r="R36" i="13" s="1"/>
  <c r="L35" i="13"/>
  <c r="L36" i="13" s="1"/>
  <c r="AN41" i="12"/>
  <c r="AB41" i="12"/>
  <c r="AB43" i="12" s="1"/>
  <c r="Y41" i="12"/>
  <c r="Y43" i="12" s="1"/>
  <c r="U41" i="12"/>
  <c r="U43" i="12" s="1"/>
  <c r="T41" i="12"/>
  <c r="T43" i="12" s="1"/>
  <c r="S41" i="12"/>
  <c r="S43" i="12" s="1"/>
  <c r="R41" i="12"/>
  <c r="R43" i="12" s="1"/>
  <c r="L41" i="12"/>
  <c r="L43" i="12" s="1"/>
  <c r="AB39" i="12"/>
  <c r="AB40" i="12" s="1"/>
  <c r="Y39" i="12"/>
  <c r="Y40" i="12" s="1"/>
  <c r="U39" i="12"/>
  <c r="U40" i="12" s="1"/>
  <c r="T39" i="12"/>
  <c r="T40" i="12" s="1"/>
  <c r="S39" i="12"/>
  <c r="S40" i="12" s="1"/>
  <c r="R39" i="12"/>
  <c r="R40" i="12" s="1"/>
  <c r="L39" i="12"/>
  <c r="L40" i="12" s="1"/>
  <c r="AN37" i="12"/>
  <c r="AB37" i="12"/>
  <c r="AB38" i="12" s="1"/>
  <c r="Y37" i="12"/>
  <c r="Y38" i="12" s="1"/>
  <c r="U37" i="12"/>
  <c r="U38" i="12" s="1"/>
  <c r="T37" i="12"/>
  <c r="T38" i="12" s="1"/>
  <c r="S37" i="12"/>
  <c r="S38" i="12" s="1"/>
  <c r="R37" i="12"/>
  <c r="R38" i="12" s="1"/>
  <c r="L37" i="12"/>
  <c r="L38" i="12" s="1"/>
  <c r="AB35" i="12"/>
  <c r="AB36" i="12" s="1"/>
  <c r="Y35" i="12"/>
  <c r="Y36" i="12" s="1"/>
  <c r="U35" i="12"/>
  <c r="U36" i="12" s="1"/>
  <c r="T35" i="12"/>
  <c r="T36" i="12" s="1"/>
  <c r="S35" i="12"/>
  <c r="S36" i="12" s="1"/>
  <c r="R35" i="12"/>
  <c r="R36" i="12" s="1"/>
  <c r="L35" i="12"/>
  <c r="L36" i="12" s="1"/>
  <c r="BA54" i="20"/>
  <c r="AZ54" i="20"/>
  <c r="AY54" i="20"/>
  <c r="AX54" i="20"/>
  <c r="AW54" i="20"/>
  <c r="AV54" i="20"/>
  <c r="AU54" i="20"/>
  <c r="AL54" i="20"/>
  <c r="AK54" i="20"/>
  <c r="AJ54" i="20"/>
  <c r="AD54" i="20"/>
  <c r="AB53" i="20"/>
  <c r="Y53" i="20"/>
  <c r="U53" i="20"/>
  <c r="T53" i="20"/>
  <c r="S53" i="20"/>
  <c r="R53" i="20"/>
  <c r="L53" i="20"/>
  <c r="M53" i="20" s="1"/>
  <c r="AC53" i="20" s="1"/>
  <c r="AB52" i="20"/>
  <c r="Y52" i="20"/>
  <c r="U52" i="20"/>
  <c r="T52" i="20"/>
  <c r="S52" i="20"/>
  <c r="R52" i="20"/>
  <c r="L52" i="20"/>
  <c r="AM54" i="20"/>
  <c r="AB51" i="20"/>
  <c r="Y51" i="20"/>
  <c r="U51" i="20"/>
  <c r="T51" i="20"/>
  <c r="S51" i="20"/>
  <c r="R51" i="20"/>
  <c r="L51" i="20"/>
  <c r="M51" i="20" s="1"/>
  <c r="BA54" i="21"/>
  <c r="AZ54" i="21"/>
  <c r="AY54" i="21"/>
  <c r="AX54" i="21"/>
  <c r="AW54" i="21"/>
  <c r="AV54" i="21"/>
  <c r="AU54" i="21"/>
  <c r="AL54" i="21"/>
  <c r="AK54" i="21"/>
  <c r="AJ54" i="21"/>
  <c r="AD54" i="21"/>
  <c r="AB53" i="21"/>
  <c r="Y53" i="21"/>
  <c r="U53" i="21"/>
  <c r="T53" i="21"/>
  <c r="S53" i="21"/>
  <c r="R53" i="21"/>
  <c r="L53" i="21"/>
  <c r="AN52" i="21"/>
  <c r="AB52" i="21"/>
  <c r="Y52" i="21"/>
  <c r="U52" i="21"/>
  <c r="T52" i="21"/>
  <c r="S52" i="21"/>
  <c r="R52" i="21"/>
  <c r="L52" i="21"/>
  <c r="AB51" i="21"/>
  <c r="Y51" i="21"/>
  <c r="U51" i="21"/>
  <c r="T51" i="21"/>
  <c r="S51" i="21"/>
  <c r="R51" i="21"/>
  <c r="L51" i="21"/>
  <c r="BA54" i="15"/>
  <c r="AZ54" i="15"/>
  <c r="AY54" i="15"/>
  <c r="AX54" i="15"/>
  <c r="AW54" i="15"/>
  <c r="AV54" i="15"/>
  <c r="AU54" i="15"/>
  <c r="AL54" i="15"/>
  <c r="AK54" i="15"/>
  <c r="AJ54" i="15"/>
  <c r="AD54" i="15"/>
  <c r="AN53" i="15"/>
  <c r="AS53" i="15" s="1"/>
  <c r="AB53" i="15"/>
  <c r="Y53" i="15"/>
  <c r="U53" i="15"/>
  <c r="T53" i="15"/>
  <c r="S53" i="15"/>
  <c r="R53" i="15"/>
  <c r="L53" i="15"/>
  <c r="AN52" i="15"/>
  <c r="AS52" i="15" s="1"/>
  <c r="AB52" i="15"/>
  <c r="Y52" i="15"/>
  <c r="U52" i="15"/>
  <c r="T52" i="15"/>
  <c r="S52" i="15"/>
  <c r="R52" i="15"/>
  <c r="L52" i="15"/>
  <c r="M52" i="15" s="1"/>
  <c r="AQ52" i="15" s="1"/>
  <c r="AB51" i="15"/>
  <c r="Y51" i="15"/>
  <c r="U51" i="15"/>
  <c r="T51" i="15"/>
  <c r="S51" i="15"/>
  <c r="R51" i="15"/>
  <c r="L51" i="15"/>
  <c r="BA54" i="14"/>
  <c r="AZ54" i="14"/>
  <c r="AY54" i="14"/>
  <c r="AX54" i="14"/>
  <c r="AW54" i="14"/>
  <c r="AV54" i="14"/>
  <c r="AU54" i="14"/>
  <c r="AL54" i="14"/>
  <c r="AK54" i="14"/>
  <c r="AJ54" i="14"/>
  <c r="AD54" i="14"/>
  <c r="AB53" i="14"/>
  <c r="Y53" i="14"/>
  <c r="U53" i="14"/>
  <c r="T53" i="14"/>
  <c r="S53" i="14"/>
  <c r="R53" i="14"/>
  <c r="L53" i="14"/>
  <c r="AB52" i="14"/>
  <c r="Y52" i="14"/>
  <c r="U52" i="14"/>
  <c r="T52" i="14"/>
  <c r="S52" i="14"/>
  <c r="R52" i="14"/>
  <c r="L52" i="14"/>
  <c r="AM54" i="14"/>
  <c r="AB51" i="14"/>
  <c r="Y51" i="14"/>
  <c r="U51" i="14"/>
  <c r="T51" i="14"/>
  <c r="S51" i="14"/>
  <c r="R51" i="14"/>
  <c r="L51" i="14"/>
  <c r="BA34" i="13"/>
  <c r="AZ34" i="13"/>
  <c r="AY34" i="13"/>
  <c r="AX34" i="13"/>
  <c r="AW34" i="13"/>
  <c r="AV34" i="13"/>
  <c r="AL34" i="13"/>
  <c r="AK34" i="13"/>
  <c r="AJ34" i="13"/>
  <c r="AD34" i="13"/>
  <c r="AN33" i="13"/>
  <c r="AB33" i="13"/>
  <c r="Y33" i="13"/>
  <c r="U33" i="13"/>
  <c r="T33" i="13"/>
  <c r="S33" i="13"/>
  <c r="R33" i="13"/>
  <c r="L33" i="13"/>
  <c r="AN31" i="13"/>
  <c r="AS31" i="13" s="1"/>
  <c r="AB31" i="13"/>
  <c r="Y31" i="13"/>
  <c r="U31" i="13"/>
  <c r="T31" i="13"/>
  <c r="S31" i="13"/>
  <c r="R31" i="13"/>
  <c r="L31" i="13"/>
  <c r="AB30" i="13"/>
  <c r="Y30" i="13"/>
  <c r="U30" i="13"/>
  <c r="T30" i="13"/>
  <c r="S30" i="13"/>
  <c r="R30" i="13"/>
  <c r="L30" i="13"/>
  <c r="BA34" i="12"/>
  <c r="AZ34" i="12"/>
  <c r="AY34" i="12"/>
  <c r="AX34" i="12"/>
  <c r="AW34" i="12"/>
  <c r="AV34" i="12"/>
  <c r="AL34" i="12"/>
  <c r="AK34" i="12"/>
  <c r="AJ34" i="12"/>
  <c r="AD34" i="12"/>
  <c r="AN33" i="12"/>
  <c r="AS33" i="12" s="1"/>
  <c r="AB33" i="12"/>
  <c r="Y33" i="12"/>
  <c r="U33" i="12"/>
  <c r="T33" i="12"/>
  <c r="S33" i="12"/>
  <c r="R33" i="12"/>
  <c r="L33" i="12"/>
  <c r="AN31" i="12"/>
  <c r="AS31" i="12" s="1"/>
  <c r="AB31" i="12"/>
  <c r="Y31" i="12"/>
  <c r="U31" i="12"/>
  <c r="T31" i="12"/>
  <c r="S31" i="12"/>
  <c r="R31" i="12"/>
  <c r="L31" i="12"/>
  <c r="M31" i="12" s="1"/>
  <c r="AQ31" i="12" s="1"/>
  <c r="AB30" i="12"/>
  <c r="Y30" i="12"/>
  <c r="U30" i="12"/>
  <c r="T30" i="12"/>
  <c r="S30" i="12"/>
  <c r="R30" i="12"/>
  <c r="L30" i="12"/>
  <c r="AB50" i="12" l="1"/>
  <c r="S50" i="12"/>
  <c r="T50" i="12"/>
  <c r="U47" i="13"/>
  <c r="U47" i="12"/>
  <c r="Y50" i="13"/>
  <c r="S50" i="13"/>
  <c r="U50" i="13"/>
  <c r="S47" i="13"/>
  <c r="S47" i="12"/>
  <c r="Y50" i="12"/>
  <c r="T47" i="12"/>
  <c r="R47" i="12"/>
  <c r="Y47" i="12"/>
  <c r="U50" i="12"/>
  <c r="AB50" i="13"/>
  <c r="R50" i="13"/>
  <c r="L50" i="13"/>
  <c r="R50" i="12"/>
  <c r="M48" i="12"/>
  <c r="L50" i="12"/>
  <c r="T47" i="13"/>
  <c r="Y47" i="13"/>
  <c r="AB47" i="13"/>
  <c r="L47" i="13"/>
  <c r="R47" i="13"/>
  <c r="L47" i="12"/>
  <c r="AB47" i="12"/>
  <c r="AS41" i="12"/>
  <c r="AS43" i="12" s="1"/>
  <c r="AN43" i="12"/>
  <c r="AJ36" i="13"/>
  <c r="AJ38" i="13" s="1"/>
  <c r="AK36" i="13"/>
  <c r="AK38" i="13" s="1"/>
  <c r="AL36" i="13"/>
  <c r="AL38" i="13" s="1"/>
  <c r="AS37" i="12"/>
  <c r="AS38" i="12" s="1"/>
  <c r="W16" i="18" s="1"/>
  <c r="AN38" i="12"/>
  <c r="AR81" i="21"/>
  <c r="S60" i="20"/>
  <c r="AZ50" i="15"/>
  <c r="BA50" i="15"/>
  <c r="AY50" i="15"/>
  <c r="AX50" i="15"/>
  <c r="AD50" i="15"/>
  <c r="AJ50" i="15"/>
  <c r="AD29" i="13"/>
  <c r="AY29" i="13"/>
  <c r="AZ29" i="13"/>
  <c r="AJ29" i="12"/>
  <c r="AX29" i="12"/>
  <c r="U60" i="20"/>
  <c r="AL50" i="15"/>
  <c r="AK50" i="15"/>
  <c r="AW29" i="13"/>
  <c r="R60" i="20"/>
  <c r="Y68" i="20"/>
  <c r="S60" i="21"/>
  <c r="T60" i="21"/>
  <c r="AB60" i="21"/>
  <c r="R68" i="14"/>
  <c r="S68" i="14"/>
  <c r="AV29" i="13"/>
  <c r="AZ29" i="12"/>
  <c r="AV29" i="12"/>
  <c r="AY29" i="12"/>
  <c r="L60" i="20"/>
  <c r="L68" i="20"/>
  <c r="T60" i="20"/>
  <c r="R68" i="20"/>
  <c r="S68" i="20"/>
  <c r="Y60" i="20"/>
  <c r="T68" i="20"/>
  <c r="AB60" i="20"/>
  <c r="U68" i="20"/>
  <c r="AM75" i="20"/>
  <c r="AM60" i="20"/>
  <c r="AB68" i="20"/>
  <c r="L60" i="21"/>
  <c r="R60" i="21"/>
  <c r="U68" i="21"/>
  <c r="U60" i="21"/>
  <c r="Y60" i="21"/>
  <c r="AB68" i="21"/>
  <c r="AN68" i="21"/>
  <c r="AW50" i="15"/>
  <c r="AU50" i="15"/>
  <c r="AV50" i="15"/>
  <c r="T68" i="14"/>
  <c r="U68" i="14"/>
  <c r="Y68" i="14"/>
  <c r="AB68" i="14"/>
  <c r="L68" i="14"/>
  <c r="AX29" i="13"/>
  <c r="AD29" i="12"/>
  <c r="M30" i="12"/>
  <c r="AK29" i="12"/>
  <c r="AL29" i="12"/>
  <c r="AW29" i="12"/>
  <c r="AC78" i="14"/>
  <c r="AE78" i="15"/>
  <c r="M61" i="21"/>
  <c r="L68" i="21"/>
  <c r="R68" i="21"/>
  <c r="S68" i="21"/>
  <c r="T68" i="21"/>
  <c r="Y68" i="21"/>
  <c r="AS64" i="21"/>
  <c r="AM75" i="21"/>
  <c r="AM60" i="21"/>
  <c r="AR86" i="21"/>
  <c r="AS86" i="21"/>
  <c r="AW50" i="20"/>
  <c r="AK50" i="14"/>
  <c r="AL50" i="14"/>
  <c r="AV50" i="21"/>
  <c r="AJ50" i="21"/>
  <c r="AX50" i="14"/>
  <c r="AJ50" i="14"/>
  <c r="AD50" i="14"/>
  <c r="AY50" i="14"/>
  <c r="AB54" i="14"/>
  <c r="AC76" i="15"/>
  <c r="AE76" i="15" s="1"/>
  <c r="AY50" i="20"/>
  <c r="AE70" i="20"/>
  <c r="AF70" i="20" s="1"/>
  <c r="AR70" i="20" s="1"/>
  <c r="R59" i="15"/>
  <c r="AZ50" i="14"/>
  <c r="S59" i="14"/>
  <c r="AB59" i="14"/>
  <c r="U59" i="14"/>
  <c r="AE57" i="14"/>
  <c r="AF57" i="14" s="1"/>
  <c r="AR57" i="14" s="1"/>
  <c r="AR81" i="14"/>
  <c r="AR86" i="14" s="1"/>
  <c r="Y54" i="14"/>
  <c r="AE31" i="12"/>
  <c r="AF31" i="12" s="1"/>
  <c r="AR31" i="12" s="1"/>
  <c r="AP31" i="12" s="1"/>
  <c r="T34" i="12"/>
  <c r="AE44" i="13"/>
  <c r="AF44" i="13" s="1"/>
  <c r="R34" i="13"/>
  <c r="AB34" i="13"/>
  <c r="S73" i="14"/>
  <c r="AE70" i="14"/>
  <c r="AF70" i="14" s="1"/>
  <c r="AR70" i="14" s="1"/>
  <c r="AV50" i="14"/>
  <c r="AW50" i="14"/>
  <c r="BA50" i="14"/>
  <c r="S73" i="15"/>
  <c r="AE70" i="15"/>
  <c r="AF70" i="15" s="1"/>
  <c r="AR70" i="15" s="1"/>
  <c r="AE64" i="15"/>
  <c r="AF64" i="15" s="1"/>
  <c r="AR64" i="15" s="1"/>
  <c r="R54" i="15"/>
  <c r="AE61" i="15"/>
  <c r="AF61" i="15" s="1"/>
  <c r="AZ50" i="21"/>
  <c r="BA50" i="21"/>
  <c r="AE70" i="21"/>
  <c r="AF70" i="21" s="1"/>
  <c r="AR70" i="21" s="1"/>
  <c r="AE63" i="21"/>
  <c r="AF63" i="21" s="1"/>
  <c r="AR63" i="21" s="1"/>
  <c r="U54" i="21"/>
  <c r="AW50" i="21"/>
  <c r="AL50" i="21"/>
  <c r="AT77" i="21"/>
  <c r="BB77" i="21" s="1"/>
  <c r="U54" i="20"/>
  <c r="Y54" i="20"/>
  <c r="AE58" i="20"/>
  <c r="AF58" i="20" s="1"/>
  <c r="AR58" i="20" s="1"/>
  <c r="Y59" i="20"/>
  <c r="AJ50" i="20"/>
  <c r="AE61" i="20"/>
  <c r="AX50" i="20"/>
  <c r="AD50" i="20"/>
  <c r="R59" i="20"/>
  <c r="T54" i="20"/>
  <c r="AK50" i="20"/>
  <c r="AE55" i="21"/>
  <c r="AF55" i="21" s="1"/>
  <c r="AE62" i="21"/>
  <c r="AF62" i="21" s="1"/>
  <c r="AR62" i="21" s="1"/>
  <c r="M64" i="21"/>
  <c r="AE52" i="21"/>
  <c r="AF52" i="21" s="1"/>
  <c r="AR52" i="21" s="1"/>
  <c r="R73" i="21"/>
  <c r="R54" i="21"/>
  <c r="AY50" i="21"/>
  <c r="S73" i="21"/>
  <c r="AX50" i="21"/>
  <c r="S54" i="21"/>
  <c r="AE65" i="21"/>
  <c r="AF65" i="21" s="1"/>
  <c r="AR65" i="21" s="1"/>
  <c r="AT65" i="21" s="1"/>
  <c r="BB65" i="21" s="1"/>
  <c r="T73" i="21"/>
  <c r="Y59" i="21"/>
  <c r="L73" i="21"/>
  <c r="T54" i="21"/>
  <c r="AQ71" i="21"/>
  <c r="AT79" i="21"/>
  <c r="BB79" i="21" s="1"/>
  <c r="AQ78" i="21"/>
  <c r="AE64" i="21"/>
  <c r="Y73" i="21"/>
  <c r="U73" i="21"/>
  <c r="Y54" i="21"/>
  <c r="R59" i="21"/>
  <c r="U59" i="21"/>
  <c r="AD50" i="21"/>
  <c r="AE51" i="21"/>
  <c r="AF51" i="21" s="1"/>
  <c r="S59" i="21"/>
  <c r="AE71" i="21"/>
  <c r="AF71" i="21" s="1"/>
  <c r="AR71" i="21" s="1"/>
  <c r="AB73" i="21"/>
  <c r="T59" i="21"/>
  <c r="AK50" i="21"/>
  <c r="T73" i="15"/>
  <c r="S54" i="15"/>
  <c r="T59" i="15"/>
  <c r="U59" i="15"/>
  <c r="AE62" i="15"/>
  <c r="AF62" i="15" s="1"/>
  <c r="AR62" i="15" s="1"/>
  <c r="Y54" i="15"/>
  <c r="R73" i="15"/>
  <c r="AT77" i="15"/>
  <c r="BB77" i="15" s="1"/>
  <c r="R59" i="14"/>
  <c r="AQ78" i="14"/>
  <c r="AE58" i="14"/>
  <c r="AF58" i="14" s="1"/>
  <c r="AR58" i="14" s="1"/>
  <c r="AE65" i="14"/>
  <c r="AF65" i="14" s="1"/>
  <c r="AR65" i="14" s="1"/>
  <c r="T73" i="14"/>
  <c r="AE55" i="14"/>
  <c r="AF55" i="14" s="1"/>
  <c r="U73" i="14"/>
  <c r="R54" i="14"/>
  <c r="Y73" i="14"/>
  <c r="S54" i="14"/>
  <c r="AE69" i="14"/>
  <c r="AF69" i="14" s="1"/>
  <c r="AB73" i="14"/>
  <c r="T54" i="14"/>
  <c r="R73" i="14"/>
  <c r="T59" i="14"/>
  <c r="AE51" i="14"/>
  <c r="AF51" i="14" s="1"/>
  <c r="AE61" i="14"/>
  <c r="AF61" i="14" s="1"/>
  <c r="T34" i="13"/>
  <c r="S34" i="13"/>
  <c r="AE37" i="13"/>
  <c r="AE35" i="13"/>
  <c r="AE48" i="13"/>
  <c r="U34" i="13"/>
  <c r="AE48" i="12"/>
  <c r="AE37" i="12"/>
  <c r="AE44" i="12"/>
  <c r="AE33" i="12"/>
  <c r="AF33" i="12" s="1"/>
  <c r="AR33" i="12" s="1"/>
  <c r="U34" i="12"/>
  <c r="R34" i="12"/>
  <c r="S34" i="12"/>
  <c r="AE45" i="12"/>
  <c r="AF45" i="12" s="1"/>
  <c r="AR45" i="12" s="1"/>
  <c r="AP45" i="12" s="1"/>
  <c r="Y34" i="12"/>
  <c r="AN80" i="21"/>
  <c r="AN75" i="21" s="1"/>
  <c r="AE56" i="15"/>
  <c r="AF56" i="15" s="1"/>
  <c r="AR56" i="15" s="1"/>
  <c r="S59" i="15"/>
  <c r="Y73" i="15"/>
  <c r="AQ71" i="15"/>
  <c r="AE52" i="15"/>
  <c r="AF52" i="15" s="1"/>
  <c r="AR52" i="15" s="1"/>
  <c r="U73" i="15"/>
  <c r="T54" i="15"/>
  <c r="AE65" i="15"/>
  <c r="AF65" i="15" s="1"/>
  <c r="AR65" i="15" s="1"/>
  <c r="AE55" i="15"/>
  <c r="AF55" i="15" s="1"/>
  <c r="AE71" i="15"/>
  <c r="AF71" i="15" s="1"/>
  <c r="AR71" i="15" s="1"/>
  <c r="AB73" i="15"/>
  <c r="AE51" i="15"/>
  <c r="AF51" i="15" s="1"/>
  <c r="AB54" i="15"/>
  <c r="L73" i="15"/>
  <c r="AM54" i="15"/>
  <c r="AM50" i="15" s="1"/>
  <c r="AN46" i="13"/>
  <c r="AS46" i="13" s="1"/>
  <c r="AM34" i="12"/>
  <c r="AN61" i="15"/>
  <c r="AS61" i="15" s="1"/>
  <c r="AN62" i="14"/>
  <c r="AS62" i="14" s="1"/>
  <c r="AN30" i="12"/>
  <c r="AS30" i="12" s="1"/>
  <c r="AN65" i="15"/>
  <c r="AN80" i="20"/>
  <c r="AN75" i="20" s="1"/>
  <c r="AS33" i="13"/>
  <c r="AM54" i="21"/>
  <c r="AN71" i="15"/>
  <c r="AS71" i="15" s="1"/>
  <c r="AN80" i="14"/>
  <c r="AN75" i="14" s="1"/>
  <c r="AS52" i="21"/>
  <c r="AS78" i="14"/>
  <c r="AM34" i="13"/>
  <c r="AN53" i="14"/>
  <c r="AS53" i="14" s="1"/>
  <c r="AM59" i="21"/>
  <c r="AN49" i="13"/>
  <c r="AS49" i="13" s="1"/>
  <c r="AN30" i="13"/>
  <c r="AS30" i="13" s="1"/>
  <c r="AS71" i="14"/>
  <c r="AT82" i="14"/>
  <c r="BB82" i="14" s="1"/>
  <c r="AN52" i="14"/>
  <c r="AS52" i="14" s="1"/>
  <c r="AN44" i="13"/>
  <c r="AN63" i="15"/>
  <c r="AS63" i="15" s="1"/>
  <c r="AN53" i="21"/>
  <c r="AS53" i="21" s="1"/>
  <c r="AS62" i="15"/>
  <c r="AN80" i="15"/>
  <c r="AN75" i="15" s="1"/>
  <c r="AN61" i="20"/>
  <c r="AV50" i="20"/>
  <c r="AL50" i="20"/>
  <c r="BA50" i="20"/>
  <c r="T59" i="20"/>
  <c r="AE56" i="20"/>
  <c r="AF56" i="20" s="1"/>
  <c r="AR56" i="20" s="1"/>
  <c r="AE78" i="20"/>
  <c r="AF78" i="20" s="1"/>
  <c r="AR78" i="20" s="1"/>
  <c r="R54" i="20"/>
  <c r="AZ50" i="20"/>
  <c r="U59" i="20"/>
  <c r="S54" i="20"/>
  <c r="AE51" i="20"/>
  <c r="AF51" i="20" s="1"/>
  <c r="AE64" i="20"/>
  <c r="R73" i="20"/>
  <c r="M52" i="20"/>
  <c r="AQ52" i="20" s="1"/>
  <c r="AE55" i="20"/>
  <c r="AF55" i="20" s="1"/>
  <c r="AN56" i="20"/>
  <c r="AS56" i="20" s="1"/>
  <c r="AE63" i="20"/>
  <c r="AF63" i="20" s="1"/>
  <c r="AR63" i="20" s="1"/>
  <c r="S73" i="20"/>
  <c r="T73" i="20"/>
  <c r="AN55" i="20"/>
  <c r="AS55" i="20" s="1"/>
  <c r="M57" i="20"/>
  <c r="AN63" i="20"/>
  <c r="AS63" i="20" s="1"/>
  <c r="AE69" i="20"/>
  <c r="AF69" i="20" s="1"/>
  <c r="AT77" i="20"/>
  <c r="BB77" i="20" s="1"/>
  <c r="M71" i="20"/>
  <c r="AQ71" i="20" s="1"/>
  <c r="AE71" i="20"/>
  <c r="AF71" i="20" s="1"/>
  <c r="AR71" i="20" s="1"/>
  <c r="U73" i="20"/>
  <c r="AE52" i="20"/>
  <c r="AF52" i="20" s="1"/>
  <c r="AR52" i="20" s="1"/>
  <c r="AN53" i="20"/>
  <c r="AS53" i="20" s="1"/>
  <c r="AB73" i="20"/>
  <c r="AT79" i="20"/>
  <c r="BB79" i="20" s="1"/>
  <c r="AN52" i="20"/>
  <c r="AS52" i="20" s="1"/>
  <c r="S59" i="20"/>
  <c r="AN65" i="20"/>
  <c r="AS65" i="20" s="1"/>
  <c r="AT81" i="20"/>
  <c r="AQ86" i="20"/>
  <c r="AT81" i="21"/>
  <c r="AT86" i="21" s="1"/>
  <c r="AS76" i="20"/>
  <c r="AS80" i="20" s="1"/>
  <c r="AS75" i="20" s="1"/>
  <c r="M80" i="20"/>
  <c r="M75" i="20" s="1"/>
  <c r="AQ76" i="20"/>
  <c r="AS80" i="21"/>
  <c r="M80" i="21"/>
  <c r="M75" i="21" s="1"/>
  <c r="AQ76" i="21"/>
  <c r="M80" i="15"/>
  <c r="M75" i="15" s="1"/>
  <c r="AS76" i="15"/>
  <c r="AS80" i="15" s="1"/>
  <c r="AS75" i="15" s="1"/>
  <c r="AT79" i="14"/>
  <c r="BB79" i="14" s="1"/>
  <c r="AT77" i="14"/>
  <c r="BB77" i="14" s="1"/>
  <c r="M80" i="14"/>
  <c r="M75" i="14" s="1"/>
  <c r="AQ76" i="14"/>
  <c r="AC76" i="14"/>
  <c r="L73" i="14"/>
  <c r="M71" i="14"/>
  <c r="AQ71" i="14" s="1"/>
  <c r="L73" i="20"/>
  <c r="M69" i="20"/>
  <c r="AQ69" i="20" s="1"/>
  <c r="Y73" i="20"/>
  <c r="AS69" i="20"/>
  <c r="AE72" i="20"/>
  <c r="AF72" i="20" s="1"/>
  <c r="AR72" i="20" s="1"/>
  <c r="AN70" i="20"/>
  <c r="AS70" i="20" s="1"/>
  <c r="M70" i="20"/>
  <c r="AQ70" i="20" s="1"/>
  <c r="AQ72" i="20"/>
  <c r="AM73" i="20"/>
  <c r="AM50" i="20" s="1"/>
  <c r="AS69" i="21"/>
  <c r="M69" i="21"/>
  <c r="AQ69" i="21" s="1"/>
  <c r="AE72" i="21"/>
  <c r="AF72" i="21" s="1"/>
  <c r="AR72" i="21" s="1"/>
  <c r="AN70" i="21"/>
  <c r="AS70" i="21" s="1"/>
  <c r="M70" i="21"/>
  <c r="AQ70" i="21" s="1"/>
  <c r="AQ72" i="21"/>
  <c r="AE69" i="21"/>
  <c r="AM73" i="21"/>
  <c r="M69" i="15"/>
  <c r="AQ69" i="15" s="1"/>
  <c r="AS69" i="15"/>
  <c r="AE72" i="15"/>
  <c r="AF72" i="15" s="1"/>
  <c r="AR72" i="15" s="1"/>
  <c r="AN70" i="15"/>
  <c r="AS70" i="15" s="1"/>
  <c r="M70" i="15"/>
  <c r="AQ70" i="15" s="1"/>
  <c r="AQ72" i="15"/>
  <c r="AE69" i="15"/>
  <c r="AM73" i="15"/>
  <c r="M69" i="14"/>
  <c r="AS69" i="14"/>
  <c r="AE72" i="14"/>
  <c r="AF72" i="14" s="1"/>
  <c r="AR72" i="14" s="1"/>
  <c r="AN70" i="14"/>
  <c r="AS70" i="14" s="1"/>
  <c r="AN72" i="14"/>
  <c r="AS72" i="14" s="1"/>
  <c r="M70" i="14"/>
  <c r="AQ70" i="14" s="1"/>
  <c r="AQ72" i="14"/>
  <c r="AM73" i="14"/>
  <c r="AM60" i="14" s="1"/>
  <c r="AE65" i="20"/>
  <c r="AF65" i="20" s="1"/>
  <c r="AR65" i="20" s="1"/>
  <c r="M61" i="20"/>
  <c r="M63" i="20"/>
  <c r="AQ63" i="20" s="1"/>
  <c r="M65" i="20"/>
  <c r="AQ65" i="20" s="1"/>
  <c r="AE62" i="20"/>
  <c r="AF62" i="20" s="1"/>
  <c r="AR62" i="20" s="1"/>
  <c r="AN62" i="20"/>
  <c r="AN64" i="20"/>
  <c r="M62" i="20"/>
  <c r="AQ62" i="20" s="1"/>
  <c r="M64" i="20"/>
  <c r="AS61" i="21"/>
  <c r="AQ62" i="21"/>
  <c r="AE61" i="21"/>
  <c r="M61" i="15"/>
  <c r="M63" i="15"/>
  <c r="AQ63" i="15" s="1"/>
  <c r="AN64" i="15"/>
  <c r="AS64" i="15" s="1"/>
  <c r="M64" i="15"/>
  <c r="AE62" i="14"/>
  <c r="AF62" i="14" s="1"/>
  <c r="AR62" i="14" s="1"/>
  <c r="M61" i="14"/>
  <c r="M63" i="14"/>
  <c r="AQ63" i="14" s="1"/>
  <c r="AS61" i="14"/>
  <c r="AE64" i="14"/>
  <c r="AF64" i="14" s="1"/>
  <c r="AR64" i="14" s="1"/>
  <c r="AN64" i="14"/>
  <c r="M62" i="14"/>
  <c r="AQ62" i="14" s="1"/>
  <c r="M64" i="14"/>
  <c r="AQ64" i="14" s="1"/>
  <c r="AE45" i="13"/>
  <c r="M44" i="13"/>
  <c r="M46" i="13"/>
  <c r="M49" i="13"/>
  <c r="AQ49" i="13" s="1"/>
  <c r="AN45" i="13"/>
  <c r="AN48" i="13"/>
  <c r="M45" i="13"/>
  <c r="AQ45" i="13" s="1"/>
  <c r="M48" i="13"/>
  <c r="AN44" i="12"/>
  <c r="AN46" i="12"/>
  <c r="AS46" i="12" s="1"/>
  <c r="AN49" i="12"/>
  <c r="AS49" i="12" s="1"/>
  <c r="M44" i="12"/>
  <c r="M46" i="12"/>
  <c r="AQ46" i="12" s="1"/>
  <c r="M49" i="12"/>
  <c r="AQ49" i="12" s="1"/>
  <c r="AN45" i="12"/>
  <c r="AS45" i="12" s="1"/>
  <c r="AN48" i="12"/>
  <c r="L59" i="20"/>
  <c r="AN57" i="20"/>
  <c r="AS57" i="20" s="1"/>
  <c r="AQ55" i="20"/>
  <c r="AB59" i="20"/>
  <c r="AN58" i="20"/>
  <c r="AS58" i="20" s="1"/>
  <c r="M58" i="20"/>
  <c r="AE58" i="21"/>
  <c r="AF58" i="21" s="1"/>
  <c r="AR58" i="21" s="1"/>
  <c r="AB59" i="21"/>
  <c r="L59" i="21"/>
  <c r="M57" i="21"/>
  <c r="AC57" i="21" s="1"/>
  <c r="AN57" i="21"/>
  <c r="AS57" i="21" s="1"/>
  <c r="AE56" i="21"/>
  <c r="AF56" i="21" s="1"/>
  <c r="AR56" i="21" s="1"/>
  <c r="AS55" i="21"/>
  <c r="AN56" i="21"/>
  <c r="AS56" i="21" s="1"/>
  <c r="AN58" i="21"/>
  <c r="AS58" i="21" s="1"/>
  <c r="M58" i="21"/>
  <c r="AQ58" i="21" s="1"/>
  <c r="AB59" i="15"/>
  <c r="AE58" i="15"/>
  <c r="AF58" i="15" s="1"/>
  <c r="AR58" i="15" s="1"/>
  <c r="L59" i="15"/>
  <c r="AN55" i="15"/>
  <c r="AN57" i="15"/>
  <c r="AS57" i="15" s="1"/>
  <c r="Y59" i="15"/>
  <c r="M55" i="15"/>
  <c r="AQ55" i="15" s="1"/>
  <c r="M57" i="15"/>
  <c r="AQ57" i="15" s="1"/>
  <c r="AN56" i="15"/>
  <c r="AS56" i="15" s="1"/>
  <c r="M56" i="15"/>
  <c r="AQ56" i="15" s="1"/>
  <c r="M58" i="15"/>
  <c r="AQ58" i="15" s="1"/>
  <c r="AE56" i="14"/>
  <c r="AF56" i="14" s="1"/>
  <c r="AR56" i="14" s="1"/>
  <c r="L59" i="14"/>
  <c r="AN55" i="14"/>
  <c r="AN57" i="14"/>
  <c r="AS57" i="14" s="1"/>
  <c r="Y59" i="14"/>
  <c r="M55" i="14"/>
  <c r="AQ55" i="14" s="1"/>
  <c r="M57" i="14"/>
  <c r="AQ57" i="14" s="1"/>
  <c r="M56" i="14"/>
  <c r="AQ56" i="14" s="1"/>
  <c r="M58" i="14"/>
  <c r="AQ58" i="14" s="1"/>
  <c r="M35" i="13"/>
  <c r="M39" i="13"/>
  <c r="AN35" i="13"/>
  <c r="AS35" i="13" s="1"/>
  <c r="AS36" i="13" s="1"/>
  <c r="AJ15" i="18" s="1"/>
  <c r="AS39" i="13"/>
  <c r="AS40" i="13" s="1"/>
  <c r="AJ17" i="18" s="1"/>
  <c r="AN37" i="13"/>
  <c r="AS37" i="13" s="1"/>
  <c r="AS38" i="13" s="1"/>
  <c r="AJ16" i="18" s="1"/>
  <c r="AN41" i="13"/>
  <c r="M37" i="13"/>
  <c r="M41" i="13"/>
  <c r="M41" i="12"/>
  <c r="AE35" i="12"/>
  <c r="AE36" i="12" s="1"/>
  <c r="AN35" i="12"/>
  <c r="AN36" i="12" s="1"/>
  <c r="AN39" i="12"/>
  <c r="M37" i="12"/>
  <c r="M35" i="12"/>
  <c r="M39" i="12"/>
  <c r="L54" i="20"/>
  <c r="AE53" i="20"/>
  <c r="AF53" i="20" s="1"/>
  <c r="AR53" i="20" s="1"/>
  <c r="AC54" i="20"/>
  <c r="AN51" i="20"/>
  <c r="AB54" i="20"/>
  <c r="AQ51" i="20"/>
  <c r="AQ53" i="20"/>
  <c r="L54" i="21"/>
  <c r="AN51" i="21"/>
  <c r="AB54" i="21"/>
  <c r="M51" i="21"/>
  <c r="M53" i="21"/>
  <c r="AQ53" i="21" s="1"/>
  <c r="M52" i="21"/>
  <c r="AQ52" i="21" s="1"/>
  <c r="L54" i="15"/>
  <c r="U54" i="15"/>
  <c r="AN51" i="15"/>
  <c r="M51" i="15"/>
  <c r="AQ51" i="15" s="1"/>
  <c r="M53" i="15"/>
  <c r="AC53" i="15" s="1"/>
  <c r="AE52" i="14"/>
  <c r="AF52" i="14" s="1"/>
  <c r="AR52" i="14" s="1"/>
  <c r="L54" i="14"/>
  <c r="U54" i="14"/>
  <c r="AN51" i="14"/>
  <c r="M51" i="14"/>
  <c r="M53" i="14"/>
  <c r="AQ53" i="14" s="1"/>
  <c r="M52" i="14"/>
  <c r="AQ52" i="14" s="1"/>
  <c r="AE31" i="13"/>
  <c r="AF31" i="13" s="1"/>
  <c r="AR31" i="13" s="1"/>
  <c r="L34" i="13"/>
  <c r="Y34" i="13"/>
  <c r="M30" i="13"/>
  <c r="AQ30" i="13" s="1"/>
  <c r="M33" i="13"/>
  <c r="M31" i="13"/>
  <c r="AQ31" i="13" s="1"/>
  <c r="AB34" i="12"/>
  <c r="M33" i="12"/>
  <c r="L34" i="12"/>
  <c r="AN50" i="12" l="1"/>
  <c r="AC49" i="13"/>
  <c r="AC50" i="13" s="1"/>
  <c r="M50" i="13"/>
  <c r="AS48" i="13"/>
  <c r="AS50" i="13" s="1"/>
  <c r="AJ20" i="18" s="1"/>
  <c r="AN50" i="13"/>
  <c r="AC49" i="12"/>
  <c r="AQ48" i="12"/>
  <c r="AQ50" i="12" s="1"/>
  <c r="U20" i="18" s="1"/>
  <c r="M50" i="12"/>
  <c r="M52" i="12" s="1"/>
  <c r="AF48" i="13"/>
  <c r="AN47" i="13"/>
  <c r="AQ44" i="13"/>
  <c r="M47" i="13"/>
  <c r="M47" i="12"/>
  <c r="AS44" i="12"/>
  <c r="AS47" i="12" s="1"/>
  <c r="W19" i="18" s="1"/>
  <c r="AN47" i="12"/>
  <c r="AS41" i="13"/>
  <c r="AS43" i="13" s="1"/>
  <c r="AN43" i="13"/>
  <c r="AQ41" i="13"/>
  <c r="AQ43" i="13" s="1"/>
  <c r="M43" i="13"/>
  <c r="AF44" i="12"/>
  <c r="AR44" i="12" s="1"/>
  <c r="AQ41" i="12"/>
  <c r="AQ43" i="12" s="1"/>
  <c r="M43" i="12"/>
  <c r="AL40" i="13"/>
  <c r="AQ39" i="13"/>
  <c r="AQ40" i="13" s="1"/>
  <c r="AH17" i="18" s="1"/>
  <c r="M40" i="13"/>
  <c r="AK40" i="13"/>
  <c r="AJ40" i="13"/>
  <c r="AQ39" i="12"/>
  <c r="AQ40" i="12" s="1"/>
  <c r="U17" i="18" s="1"/>
  <c r="M40" i="12"/>
  <c r="AS39" i="12"/>
  <c r="AS40" i="12" s="1"/>
  <c r="W17" i="18" s="1"/>
  <c r="AN40" i="12"/>
  <c r="AK29" i="13"/>
  <c r="AL29" i="13"/>
  <c r="AJ29" i="13"/>
  <c r="AQ37" i="12"/>
  <c r="AQ38" i="12" s="1"/>
  <c r="U16" i="18" s="1"/>
  <c r="M38" i="12"/>
  <c r="AF37" i="12"/>
  <c r="AE38" i="12"/>
  <c r="AQ35" i="12"/>
  <c r="AQ36" i="12" s="1"/>
  <c r="U15" i="18" s="1"/>
  <c r="M36" i="12"/>
  <c r="AF37" i="13"/>
  <c r="AE38" i="13"/>
  <c r="AQ37" i="13"/>
  <c r="AQ38" i="13" s="1"/>
  <c r="AH16" i="18" s="1"/>
  <c r="M38" i="13"/>
  <c r="AM36" i="13"/>
  <c r="AF35" i="13"/>
  <c r="AE36" i="13"/>
  <c r="AQ35" i="13"/>
  <c r="AQ36" i="13" s="1"/>
  <c r="AH15" i="18" s="1"/>
  <c r="M36" i="13"/>
  <c r="L29" i="13"/>
  <c r="R29" i="12"/>
  <c r="L29" i="12"/>
  <c r="M34" i="12"/>
  <c r="AQ30" i="12"/>
  <c r="AQ44" i="12"/>
  <c r="R50" i="15"/>
  <c r="R60" i="14"/>
  <c r="U29" i="13"/>
  <c r="Y29" i="12"/>
  <c r="T50" i="15"/>
  <c r="U50" i="15"/>
  <c r="S60" i="14"/>
  <c r="L50" i="15"/>
  <c r="T29" i="13"/>
  <c r="S29" i="12"/>
  <c r="U29" i="12"/>
  <c r="AF61" i="20"/>
  <c r="AR61" i="20" s="1"/>
  <c r="AE68" i="20"/>
  <c r="AQ64" i="20"/>
  <c r="M60" i="20"/>
  <c r="AS64" i="20"/>
  <c r="AS60" i="20" s="1"/>
  <c r="AN60" i="20"/>
  <c r="AF64" i="20"/>
  <c r="AS61" i="20"/>
  <c r="AN68" i="20"/>
  <c r="AQ61" i="20"/>
  <c r="M68" i="20"/>
  <c r="AE68" i="21"/>
  <c r="S50" i="15"/>
  <c r="AB50" i="15"/>
  <c r="Y50" i="15"/>
  <c r="L60" i="14"/>
  <c r="AN68" i="14"/>
  <c r="AB60" i="14"/>
  <c r="Y60" i="14"/>
  <c r="U60" i="14"/>
  <c r="T60" i="14"/>
  <c r="M68" i="14"/>
  <c r="AE41" i="13"/>
  <c r="AC39" i="13"/>
  <c r="AC40" i="13" s="1"/>
  <c r="Y29" i="13"/>
  <c r="AS44" i="13"/>
  <c r="R29" i="13"/>
  <c r="AE30" i="13"/>
  <c r="AF30" i="13" s="1"/>
  <c r="AR30" i="13" s="1"/>
  <c r="AT30" i="13" s="1"/>
  <c r="S29" i="13"/>
  <c r="AC34" i="12"/>
  <c r="AE30" i="12"/>
  <c r="AF30" i="12" s="1"/>
  <c r="AR30" i="12" s="1"/>
  <c r="AR34" i="12" s="1"/>
  <c r="AB29" i="12"/>
  <c r="AS48" i="12"/>
  <c r="T29" i="12"/>
  <c r="AC39" i="12"/>
  <c r="AC40" i="12" s="1"/>
  <c r="AE41" i="12"/>
  <c r="AM29" i="12"/>
  <c r="AF48" i="12"/>
  <c r="AQ46" i="13"/>
  <c r="AF45" i="13"/>
  <c r="AB29" i="13"/>
  <c r="AQ48" i="13"/>
  <c r="AQ50" i="13" s="1"/>
  <c r="AH20" i="18" s="1"/>
  <c r="AE78" i="14"/>
  <c r="AF78" i="15"/>
  <c r="AQ64" i="15"/>
  <c r="AT64" i="15" s="1"/>
  <c r="AN60" i="21"/>
  <c r="AS60" i="21"/>
  <c r="AF64" i="21"/>
  <c r="AS75" i="21"/>
  <c r="AQ61" i="21"/>
  <c r="M68" i="21"/>
  <c r="AS68" i="21"/>
  <c r="M60" i="21"/>
  <c r="AT65" i="14"/>
  <c r="BB65" i="14" s="1"/>
  <c r="AT81" i="14"/>
  <c r="AQ57" i="20"/>
  <c r="AT56" i="20"/>
  <c r="BB56" i="20" s="1"/>
  <c r="AC80" i="15"/>
  <c r="AC75" i="15" s="1"/>
  <c r="AQ80" i="15"/>
  <c r="AQ75" i="15" s="1"/>
  <c r="R50" i="20"/>
  <c r="M54" i="20"/>
  <c r="AN34" i="13"/>
  <c r="AT63" i="21"/>
  <c r="BB63" i="21" s="1"/>
  <c r="R50" i="21"/>
  <c r="M59" i="20"/>
  <c r="L50" i="20"/>
  <c r="Y50" i="21"/>
  <c r="AT52" i="15"/>
  <c r="BB52" i="15" s="1"/>
  <c r="AB50" i="14"/>
  <c r="T50" i="14"/>
  <c r="S50" i="14"/>
  <c r="AT31" i="12"/>
  <c r="BE31" i="13" s="1"/>
  <c r="AT45" i="12"/>
  <c r="AP31" i="13"/>
  <c r="AE63" i="14"/>
  <c r="AE68" i="14" s="1"/>
  <c r="Y50" i="14"/>
  <c r="R50" i="14"/>
  <c r="T50" i="21"/>
  <c r="U50" i="21"/>
  <c r="S50" i="21"/>
  <c r="AT71" i="21"/>
  <c r="BB71" i="21" s="1"/>
  <c r="S50" i="20"/>
  <c r="T50" i="20"/>
  <c r="AT71" i="20"/>
  <c r="BB71" i="20" s="1"/>
  <c r="AT72" i="21"/>
  <c r="BB72" i="21" s="1"/>
  <c r="M54" i="21"/>
  <c r="AT78" i="21"/>
  <c r="BB78" i="21" s="1"/>
  <c r="AQ64" i="21"/>
  <c r="L50" i="21"/>
  <c r="AB50" i="21"/>
  <c r="AT71" i="15"/>
  <c r="BB71" i="15" s="1"/>
  <c r="AT62" i="15"/>
  <c r="BB62" i="15" s="1"/>
  <c r="U50" i="14"/>
  <c r="M73" i="14"/>
  <c r="AC71" i="14"/>
  <c r="AQ33" i="13"/>
  <c r="AQ34" i="13" s="1"/>
  <c r="AS45" i="13"/>
  <c r="AS80" i="14"/>
  <c r="AS75" i="14" s="1"/>
  <c r="AM50" i="14"/>
  <c r="AM50" i="21"/>
  <c r="AC57" i="15"/>
  <c r="AN34" i="12"/>
  <c r="AS65" i="15"/>
  <c r="AT65" i="15" s="1"/>
  <c r="BB65" i="15" s="1"/>
  <c r="AN54" i="14"/>
  <c r="AN73" i="20"/>
  <c r="AT56" i="21"/>
  <c r="BB56" i="21" s="1"/>
  <c r="AN73" i="14"/>
  <c r="Y50" i="20"/>
  <c r="U50" i="20"/>
  <c r="M73" i="20"/>
  <c r="AT78" i="20"/>
  <c r="BB78" i="20" s="1"/>
  <c r="AT52" i="20"/>
  <c r="BB52" i="20" s="1"/>
  <c r="AC59" i="20"/>
  <c r="AC50" i="20" s="1"/>
  <c r="AE57" i="20"/>
  <c r="AF57" i="20" s="1"/>
  <c r="AR57" i="20" s="1"/>
  <c r="AN59" i="20"/>
  <c r="BB81" i="20"/>
  <c r="BB86" i="20" s="1"/>
  <c r="AT86" i="20"/>
  <c r="BB81" i="21"/>
  <c r="BB86" i="21" s="1"/>
  <c r="AQ80" i="20"/>
  <c r="AQ75" i="20" s="1"/>
  <c r="AE76" i="20"/>
  <c r="AC80" i="20"/>
  <c r="AQ80" i="21"/>
  <c r="AC80" i="21"/>
  <c r="AE76" i="21"/>
  <c r="AE80" i="15"/>
  <c r="AE75" i="15" s="1"/>
  <c r="AF76" i="15"/>
  <c r="AC80" i="14"/>
  <c r="AC75" i="14" s="1"/>
  <c r="AE76" i="14"/>
  <c r="AQ80" i="14"/>
  <c r="AQ75" i="14" s="1"/>
  <c r="AT70" i="20"/>
  <c r="AS73" i="20"/>
  <c r="AE73" i="20"/>
  <c r="AR69" i="20"/>
  <c r="AR73" i="20" s="1"/>
  <c r="AF73" i="20"/>
  <c r="AQ73" i="20"/>
  <c r="AT72" i="20"/>
  <c r="AT70" i="21"/>
  <c r="AQ73" i="21"/>
  <c r="M73" i="21"/>
  <c r="AS73" i="21"/>
  <c r="AN73" i="21"/>
  <c r="AF69" i="21"/>
  <c r="AE73" i="21"/>
  <c r="AT70" i="15"/>
  <c r="AQ73" i="15"/>
  <c r="AS73" i="15"/>
  <c r="M73" i="15"/>
  <c r="AN73" i="15"/>
  <c r="AF69" i="15"/>
  <c r="AE73" i="15"/>
  <c r="AT72" i="15"/>
  <c r="AT70" i="14"/>
  <c r="AS73" i="14"/>
  <c r="AQ69" i="14"/>
  <c r="AR69" i="14"/>
  <c r="AT72" i="14"/>
  <c r="AT65" i="20"/>
  <c r="BB65" i="20" s="1"/>
  <c r="AT63" i="20"/>
  <c r="BB63" i="20" s="1"/>
  <c r="AS62" i="20"/>
  <c r="AT62" i="20" s="1"/>
  <c r="BB62" i="20" s="1"/>
  <c r="AF61" i="21"/>
  <c r="AT62" i="21"/>
  <c r="BB62" i="21" s="1"/>
  <c r="AE63" i="15"/>
  <c r="AR61" i="15"/>
  <c r="AQ61" i="15"/>
  <c r="AT62" i="14"/>
  <c r="BB62" i="14" s="1"/>
  <c r="AQ61" i="14"/>
  <c r="AQ68" i="14" s="1"/>
  <c r="AR61" i="14"/>
  <c r="AS64" i="14"/>
  <c r="AT64" i="14" s="1"/>
  <c r="BB64" i="14" s="1"/>
  <c r="AR44" i="13"/>
  <c r="AB50" i="20"/>
  <c r="AS59" i="20"/>
  <c r="AR55" i="20"/>
  <c r="AQ58" i="20"/>
  <c r="AE57" i="21"/>
  <c r="AC59" i="21"/>
  <c r="M59" i="21"/>
  <c r="AQ57" i="21"/>
  <c r="AT58" i="21"/>
  <c r="BB58" i="21" s="1"/>
  <c r="AS59" i="21"/>
  <c r="AN59" i="21"/>
  <c r="AR55" i="21"/>
  <c r="AT58" i="15"/>
  <c r="BB58" i="15" s="1"/>
  <c r="AQ59" i="15"/>
  <c r="AT56" i="15"/>
  <c r="BB56" i="15" s="1"/>
  <c r="AN59" i="15"/>
  <c r="AS55" i="15"/>
  <c r="AS59" i="15" s="1"/>
  <c r="M59" i="15"/>
  <c r="AR55" i="15"/>
  <c r="AE59" i="14"/>
  <c r="AQ59" i="14"/>
  <c r="AT57" i="14"/>
  <c r="BB57" i="14" s="1"/>
  <c r="AT58" i="14"/>
  <c r="BB58" i="14" s="1"/>
  <c r="AT56" i="14"/>
  <c r="BB56" i="14" s="1"/>
  <c r="AN59" i="14"/>
  <c r="AS55" i="14"/>
  <c r="AS59" i="14" s="1"/>
  <c r="M59" i="14"/>
  <c r="AF59" i="14"/>
  <c r="AR55" i="14"/>
  <c r="AR59" i="14" s="1"/>
  <c r="AF35" i="12"/>
  <c r="AF36" i="12" s="1"/>
  <c r="AS35" i="12"/>
  <c r="AN54" i="20"/>
  <c r="AE54" i="20"/>
  <c r="AS51" i="20"/>
  <c r="AS54" i="20" s="1"/>
  <c r="AF54" i="20"/>
  <c r="AR51" i="20"/>
  <c r="AR54" i="20" s="1"/>
  <c r="AT53" i="20"/>
  <c r="BB53" i="20" s="1"/>
  <c r="AT52" i="21"/>
  <c r="BB52" i="21" s="1"/>
  <c r="AQ51" i="21"/>
  <c r="AN54" i="21"/>
  <c r="AS51" i="21"/>
  <c r="AS54" i="21" s="1"/>
  <c r="AC53" i="21"/>
  <c r="AR51" i="21"/>
  <c r="AQ53" i="15"/>
  <c r="AE53" i="15"/>
  <c r="AC54" i="15"/>
  <c r="M54" i="15"/>
  <c r="M50" i="15" s="1"/>
  <c r="AN54" i="15"/>
  <c r="AN50" i="15" s="1"/>
  <c r="AS51" i="15"/>
  <c r="AS54" i="15" s="1"/>
  <c r="AS50" i="15" s="1"/>
  <c r="AR51" i="15"/>
  <c r="M54" i="14"/>
  <c r="AT52" i="14"/>
  <c r="BB52" i="14" s="1"/>
  <c r="AQ51" i="14"/>
  <c r="AC53" i="14"/>
  <c r="AS51" i="14"/>
  <c r="AS54" i="14" s="1"/>
  <c r="AR51" i="14"/>
  <c r="M34" i="13"/>
  <c r="AT31" i="13"/>
  <c r="AQ33" i="12"/>
  <c r="M29" i="12" l="1"/>
  <c r="AE49" i="13"/>
  <c r="AF49" i="13" s="1"/>
  <c r="AR49" i="13" s="1"/>
  <c r="AS47" i="13"/>
  <c r="AJ19" i="18" s="1"/>
  <c r="AS50" i="12"/>
  <c r="W20" i="18" s="1"/>
  <c r="AC50" i="12"/>
  <c r="AE49" i="12"/>
  <c r="AR48" i="13"/>
  <c r="AQ47" i="13"/>
  <c r="AH19" i="18" s="1"/>
  <c r="AQ47" i="12"/>
  <c r="U19" i="18" s="1"/>
  <c r="AE46" i="12"/>
  <c r="AC47" i="12"/>
  <c r="BE45" i="13"/>
  <c r="BA45" i="12"/>
  <c r="BB45" i="12" s="1"/>
  <c r="AF41" i="13"/>
  <c r="AE43" i="13"/>
  <c r="AF41" i="12"/>
  <c r="AE43" i="12"/>
  <c r="AN36" i="13"/>
  <c r="AN38" i="13" s="1"/>
  <c r="AM38" i="13"/>
  <c r="AR37" i="12"/>
  <c r="AF38" i="12"/>
  <c r="AS36" i="12"/>
  <c r="W15" i="18" s="1"/>
  <c r="AR37" i="13"/>
  <c r="AF38" i="13"/>
  <c r="AR35" i="13"/>
  <c r="AF36" i="13"/>
  <c r="AU30" i="13"/>
  <c r="BF30" i="13"/>
  <c r="AU31" i="13"/>
  <c r="BB31" i="13" s="1"/>
  <c r="BF31" i="13"/>
  <c r="AU31" i="12"/>
  <c r="BB31" i="12" s="1"/>
  <c r="AF34" i="12"/>
  <c r="AE34" i="12"/>
  <c r="AQ68" i="20"/>
  <c r="AS68" i="20"/>
  <c r="M60" i="14"/>
  <c r="AN29" i="12"/>
  <c r="AR64" i="20"/>
  <c r="AR68" i="20" s="1"/>
  <c r="AQ60" i="20"/>
  <c r="AC60" i="20"/>
  <c r="AC75" i="20"/>
  <c r="AF68" i="20"/>
  <c r="AF68" i="21"/>
  <c r="AQ68" i="21"/>
  <c r="AS68" i="14"/>
  <c r="AS60" i="14" s="1"/>
  <c r="AN60" i="14"/>
  <c r="AQ29" i="13"/>
  <c r="AE39" i="13"/>
  <c r="AE40" i="13" s="1"/>
  <c r="AC29" i="12"/>
  <c r="AE39" i="12"/>
  <c r="AE40" i="12" s="1"/>
  <c r="AR48" i="12"/>
  <c r="AR45" i="13"/>
  <c r="M29" i="13"/>
  <c r="BB81" i="14"/>
  <c r="BB86" i="14" s="1"/>
  <c r="AT86" i="14"/>
  <c r="AF78" i="14"/>
  <c r="AQ60" i="14"/>
  <c r="AR78" i="15"/>
  <c r="BB64" i="15"/>
  <c r="AC60" i="21"/>
  <c r="AC75" i="21"/>
  <c r="AQ75" i="21"/>
  <c r="AQ60" i="21"/>
  <c r="AR64" i="21"/>
  <c r="AT57" i="20"/>
  <c r="BB57" i="20" s="1"/>
  <c r="AT55" i="20"/>
  <c r="BB55" i="20" s="1"/>
  <c r="M50" i="20"/>
  <c r="M50" i="21"/>
  <c r="AE59" i="20"/>
  <c r="AE50" i="20" s="1"/>
  <c r="AQ59" i="20"/>
  <c r="AT69" i="20"/>
  <c r="AT73" i="20" s="1"/>
  <c r="AQ59" i="21"/>
  <c r="AQ54" i="15"/>
  <c r="AQ50" i="15" s="1"/>
  <c r="AC73" i="14"/>
  <c r="AC60" i="14" s="1"/>
  <c r="AE71" i="14"/>
  <c r="AE46" i="13"/>
  <c r="AC34" i="13"/>
  <c r="AE33" i="13"/>
  <c r="AP44" i="13"/>
  <c r="AP30" i="13"/>
  <c r="AP44" i="12"/>
  <c r="AP30" i="12"/>
  <c r="AQ34" i="12"/>
  <c r="AQ29" i="12" s="1"/>
  <c r="AP33" i="12"/>
  <c r="AN50" i="14"/>
  <c r="AC59" i="15"/>
  <c r="AC50" i="15" s="1"/>
  <c r="AE57" i="15"/>
  <c r="AS34" i="13"/>
  <c r="AS29" i="13" s="1"/>
  <c r="AF59" i="20"/>
  <c r="AT61" i="20"/>
  <c r="AQ54" i="20"/>
  <c r="AN50" i="20"/>
  <c r="AR59" i="20"/>
  <c r="AE80" i="20"/>
  <c r="AF76" i="20"/>
  <c r="AE80" i="21"/>
  <c r="AF76" i="21"/>
  <c r="AF80" i="15"/>
  <c r="AF75" i="15" s="1"/>
  <c r="AR76" i="15"/>
  <c r="AF76" i="14"/>
  <c r="AE80" i="14"/>
  <c r="AE75" i="14" s="1"/>
  <c r="BB72" i="20"/>
  <c r="AU73" i="20"/>
  <c r="BB70" i="20"/>
  <c r="AN50" i="21"/>
  <c r="AR69" i="21"/>
  <c r="AF73" i="21"/>
  <c r="AU73" i="21"/>
  <c r="AR69" i="15"/>
  <c r="AF73" i="15"/>
  <c r="BB72" i="15"/>
  <c r="BB70" i="15"/>
  <c r="BB72" i="14"/>
  <c r="AT69" i="14"/>
  <c r="AQ73" i="14"/>
  <c r="BB70" i="14"/>
  <c r="AR61" i="21"/>
  <c r="AT61" i="15"/>
  <c r="AF63" i="15"/>
  <c r="AF63" i="14"/>
  <c r="AF68" i="14" s="1"/>
  <c r="AT61" i="14"/>
  <c r="AT44" i="13"/>
  <c r="BF44" i="13" s="1"/>
  <c r="AT44" i="12"/>
  <c r="BE44" i="13" s="1"/>
  <c r="AS50" i="21"/>
  <c r="AT58" i="20"/>
  <c r="BB58" i="20" s="1"/>
  <c r="AF57" i="21"/>
  <c r="AE59" i="21"/>
  <c r="AT55" i="21"/>
  <c r="AT55" i="15"/>
  <c r="AT55" i="14"/>
  <c r="AR35" i="12"/>
  <c r="AT51" i="20"/>
  <c r="AE53" i="21"/>
  <c r="AC54" i="21"/>
  <c r="AC50" i="21" s="1"/>
  <c r="AT51" i="21"/>
  <c r="AQ54" i="21"/>
  <c r="AT51" i="15"/>
  <c r="AF53" i="15"/>
  <c r="AE54" i="15"/>
  <c r="AE53" i="14"/>
  <c r="AC54" i="14"/>
  <c r="AT51" i="14"/>
  <c r="AQ54" i="14"/>
  <c r="AS34" i="12"/>
  <c r="AT30" i="12"/>
  <c r="AT33" i="12"/>
  <c r="AE50" i="13" l="1"/>
  <c r="AF50" i="13"/>
  <c r="AR50" i="13"/>
  <c r="AI20" i="18" s="1"/>
  <c r="AT49" i="13"/>
  <c r="AP49" i="13"/>
  <c r="AT48" i="13"/>
  <c r="AU48" i="13" s="1"/>
  <c r="AF49" i="12"/>
  <c r="AE50" i="12"/>
  <c r="AP48" i="13"/>
  <c r="AF46" i="12"/>
  <c r="AE47" i="12"/>
  <c r="BA47" i="12"/>
  <c r="AE19" i="18" s="1"/>
  <c r="AE47" i="13"/>
  <c r="AZ44" i="12"/>
  <c r="AZ47" i="12" s="1"/>
  <c r="AD19" i="18" s="1"/>
  <c r="BD19" i="18" s="1"/>
  <c r="AR41" i="13"/>
  <c r="AF43" i="13"/>
  <c r="AN40" i="13"/>
  <c r="AM40" i="13"/>
  <c r="AM29" i="13" s="1"/>
  <c r="AR41" i="12"/>
  <c r="AF43" i="12"/>
  <c r="AN29" i="13"/>
  <c r="AR38" i="12"/>
  <c r="V16" i="18" s="1"/>
  <c r="AP37" i="12"/>
  <c r="AT37" i="12"/>
  <c r="AP35" i="12"/>
  <c r="AR36" i="12"/>
  <c r="V15" i="18" s="1"/>
  <c r="AS29" i="12"/>
  <c r="AR38" i="13"/>
  <c r="AI16" i="18" s="1"/>
  <c r="AT37" i="13"/>
  <c r="AP37" i="13"/>
  <c r="AU34" i="13"/>
  <c r="AR36" i="13"/>
  <c r="AI15" i="18" s="1"/>
  <c r="AT35" i="13"/>
  <c r="BF35" i="13" s="1"/>
  <c r="AP35" i="13"/>
  <c r="BB30" i="13"/>
  <c r="BB33" i="12"/>
  <c r="BE33" i="13"/>
  <c r="AU30" i="12"/>
  <c r="AU34" i="12" s="1"/>
  <c r="BE30" i="13"/>
  <c r="AF50" i="20"/>
  <c r="AR68" i="21"/>
  <c r="AC29" i="13"/>
  <c r="AS50" i="14"/>
  <c r="AE75" i="20"/>
  <c r="AE60" i="20"/>
  <c r="AT64" i="20"/>
  <c r="AT68" i="20" s="1"/>
  <c r="BB61" i="20"/>
  <c r="AF39" i="13"/>
  <c r="AF40" i="13" s="1"/>
  <c r="AF39" i="12"/>
  <c r="AF40" i="12" s="1"/>
  <c r="AE29" i="12"/>
  <c r="AP48" i="12"/>
  <c r="AT48" i="12"/>
  <c r="AU48" i="12" s="1"/>
  <c r="AP45" i="13"/>
  <c r="AT45" i="13"/>
  <c r="AR78" i="14"/>
  <c r="AT78" i="15"/>
  <c r="BB78" i="15" s="1"/>
  <c r="AE75" i="21"/>
  <c r="AE60" i="21"/>
  <c r="AT64" i="21"/>
  <c r="BB69" i="20"/>
  <c r="BB73" i="20" s="1"/>
  <c r="AQ50" i="20"/>
  <c r="AC50" i="14"/>
  <c r="AQ50" i="21"/>
  <c r="AF71" i="14"/>
  <c r="AE73" i="14"/>
  <c r="AE60" i="14" s="1"/>
  <c r="AF33" i="13"/>
  <c r="AE34" i="13"/>
  <c r="AF46" i="13"/>
  <c r="AS50" i="20"/>
  <c r="AF57" i="15"/>
  <c r="AE59" i="15"/>
  <c r="AE50" i="15" s="1"/>
  <c r="BB70" i="21"/>
  <c r="BB59" i="20"/>
  <c r="AF80" i="20"/>
  <c r="AR76" i="20"/>
  <c r="AF80" i="21"/>
  <c r="AR76" i="21"/>
  <c r="AR80" i="15"/>
  <c r="AR75" i="15" s="1"/>
  <c r="AT76" i="15"/>
  <c r="AR76" i="14"/>
  <c r="AF80" i="14"/>
  <c r="AF75" i="14" s="1"/>
  <c r="AU73" i="15"/>
  <c r="AU50" i="20"/>
  <c r="AU50" i="21"/>
  <c r="AR73" i="21"/>
  <c r="AT69" i="21"/>
  <c r="AR73" i="15"/>
  <c r="AT69" i="15"/>
  <c r="AU73" i="14"/>
  <c r="BB69" i="14"/>
  <c r="AT61" i="21"/>
  <c r="AR63" i="15"/>
  <c r="BB61" i="15"/>
  <c r="AQ50" i="14"/>
  <c r="BB61" i="14"/>
  <c r="AR63" i="14"/>
  <c r="AR68" i="14" s="1"/>
  <c r="BB44" i="13"/>
  <c r="AR50" i="20"/>
  <c r="AT59" i="20"/>
  <c r="AR57" i="21"/>
  <c r="AF59" i="21"/>
  <c r="BB55" i="21"/>
  <c r="BB55" i="15"/>
  <c r="BB55" i="14"/>
  <c r="BB59" i="14" s="1"/>
  <c r="AT59" i="14"/>
  <c r="AT35" i="12"/>
  <c r="BE35" i="13" s="1"/>
  <c r="BB51" i="20"/>
  <c r="AT54" i="20"/>
  <c r="BB51" i="21"/>
  <c r="AF53" i="21"/>
  <c r="AE54" i="21"/>
  <c r="AE50" i="21" s="1"/>
  <c r="AR53" i="15"/>
  <c r="AF54" i="15"/>
  <c r="BB51" i="15"/>
  <c r="BB51" i="14"/>
  <c r="AF53" i="14"/>
  <c r="AE54" i="14"/>
  <c r="AT34" i="12"/>
  <c r="BF49" i="13" l="1"/>
  <c r="AU49" i="13"/>
  <c r="AT50" i="13"/>
  <c r="AK20" i="18" s="1"/>
  <c r="BF48" i="13"/>
  <c r="BE48" i="13"/>
  <c r="AR49" i="12"/>
  <c r="AF50" i="12"/>
  <c r="AZ50" i="13"/>
  <c r="AQ20" i="18" s="1"/>
  <c r="BA45" i="13"/>
  <c r="BB45" i="13" s="1"/>
  <c r="BF45" i="13"/>
  <c r="AR46" i="12"/>
  <c r="AF47" i="12"/>
  <c r="AF47" i="13"/>
  <c r="BB44" i="12"/>
  <c r="AT41" i="13"/>
  <c r="AR43" i="13"/>
  <c r="AP41" i="13"/>
  <c r="AP41" i="12"/>
  <c r="AR43" i="12"/>
  <c r="AT41" i="12"/>
  <c r="BF37" i="13"/>
  <c r="AU37" i="13"/>
  <c r="AU38" i="13" s="1"/>
  <c r="AL16" i="18" s="1"/>
  <c r="AU37" i="12"/>
  <c r="AU38" i="12" s="1"/>
  <c r="Y16" i="18" s="1"/>
  <c r="BE37" i="13"/>
  <c r="AT38" i="12"/>
  <c r="X16" i="18" s="1"/>
  <c r="AU36" i="12"/>
  <c r="Y15" i="18" s="1"/>
  <c r="AT36" i="12"/>
  <c r="X15" i="18" s="1"/>
  <c r="BB30" i="12"/>
  <c r="BB34" i="12" s="1"/>
  <c r="AT38" i="13"/>
  <c r="AK16" i="18" s="1"/>
  <c r="AT36" i="13"/>
  <c r="AK15" i="18" s="1"/>
  <c r="BB48" i="13"/>
  <c r="AT68" i="21"/>
  <c r="AE29" i="13"/>
  <c r="BB64" i="20"/>
  <c r="AF75" i="20"/>
  <c r="AF60" i="20"/>
  <c r="AE50" i="14"/>
  <c r="AU50" i="14"/>
  <c r="AU60" i="14"/>
  <c r="AR39" i="13"/>
  <c r="AR40" i="13" s="1"/>
  <c r="AI17" i="18" s="1"/>
  <c r="AR39" i="12"/>
  <c r="AR40" i="12" s="1"/>
  <c r="V17" i="18" s="1"/>
  <c r="AF29" i="12"/>
  <c r="AT78" i="14"/>
  <c r="AF75" i="21"/>
  <c r="AF60" i="21"/>
  <c r="BB64" i="21"/>
  <c r="AR71" i="14"/>
  <c r="AF73" i="14"/>
  <c r="AF60" i="14" s="1"/>
  <c r="AR46" i="13"/>
  <c r="AR33" i="13"/>
  <c r="AF34" i="13"/>
  <c r="AR57" i="15"/>
  <c r="AF59" i="15"/>
  <c r="AF50" i="15" s="1"/>
  <c r="BB54" i="20"/>
  <c r="AR80" i="20"/>
  <c r="AT76" i="20"/>
  <c r="AR80" i="21"/>
  <c r="AT76" i="21"/>
  <c r="BB76" i="15"/>
  <c r="BB80" i="15" s="1"/>
  <c r="BB75" i="15" s="1"/>
  <c r="AT80" i="15"/>
  <c r="AT75" i="15" s="1"/>
  <c r="AR80" i="14"/>
  <c r="AR75" i="14" s="1"/>
  <c r="AT76" i="14"/>
  <c r="BB69" i="21"/>
  <c r="BB73" i="21" s="1"/>
  <c r="AT73" i="21"/>
  <c r="BB69" i="15"/>
  <c r="AT73" i="15"/>
  <c r="BB61" i="21"/>
  <c r="AT63" i="15"/>
  <c r="AT63" i="14"/>
  <c r="AT68" i="14" s="1"/>
  <c r="AT50" i="20"/>
  <c r="AT57" i="21"/>
  <c r="AR59" i="21"/>
  <c r="AR53" i="21"/>
  <c r="AF54" i="21"/>
  <c r="AF50" i="21" s="1"/>
  <c r="AT53" i="15"/>
  <c r="AR54" i="15"/>
  <c r="AR53" i="14"/>
  <c r="AF54" i="14"/>
  <c r="BF41" i="13" l="1"/>
  <c r="AU41" i="13"/>
  <c r="BE41" i="13"/>
  <c r="AU41" i="12"/>
  <c r="BB37" i="13"/>
  <c r="BB38" i="13" s="1"/>
  <c r="BB37" i="12"/>
  <c r="BB38" i="12" s="1"/>
  <c r="AU50" i="13"/>
  <c r="AL20" i="18" s="1"/>
  <c r="AS20" i="18" s="1"/>
  <c r="BB49" i="13"/>
  <c r="AP49" i="12"/>
  <c r="AT49" i="12"/>
  <c r="AR50" i="12"/>
  <c r="V20" i="18" s="1"/>
  <c r="BA47" i="13"/>
  <c r="AR19" i="18" s="1"/>
  <c r="AZ50" i="12"/>
  <c r="AD20" i="18" s="1"/>
  <c r="AP46" i="12"/>
  <c r="AT46" i="12"/>
  <c r="AR47" i="12"/>
  <c r="V19" i="18" s="1"/>
  <c r="AR47" i="13"/>
  <c r="AT43" i="13"/>
  <c r="AS16" i="18"/>
  <c r="AT43" i="12"/>
  <c r="AF16" i="18"/>
  <c r="AF15" i="18"/>
  <c r="BB35" i="12"/>
  <c r="BB36" i="12" s="1"/>
  <c r="AU36" i="13"/>
  <c r="AL15" i="18" s="1"/>
  <c r="BB35" i="13"/>
  <c r="BB36" i="13" s="1"/>
  <c r="BB48" i="12"/>
  <c r="AF50" i="14"/>
  <c r="BB68" i="21"/>
  <c r="AF29" i="13"/>
  <c r="AR75" i="20"/>
  <c r="AR60" i="20"/>
  <c r="BB68" i="20"/>
  <c r="BB50" i="20" s="1"/>
  <c r="AT39" i="13"/>
  <c r="AP39" i="13"/>
  <c r="AP39" i="12"/>
  <c r="AT39" i="12"/>
  <c r="AR29" i="12"/>
  <c r="BB78" i="14"/>
  <c r="BB73" i="15"/>
  <c r="AR75" i="21"/>
  <c r="AR60" i="21"/>
  <c r="AT71" i="14"/>
  <c r="AR73" i="14"/>
  <c r="AR60" i="14" s="1"/>
  <c r="AT46" i="13"/>
  <c r="AP46" i="13"/>
  <c r="AT33" i="13"/>
  <c r="BF33" i="13" s="1"/>
  <c r="AR34" i="13"/>
  <c r="AP33" i="13"/>
  <c r="AT57" i="15"/>
  <c r="AR59" i="15"/>
  <c r="AR50" i="15" s="1"/>
  <c r="BB76" i="20"/>
  <c r="AT80" i="20"/>
  <c r="BB76" i="21"/>
  <c r="BB80" i="21" s="1"/>
  <c r="BB75" i="21" s="1"/>
  <c r="AT80" i="21"/>
  <c r="AT80" i="14"/>
  <c r="AT75" i="14" s="1"/>
  <c r="BB76" i="14"/>
  <c r="BB63" i="15"/>
  <c r="BB63" i="14"/>
  <c r="BB68" i="14" s="1"/>
  <c r="BB57" i="21"/>
  <c r="BB59" i="21" s="1"/>
  <c r="AT59" i="21"/>
  <c r="AT53" i="21"/>
  <c r="AR54" i="21"/>
  <c r="BB53" i="15"/>
  <c r="BB54" i="15" s="1"/>
  <c r="AT54" i="15"/>
  <c r="AT53" i="14"/>
  <c r="AR54" i="14"/>
  <c r="AU49" i="12" l="1"/>
  <c r="AU50" i="12" s="1"/>
  <c r="Y20" i="18" s="1"/>
  <c r="BE49" i="13"/>
  <c r="AT50" i="12"/>
  <c r="X20" i="18" s="1"/>
  <c r="AT47" i="13"/>
  <c r="AK19" i="18" s="1"/>
  <c r="BF46" i="13"/>
  <c r="AI19" i="18"/>
  <c r="AU46" i="12"/>
  <c r="BE46" i="13"/>
  <c r="AT47" i="12"/>
  <c r="X19" i="18" s="1"/>
  <c r="BB41" i="13"/>
  <c r="BB43" i="13" s="1"/>
  <c r="AU43" i="13"/>
  <c r="AU29" i="13" s="1"/>
  <c r="AT40" i="13"/>
  <c r="AK17" i="18" s="1"/>
  <c r="BA39" i="13"/>
  <c r="BF39" i="13"/>
  <c r="BB41" i="12"/>
  <c r="BB43" i="12" s="1"/>
  <c r="AU43" i="12"/>
  <c r="AU29" i="12" s="1"/>
  <c r="BA39" i="12"/>
  <c r="AT40" i="12"/>
  <c r="X17" i="18" s="1"/>
  <c r="BE39" i="13"/>
  <c r="AS15" i="18"/>
  <c r="AR50" i="14"/>
  <c r="AR29" i="13"/>
  <c r="AT75" i="20"/>
  <c r="AT60" i="20"/>
  <c r="BB80" i="14"/>
  <c r="BB75" i="14" s="1"/>
  <c r="AU46" i="13"/>
  <c r="AT75" i="21"/>
  <c r="AT60" i="21"/>
  <c r="BB60" i="21"/>
  <c r="AR50" i="21"/>
  <c r="BB71" i="14"/>
  <c r="BB73" i="14" s="1"/>
  <c r="BB60" i="14" s="1"/>
  <c r="AT73" i="14"/>
  <c r="AT60" i="14" s="1"/>
  <c r="BB33" i="13"/>
  <c r="BB34" i="13" s="1"/>
  <c r="AT34" i="13"/>
  <c r="BB57" i="15"/>
  <c r="BB59" i="15" s="1"/>
  <c r="BB50" i="15" s="1"/>
  <c r="AT59" i="15"/>
  <c r="AT50" i="15" s="1"/>
  <c r="BB80" i="20"/>
  <c r="BB53" i="21"/>
  <c r="BB54" i="21" s="1"/>
  <c r="BB50" i="21" s="1"/>
  <c r="AT54" i="21"/>
  <c r="BB53" i="14"/>
  <c r="BB54" i="14" s="1"/>
  <c r="AT54" i="14"/>
  <c r="AF20" i="18" l="1"/>
  <c r="BB49" i="12"/>
  <c r="BB50" i="12" s="1"/>
  <c r="AU47" i="12"/>
  <c r="Y19" i="18" s="1"/>
  <c r="AF19" i="18" s="1"/>
  <c r="BB46" i="12"/>
  <c r="BB47" i="12" s="1"/>
  <c r="AU47" i="13"/>
  <c r="BA40" i="13"/>
  <c r="AR17" i="18" s="1"/>
  <c r="AS17" i="18" s="1"/>
  <c r="BA29" i="13"/>
  <c r="AT29" i="12"/>
  <c r="BA40" i="12"/>
  <c r="AE17" i="18" s="1"/>
  <c r="BA29" i="12"/>
  <c r="AT29" i="13"/>
  <c r="BB46" i="13"/>
  <c r="BB39" i="12"/>
  <c r="BB75" i="20"/>
  <c r="BB60" i="20"/>
  <c r="BB39" i="13"/>
  <c r="BB50" i="14"/>
  <c r="AT50" i="14"/>
  <c r="AT50" i="21"/>
  <c r="BA49" i="20"/>
  <c r="AZ49" i="20"/>
  <c r="AY49" i="20"/>
  <c r="AX49" i="20"/>
  <c r="AW49" i="20"/>
  <c r="AV49" i="20"/>
  <c r="AL49" i="20"/>
  <c r="AK49" i="20"/>
  <c r="AJ49" i="20"/>
  <c r="AD49" i="20"/>
  <c r="AN48" i="20"/>
  <c r="AB48" i="20"/>
  <c r="Y48" i="20"/>
  <c r="U48" i="20"/>
  <c r="T48" i="20"/>
  <c r="S48" i="20"/>
  <c r="R48" i="20"/>
  <c r="L48" i="20"/>
  <c r="AB47" i="20"/>
  <c r="Y47" i="20"/>
  <c r="U47" i="20"/>
  <c r="T47" i="20"/>
  <c r="S47" i="20"/>
  <c r="R47" i="20"/>
  <c r="L47" i="20"/>
  <c r="AB46" i="20"/>
  <c r="Y46" i="20"/>
  <c r="U46" i="20"/>
  <c r="T46" i="20"/>
  <c r="S46" i="20"/>
  <c r="R46" i="20"/>
  <c r="L46" i="20"/>
  <c r="BA49" i="21"/>
  <c r="AZ49" i="21"/>
  <c r="AY49" i="21"/>
  <c r="AX49" i="21"/>
  <c r="AW49" i="21"/>
  <c r="AV49" i="21"/>
  <c r="AL49" i="21"/>
  <c r="AK49" i="21"/>
  <c r="AJ49" i="21"/>
  <c r="AD49" i="21"/>
  <c r="AN48" i="21"/>
  <c r="AB48" i="21"/>
  <c r="Y48" i="21"/>
  <c r="U48" i="21"/>
  <c r="T48" i="21"/>
  <c r="S48" i="21"/>
  <c r="R48" i="21"/>
  <c r="L48" i="21"/>
  <c r="M48" i="21" s="1"/>
  <c r="AB47" i="21"/>
  <c r="Y47" i="21"/>
  <c r="U47" i="21"/>
  <c r="T47" i="21"/>
  <c r="S47" i="21"/>
  <c r="R47" i="21"/>
  <c r="L47" i="21"/>
  <c r="AM49" i="21"/>
  <c r="AB46" i="21"/>
  <c r="Y46" i="21"/>
  <c r="U46" i="21"/>
  <c r="T46" i="21"/>
  <c r="S46" i="21"/>
  <c r="R46" i="21"/>
  <c r="L46" i="21"/>
  <c r="BA49" i="15"/>
  <c r="AZ49" i="15"/>
  <c r="AY49" i="15"/>
  <c r="AX49" i="15"/>
  <c r="AW49" i="15"/>
  <c r="AV49" i="15"/>
  <c r="AL49" i="15"/>
  <c r="AK49" i="15"/>
  <c r="AJ49" i="15"/>
  <c r="AD49" i="15"/>
  <c r="AN48" i="15"/>
  <c r="AB48" i="15"/>
  <c r="Y48" i="15"/>
  <c r="U48" i="15"/>
  <c r="T48" i="15"/>
  <c r="S48" i="15"/>
  <c r="R48" i="15"/>
  <c r="L48" i="15"/>
  <c r="AB47" i="15"/>
  <c r="Y47" i="15"/>
  <c r="U47" i="15"/>
  <c r="T47" i="15"/>
  <c r="S47" i="15"/>
  <c r="R47" i="15"/>
  <c r="L47" i="15"/>
  <c r="AM49" i="15"/>
  <c r="AB46" i="15"/>
  <c r="Y46" i="15"/>
  <c r="U46" i="15"/>
  <c r="T46" i="15"/>
  <c r="S46" i="15"/>
  <c r="R46" i="15"/>
  <c r="L46" i="15"/>
  <c r="BA49" i="14"/>
  <c r="AZ49" i="14"/>
  <c r="AY49" i="14"/>
  <c r="AX49" i="14"/>
  <c r="AW49" i="14"/>
  <c r="AV49" i="14"/>
  <c r="AL49" i="14"/>
  <c r="AK49" i="14"/>
  <c r="AJ49" i="14"/>
  <c r="AD49" i="14"/>
  <c r="AN48" i="14"/>
  <c r="AB48" i="14"/>
  <c r="Y48" i="14"/>
  <c r="U48" i="14"/>
  <c r="T48" i="14"/>
  <c r="S48" i="14"/>
  <c r="R48" i="14"/>
  <c r="L48" i="14"/>
  <c r="AB47" i="14"/>
  <c r="Y47" i="14"/>
  <c r="U47" i="14"/>
  <c r="T47" i="14"/>
  <c r="S47" i="14"/>
  <c r="R47" i="14"/>
  <c r="L47" i="14"/>
  <c r="AN46" i="14"/>
  <c r="AB46" i="14"/>
  <c r="Y46" i="14"/>
  <c r="U46" i="14"/>
  <c r="T46" i="14"/>
  <c r="S46" i="14"/>
  <c r="R46" i="14"/>
  <c r="L46" i="14"/>
  <c r="BA28" i="13"/>
  <c r="AR12" i="18" s="1"/>
  <c r="AZ28" i="13"/>
  <c r="AQ12" i="18" s="1"/>
  <c r="AY28" i="13"/>
  <c r="AP12" i="18" s="1"/>
  <c r="AX28" i="13"/>
  <c r="AO12" i="18" s="1"/>
  <c r="AW28" i="13"/>
  <c r="AN12" i="18" s="1"/>
  <c r="AV28" i="13"/>
  <c r="AM12" i="18" s="1"/>
  <c r="AL28" i="13"/>
  <c r="AK28" i="13"/>
  <c r="AJ28" i="13"/>
  <c r="AD28" i="13"/>
  <c r="AN27" i="13"/>
  <c r="AB27" i="13"/>
  <c r="Y27" i="13"/>
  <c r="U27" i="13"/>
  <c r="T27" i="13"/>
  <c r="S27" i="13"/>
  <c r="R27" i="13"/>
  <c r="L27" i="13"/>
  <c r="AM28" i="13"/>
  <c r="AB26" i="13"/>
  <c r="Y26" i="13"/>
  <c r="U26" i="13"/>
  <c r="T26" i="13"/>
  <c r="S26" i="13"/>
  <c r="R26" i="13"/>
  <c r="L26" i="13"/>
  <c r="BA28" i="12"/>
  <c r="AE12" i="18" s="1"/>
  <c r="AZ28" i="12"/>
  <c r="AD12" i="18" s="1"/>
  <c r="AY28" i="12"/>
  <c r="AC12" i="18" s="1"/>
  <c r="AX28" i="12"/>
  <c r="AB12" i="18" s="1"/>
  <c r="AW28" i="12"/>
  <c r="AA12" i="18" s="1"/>
  <c r="AV28" i="12"/>
  <c r="Z12" i="18" s="1"/>
  <c r="AL28" i="12"/>
  <c r="AK28" i="12"/>
  <c r="AJ28" i="12"/>
  <c r="AD28" i="12"/>
  <c r="AN27" i="12"/>
  <c r="AB27" i="12"/>
  <c r="Y27" i="12"/>
  <c r="U27" i="12"/>
  <c r="T27" i="12"/>
  <c r="S27" i="12"/>
  <c r="R27" i="12"/>
  <c r="L27" i="12"/>
  <c r="AB26" i="12"/>
  <c r="Y26" i="12"/>
  <c r="U26" i="12"/>
  <c r="T26" i="12"/>
  <c r="S26" i="12"/>
  <c r="R26" i="12"/>
  <c r="L26" i="12"/>
  <c r="F11" i="18"/>
  <c r="G12" i="18"/>
  <c r="F12" i="18"/>
  <c r="E12" i="18"/>
  <c r="D12" i="18"/>
  <c r="BA28" i="1"/>
  <c r="R12" i="18" s="1"/>
  <c r="AZ28" i="1"/>
  <c r="Q12" i="18" s="1"/>
  <c r="AY28" i="1"/>
  <c r="P12" i="18" s="1"/>
  <c r="AX28" i="1"/>
  <c r="O12" i="18" s="1"/>
  <c r="AW28" i="1"/>
  <c r="N12" i="18" s="1"/>
  <c r="M12" i="18"/>
  <c r="AL28" i="1"/>
  <c r="AK28" i="1"/>
  <c r="AJ28" i="1"/>
  <c r="AD28" i="1"/>
  <c r="AM27" i="1"/>
  <c r="AB27" i="1"/>
  <c r="Y27" i="1"/>
  <c r="L27" i="1"/>
  <c r="BA45" i="20"/>
  <c r="AZ45" i="20"/>
  <c r="AY45" i="20"/>
  <c r="AX45" i="20"/>
  <c r="AW45" i="20"/>
  <c r="AV45" i="20"/>
  <c r="AL45" i="20"/>
  <c r="AK45" i="20"/>
  <c r="AJ45" i="20"/>
  <c r="AD45" i="20"/>
  <c r="AN44" i="20"/>
  <c r="AS44" i="20" s="1"/>
  <c r="AB44" i="20"/>
  <c r="Y44" i="20"/>
  <c r="U44" i="20"/>
  <c r="T44" i="20"/>
  <c r="S44" i="20"/>
  <c r="R44" i="20"/>
  <c r="L44" i="20"/>
  <c r="M44" i="20" s="1"/>
  <c r="AQ44" i="20" s="1"/>
  <c r="AB43" i="20"/>
  <c r="Y43" i="20"/>
  <c r="U43" i="20"/>
  <c r="T43" i="20"/>
  <c r="S43" i="20"/>
  <c r="R43" i="20"/>
  <c r="L43" i="20"/>
  <c r="AN42" i="20"/>
  <c r="AS42" i="20" s="1"/>
  <c r="AB42" i="20"/>
  <c r="Y42" i="20"/>
  <c r="U42" i="20"/>
  <c r="T42" i="20"/>
  <c r="S42" i="20"/>
  <c r="R42" i="20"/>
  <c r="L42" i="20"/>
  <c r="M42" i="20" s="1"/>
  <c r="AQ42" i="20" s="1"/>
  <c r="AN41" i="20"/>
  <c r="AB41" i="20"/>
  <c r="Y41" i="20"/>
  <c r="U41" i="20"/>
  <c r="T41" i="20"/>
  <c r="S41" i="20"/>
  <c r="R41" i="20"/>
  <c r="L41" i="20"/>
  <c r="AN40" i="20"/>
  <c r="AS40" i="20" s="1"/>
  <c r="AB40" i="20"/>
  <c r="Y40" i="20"/>
  <c r="U40" i="20"/>
  <c r="T40" i="20"/>
  <c r="S40" i="20"/>
  <c r="R40" i="20"/>
  <c r="L40" i="20"/>
  <c r="AB39" i="20"/>
  <c r="Y39" i="20"/>
  <c r="U39" i="20"/>
  <c r="T39" i="20"/>
  <c r="S39" i="20"/>
  <c r="R39" i="20"/>
  <c r="L39" i="20"/>
  <c r="BA45" i="21"/>
  <c r="AZ45" i="21"/>
  <c r="AY45" i="21"/>
  <c r="AX45" i="21"/>
  <c r="AW45" i="21"/>
  <c r="AV45" i="21"/>
  <c r="AL45" i="21"/>
  <c r="AK45" i="21"/>
  <c r="AJ45" i="21"/>
  <c r="AD45" i="21"/>
  <c r="AN44" i="21"/>
  <c r="AS44" i="21" s="1"/>
  <c r="AB44" i="21"/>
  <c r="Y44" i="21"/>
  <c r="U44" i="21"/>
  <c r="T44" i="21"/>
  <c r="S44" i="21"/>
  <c r="R44" i="21"/>
  <c r="L44" i="21"/>
  <c r="AB43" i="21"/>
  <c r="Y43" i="21"/>
  <c r="U43" i="21"/>
  <c r="T43" i="21"/>
  <c r="S43" i="21"/>
  <c r="R43" i="21"/>
  <c r="L43" i="21"/>
  <c r="AB42" i="21"/>
  <c r="Y42" i="21"/>
  <c r="U42" i="21"/>
  <c r="T42" i="21"/>
  <c r="S42" i="21"/>
  <c r="R42" i="21"/>
  <c r="L42" i="21"/>
  <c r="M42" i="21" s="1"/>
  <c r="AQ42" i="21" s="1"/>
  <c r="AB41" i="21"/>
  <c r="Y41" i="21"/>
  <c r="U41" i="21"/>
  <c r="T41" i="21"/>
  <c r="S41" i="21"/>
  <c r="R41" i="21"/>
  <c r="L41" i="21"/>
  <c r="AN40" i="21"/>
  <c r="AS40" i="21" s="1"/>
  <c r="AB40" i="21"/>
  <c r="Y40" i="21"/>
  <c r="U40" i="21"/>
  <c r="T40" i="21"/>
  <c r="S40" i="21"/>
  <c r="R40" i="21"/>
  <c r="L40" i="21"/>
  <c r="AB39" i="21"/>
  <c r="Y39" i="21"/>
  <c r="U39" i="21"/>
  <c r="T39" i="21"/>
  <c r="S39" i="21"/>
  <c r="R39" i="21"/>
  <c r="L39" i="21"/>
  <c r="M39" i="21" s="1"/>
  <c r="BA45" i="15"/>
  <c r="AZ45" i="15"/>
  <c r="AY45" i="15"/>
  <c r="AX45" i="15"/>
  <c r="AW45" i="15"/>
  <c r="AV45" i="15"/>
  <c r="AL45" i="15"/>
  <c r="AK45" i="15"/>
  <c r="AJ45" i="15"/>
  <c r="AD45" i="15"/>
  <c r="AN44" i="15"/>
  <c r="AB44" i="15"/>
  <c r="Y44" i="15"/>
  <c r="U44" i="15"/>
  <c r="T44" i="15"/>
  <c r="S44" i="15"/>
  <c r="R44" i="15"/>
  <c r="L44" i="15"/>
  <c r="AN43" i="15"/>
  <c r="AS43" i="15" s="1"/>
  <c r="AB43" i="15"/>
  <c r="Y43" i="15"/>
  <c r="U43" i="15"/>
  <c r="T43" i="15"/>
  <c r="S43" i="15"/>
  <c r="R43" i="15"/>
  <c r="L43" i="15"/>
  <c r="AN42" i="15"/>
  <c r="AB42" i="15"/>
  <c r="Y42" i="15"/>
  <c r="U42" i="15"/>
  <c r="T42" i="15"/>
  <c r="S42" i="15"/>
  <c r="R42" i="15"/>
  <c r="L42" i="15"/>
  <c r="M42" i="15" s="1"/>
  <c r="AQ42" i="15" s="1"/>
  <c r="AB41" i="15"/>
  <c r="Y41" i="15"/>
  <c r="U41" i="15"/>
  <c r="T41" i="15"/>
  <c r="S41" i="15"/>
  <c r="R41" i="15"/>
  <c r="L41" i="15"/>
  <c r="AB40" i="15"/>
  <c r="Y40" i="15"/>
  <c r="U40" i="15"/>
  <c r="T40" i="15"/>
  <c r="S40" i="15"/>
  <c r="R40" i="15"/>
  <c r="L40" i="15"/>
  <c r="AB39" i="15"/>
  <c r="Y39" i="15"/>
  <c r="U39" i="15"/>
  <c r="T39" i="15"/>
  <c r="S39" i="15"/>
  <c r="R39" i="15"/>
  <c r="L39" i="15"/>
  <c r="M39" i="15" s="1"/>
  <c r="BA45" i="14"/>
  <c r="AZ45" i="14"/>
  <c r="AY45" i="14"/>
  <c r="AX45" i="14"/>
  <c r="AW45" i="14"/>
  <c r="AV45" i="14"/>
  <c r="AL45" i="14"/>
  <c r="AK45" i="14"/>
  <c r="AJ45" i="14"/>
  <c r="AD45" i="14"/>
  <c r="AN44" i="14"/>
  <c r="AB44" i="14"/>
  <c r="Y44" i="14"/>
  <c r="U44" i="14"/>
  <c r="T44" i="14"/>
  <c r="S44" i="14"/>
  <c r="R44" i="14"/>
  <c r="L44" i="14"/>
  <c r="M44" i="14" s="1"/>
  <c r="AN43" i="14"/>
  <c r="AS43" i="14" s="1"/>
  <c r="AB43" i="14"/>
  <c r="Y43" i="14"/>
  <c r="U43" i="14"/>
  <c r="T43" i="14"/>
  <c r="S43" i="14"/>
  <c r="R43" i="14"/>
  <c r="L43" i="14"/>
  <c r="AN42" i="14"/>
  <c r="AS42" i="14" s="1"/>
  <c r="AB42" i="14"/>
  <c r="Y42" i="14"/>
  <c r="U42" i="14"/>
  <c r="T42" i="14"/>
  <c r="S42" i="14"/>
  <c r="R42" i="14"/>
  <c r="L42" i="14"/>
  <c r="M42" i="14" s="1"/>
  <c r="AQ42" i="14" s="1"/>
  <c r="AB41" i="14"/>
  <c r="Y41" i="14"/>
  <c r="U41" i="14"/>
  <c r="T41" i="14"/>
  <c r="S41" i="14"/>
  <c r="R41" i="14"/>
  <c r="L41" i="14"/>
  <c r="AN40" i="14"/>
  <c r="AS40" i="14" s="1"/>
  <c r="AB40" i="14"/>
  <c r="Y40" i="14"/>
  <c r="U40" i="14"/>
  <c r="T40" i="14"/>
  <c r="S40" i="14"/>
  <c r="R40" i="14"/>
  <c r="L40" i="14"/>
  <c r="AB39" i="14"/>
  <c r="Y39" i="14"/>
  <c r="U39" i="14"/>
  <c r="T39" i="14"/>
  <c r="S39" i="14"/>
  <c r="R39" i="14"/>
  <c r="L39" i="14"/>
  <c r="BA25" i="13"/>
  <c r="AZ25" i="13"/>
  <c r="AY25" i="13"/>
  <c r="AX25" i="13"/>
  <c r="AW25" i="13"/>
  <c r="AV25" i="13"/>
  <c r="AL25" i="13"/>
  <c r="AK25" i="13"/>
  <c r="AJ25" i="13"/>
  <c r="AD25" i="13"/>
  <c r="AB24" i="13"/>
  <c r="Y24" i="13"/>
  <c r="U24" i="13"/>
  <c r="T24" i="13"/>
  <c r="S24" i="13"/>
  <c r="R24" i="13"/>
  <c r="L24" i="13"/>
  <c r="BA25" i="12"/>
  <c r="AZ25" i="12"/>
  <c r="AY25" i="12"/>
  <c r="AX25" i="12"/>
  <c r="AW25" i="12"/>
  <c r="AV25" i="12"/>
  <c r="AL25" i="12"/>
  <c r="AK25" i="12"/>
  <c r="AJ25" i="12"/>
  <c r="AD25" i="12"/>
  <c r="AB24" i="12"/>
  <c r="Y24" i="12"/>
  <c r="U24" i="12"/>
  <c r="T24" i="12"/>
  <c r="S24" i="12"/>
  <c r="R24" i="12"/>
  <c r="L24" i="12"/>
  <c r="M27" i="1" l="1"/>
  <c r="AC27" i="1" s="1"/>
  <c r="AL19" i="18"/>
  <c r="AS19" i="18" s="1"/>
  <c r="BB47" i="13"/>
  <c r="AF17" i="18"/>
  <c r="BB40" i="13"/>
  <c r="BB29" i="13" s="1"/>
  <c r="BB40" i="12"/>
  <c r="BB29" i="12" s="1"/>
  <c r="BD12" i="18"/>
  <c r="BC12" i="18"/>
  <c r="BE12" i="18"/>
  <c r="BA12" i="18"/>
  <c r="BB12" i="18"/>
  <c r="AZ12" i="18"/>
  <c r="AB28" i="12"/>
  <c r="U49" i="21"/>
  <c r="Y49" i="21"/>
  <c r="R49" i="14"/>
  <c r="U28" i="12"/>
  <c r="R28" i="1"/>
  <c r="AM28" i="1"/>
  <c r="U28" i="1"/>
  <c r="R28" i="12"/>
  <c r="R28" i="13"/>
  <c r="S28" i="13"/>
  <c r="T28" i="13"/>
  <c r="U28" i="13"/>
  <c r="Y28" i="13"/>
  <c r="AB28" i="13"/>
  <c r="S49" i="14"/>
  <c r="T49" i="14"/>
  <c r="Y49" i="14"/>
  <c r="Y49" i="15"/>
  <c r="AE46" i="21"/>
  <c r="AF46" i="21" s="1"/>
  <c r="T49" i="21"/>
  <c r="AE42" i="21"/>
  <c r="AF42" i="21" s="1"/>
  <c r="AR42" i="21" s="1"/>
  <c r="R49" i="21"/>
  <c r="S49" i="21"/>
  <c r="AE48" i="21"/>
  <c r="AF48" i="21" s="1"/>
  <c r="AR48" i="21" s="1"/>
  <c r="AE44" i="15"/>
  <c r="AF44" i="15" s="1"/>
  <c r="AR44" i="15" s="1"/>
  <c r="AB49" i="15"/>
  <c r="U49" i="14"/>
  <c r="AE46" i="14"/>
  <c r="AF46" i="14" s="1"/>
  <c r="U25" i="13"/>
  <c r="L28" i="12"/>
  <c r="Y28" i="12"/>
  <c r="S28" i="12"/>
  <c r="T28" i="12"/>
  <c r="S28" i="1"/>
  <c r="T28" i="1"/>
  <c r="Y28" i="1"/>
  <c r="U45" i="15"/>
  <c r="R49" i="15"/>
  <c r="S49" i="15"/>
  <c r="T49" i="15"/>
  <c r="U49" i="15"/>
  <c r="AE46" i="15"/>
  <c r="AF46" i="15" s="1"/>
  <c r="L28" i="1"/>
  <c r="AM28" i="12"/>
  <c r="AB28" i="1"/>
  <c r="AS27" i="12"/>
  <c r="AN26" i="12"/>
  <c r="AN47" i="14"/>
  <c r="AS47" i="14" s="1"/>
  <c r="AB49" i="20"/>
  <c r="U49" i="20"/>
  <c r="Y49" i="20"/>
  <c r="R49" i="20"/>
  <c r="S49" i="20"/>
  <c r="T49" i="20"/>
  <c r="AE46" i="20"/>
  <c r="AF46" i="20" s="1"/>
  <c r="AM49" i="20"/>
  <c r="M48" i="20"/>
  <c r="AQ48" i="20" s="1"/>
  <c r="AN47" i="20"/>
  <c r="AS47" i="20" s="1"/>
  <c r="AS48" i="20"/>
  <c r="M47" i="20"/>
  <c r="AC47" i="20" s="1"/>
  <c r="AN46" i="20"/>
  <c r="L49" i="20"/>
  <c r="M46" i="20"/>
  <c r="AQ48" i="21"/>
  <c r="AB49" i="21"/>
  <c r="AN47" i="21"/>
  <c r="AS47" i="21" s="1"/>
  <c r="AS48" i="21"/>
  <c r="M47" i="21"/>
  <c r="AN46" i="21"/>
  <c r="L49" i="21"/>
  <c r="M46" i="21"/>
  <c r="M48" i="15"/>
  <c r="AQ48" i="15" s="1"/>
  <c r="AN47" i="15"/>
  <c r="AS47" i="15" s="1"/>
  <c r="AS48" i="15"/>
  <c r="M47" i="15"/>
  <c r="AN46" i="15"/>
  <c r="L49" i="15"/>
  <c r="M46" i="15"/>
  <c r="AS46" i="14"/>
  <c r="M48" i="14"/>
  <c r="AQ48" i="14" s="1"/>
  <c r="AB49" i="14"/>
  <c r="AS48" i="14"/>
  <c r="M47" i="14"/>
  <c r="AQ47" i="14" s="1"/>
  <c r="L49" i="14"/>
  <c r="M46" i="14"/>
  <c r="AM49" i="14"/>
  <c r="L28" i="13"/>
  <c r="M27" i="13"/>
  <c r="AS27" i="13"/>
  <c r="AN26" i="13"/>
  <c r="M26" i="13"/>
  <c r="M26" i="12"/>
  <c r="AE27" i="12"/>
  <c r="AF27" i="12" s="1"/>
  <c r="AR27" i="12" s="1"/>
  <c r="M27" i="12"/>
  <c r="AQ27" i="12" s="1"/>
  <c r="AE41" i="20"/>
  <c r="AF41" i="20" s="1"/>
  <c r="AR41" i="20" s="1"/>
  <c r="AE42" i="20"/>
  <c r="AF42" i="20" s="1"/>
  <c r="AR42" i="20" s="1"/>
  <c r="U45" i="20"/>
  <c r="Y45" i="20"/>
  <c r="R45" i="20"/>
  <c r="S45" i="20"/>
  <c r="AB45" i="20"/>
  <c r="AE44" i="20"/>
  <c r="AF44" i="20" s="1"/>
  <c r="AR44" i="20" s="1"/>
  <c r="AT44" i="20" s="1"/>
  <c r="BB44" i="20" s="1"/>
  <c r="T45" i="20"/>
  <c r="AE43" i="20"/>
  <c r="AF43" i="20" s="1"/>
  <c r="AR43" i="20" s="1"/>
  <c r="R45" i="21"/>
  <c r="AE41" i="21"/>
  <c r="AF41" i="21" s="1"/>
  <c r="AR41" i="21" s="1"/>
  <c r="S45" i="21"/>
  <c r="T45" i="21"/>
  <c r="U45" i="21"/>
  <c r="Y45" i="21"/>
  <c r="AE43" i="21"/>
  <c r="AF43" i="21" s="1"/>
  <c r="AR43" i="21" s="1"/>
  <c r="AB45" i="21"/>
  <c r="M44" i="21"/>
  <c r="AQ44" i="21" s="1"/>
  <c r="L45" i="21"/>
  <c r="AE44" i="21"/>
  <c r="AF44" i="21" s="1"/>
  <c r="AR44" i="21" s="1"/>
  <c r="Y45" i="15"/>
  <c r="AE43" i="15"/>
  <c r="AF43" i="15" s="1"/>
  <c r="AR43" i="15" s="1"/>
  <c r="R45" i="15"/>
  <c r="AB45" i="15"/>
  <c r="AE42" i="15"/>
  <c r="AF42" i="15" s="1"/>
  <c r="AR42" i="15" s="1"/>
  <c r="AE41" i="15"/>
  <c r="AF41" i="15" s="1"/>
  <c r="AR41" i="15" s="1"/>
  <c r="AE39" i="15"/>
  <c r="S45" i="15"/>
  <c r="T45" i="15"/>
  <c r="U45" i="14"/>
  <c r="Y45" i="14"/>
  <c r="AE43" i="14"/>
  <c r="AF43" i="14" s="1"/>
  <c r="AR43" i="14" s="1"/>
  <c r="AE41" i="14"/>
  <c r="AF41" i="14" s="1"/>
  <c r="AR41" i="14" s="1"/>
  <c r="R45" i="14"/>
  <c r="AE44" i="14"/>
  <c r="AF44" i="14" s="1"/>
  <c r="AR44" i="14" s="1"/>
  <c r="S45" i="14"/>
  <c r="T45" i="14"/>
  <c r="AE42" i="14"/>
  <c r="AF42" i="14" s="1"/>
  <c r="AR42" i="14" s="1"/>
  <c r="L25" i="13"/>
  <c r="S25" i="13"/>
  <c r="R25" i="13"/>
  <c r="T25" i="13"/>
  <c r="Y25" i="13"/>
  <c r="AB25" i="13"/>
  <c r="M24" i="13"/>
  <c r="AE24" i="13" s="1"/>
  <c r="Y25" i="12"/>
  <c r="AN27" i="1"/>
  <c r="AS27" i="1" s="1"/>
  <c r="AQ27" i="1"/>
  <c r="AN40" i="15"/>
  <c r="AS40" i="15" s="1"/>
  <c r="AM45" i="20"/>
  <c r="AM45" i="15"/>
  <c r="AM25" i="12"/>
  <c r="AS44" i="15"/>
  <c r="AM25" i="13"/>
  <c r="AN24" i="13"/>
  <c r="AS24" i="13" s="1"/>
  <c r="AS44" i="14"/>
  <c r="AM45" i="14"/>
  <c r="AM45" i="21"/>
  <c r="M39" i="20"/>
  <c r="AN39" i="20"/>
  <c r="AN43" i="20"/>
  <c r="AS43" i="20" s="1"/>
  <c r="M41" i="20"/>
  <c r="AQ41" i="20" s="1"/>
  <c r="M43" i="20"/>
  <c r="AQ43" i="20" s="1"/>
  <c r="L45" i="20"/>
  <c r="AS41" i="20"/>
  <c r="M40" i="20"/>
  <c r="AE40" i="20" s="1"/>
  <c r="AF40" i="20" s="1"/>
  <c r="AR40" i="20" s="1"/>
  <c r="AE39" i="21"/>
  <c r="M40" i="21"/>
  <c r="AQ40" i="21" s="1"/>
  <c r="AN42" i="21"/>
  <c r="AS42" i="21" s="1"/>
  <c r="AN39" i="21"/>
  <c r="AS39" i="21" s="1"/>
  <c r="AN41" i="21"/>
  <c r="AS41" i="21" s="1"/>
  <c r="AN43" i="21"/>
  <c r="AS43" i="21" s="1"/>
  <c r="M41" i="21"/>
  <c r="AQ41" i="21" s="1"/>
  <c r="M43" i="21"/>
  <c r="AQ43" i="21" s="1"/>
  <c r="AQ39" i="21"/>
  <c r="M44" i="15"/>
  <c r="AQ44" i="15" s="1"/>
  <c r="AN39" i="15"/>
  <c r="AS42" i="15"/>
  <c r="AQ39" i="15"/>
  <c r="AN41" i="15"/>
  <c r="AS41" i="15" s="1"/>
  <c r="M41" i="15"/>
  <c r="AQ41" i="15" s="1"/>
  <c r="M43" i="15"/>
  <c r="AQ43" i="15" s="1"/>
  <c r="L45" i="15"/>
  <c r="M40" i="15"/>
  <c r="AQ40" i="15" s="1"/>
  <c r="AN41" i="14"/>
  <c r="AS41" i="14" s="1"/>
  <c r="AB45" i="14"/>
  <c r="M41" i="14"/>
  <c r="AQ41" i="14" s="1"/>
  <c r="M43" i="14"/>
  <c r="AQ43" i="14" s="1"/>
  <c r="AN39" i="14"/>
  <c r="AS39" i="14" s="1"/>
  <c r="AQ44" i="14"/>
  <c r="L45" i="14"/>
  <c r="M39" i="14"/>
  <c r="M40" i="14"/>
  <c r="AQ40" i="14" s="1"/>
  <c r="AB25" i="12"/>
  <c r="R25" i="12"/>
  <c r="U25" i="12"/>
  <c r="S25" i="12"/>
  <c r="T25" i="12"/>
  <c r="M24" i="12"/>
  <c r="L25" i="12"/>
  <c r="AS24" i="12"/>
  <c r="AP27" i="12" l="1"/>
  <c r="AE27" i="13"/>
  <c r="AF27" i="13" s="1"/>
  <c r="AR27" i="13" s="1"/>
  <c r="AE26" i="13"/>
  <c r="AF26" i="13" s="1"/>
  <c r="AR26" i="13" s="1"/>
  <c r="AE27" i="1"/>
  <c r="AF27" i="1" s="1"/>
  <c r="AR27" i="1" s="1"/>
  <c r="AP27" i="1" s="1"/>
  <c r="AT42" i="21"/>
  <c r="BB42" i="21" s="1"/>
  <c r="M28" i="12"/>
  <c r="AN28" i="12"/>
  <c r="AQ28" i="1"/>
  <c r="AN49" i="14"/>
  <c r="M28" i="1"/>
  <c r="AS28" i="1"/>
  <c r="AN28" i="1"/>
  <c r="AS26" i="12"/>
  <c r="AS28" i="12" s="1"/>
  <c r="W12" i="18" s="1"/>
  <c r="AS26" i="13"/>
  <c r="AS28" i="13" s="1"/>
  <c r="AJ12" i="18" s="1"/>
  <c r="AN28" i="13"/>
  <c r="AQ47" i="20"/>
  <c r="AE47" i="20"/>
  <c r="AN49" i="20"/>
  <c r="AS46" i="20"/>
  <c r="AS49" i="20" s="1"/>
  <c r="AR46" i="20"/>
  <c r="AC48" i="20"/>
  <c r="AE48" i="20" s="1"/>
  <c r="AF48" i="20" s="1"/>
  <c r="AR48" i="20" s="1"/>
  <c r="AT48" i="20" s="1"/>
  <c r="M49" i="20"/>
  <c r="AQ46" i="20"/>
  <c r="AN49" i="21"/>
  <c r="AS46" i="21"/>
  <c r="AS49" i="21" s="1"/>
  <c r="AT48" i="21"/>
  <c r="AQ47" i="21"/>
  <c r="AR46" i="21"/>
  <c r="AE47" i="21"/>
  <c r="AC49" i="21"/>
  <c r="M49" i="21"/>
  <c r="AQ46" i="21"/>
  <c r="AE47" i="15"/>
  <c r="AQ47" i="15"/>
  <c r="AR46" i="15"/>
  <c r="AN49" i="15"/>
  <c r="AS46" i="15"/>
  <c r="AS49" i="15" s="1"/>
  <c r="AE48" i="15"/>
  <c r="AF48" i="15" s="1"/>
  <c r="AR48" i="15" s="1"/>
  <c r="AT48" i="15" s="1"/>
  <c r="M49" i="15"/>
  <c r="AQ46" i="15"/>
  <c r="AC47" i="14"/>
  <c r="AS49" i="14"/>
  <c r="AR46" i="14"/>
  <c r="AC48" i="14"/>
  <c r="AE48" i="14" s="1"/>
  <c r="AF48" i="14" s="1"/>
  <c r="AR48" i="14" s="1"/>
  <c r="AT48" i="14" s="1"/>
  <c r="M49" i="14"/>
  <c r="AQ46" i="14"/>
  <c r="AQ27" i="13"/>
  <c r="M28" i="13"/>
  <c r="AQ26" i="13"/>
  <c r="AT27" i="12"/>
  <c r="AQ26" i="12"/>
  <c r="M45" i="20"/>
  <c r="AT42" i="20"/>
  <c r="BB42" i="20" s="1"/>
  <c r="AT44" i="21"/>
  <c r="BB44" i="21" s="1"/>
  <c r="M45" i="21"/>
  <c r="AE40" i="21"/>
  <c r="AF40" i="21" s="1"/>
  <c r="AR40" i="21" s="1"/>
  <c r="AT40" i="21" s="1"/>
  <c r="AT42" i="15"/>
  <c r="BB42" i="15" s="1"/>
  <c r="AT42" i="14"/>
  <c r="BB42" i="14" s="1"/>
  <c r="AE40" i="14"/>
  <c r="AF40" i="14" s="1"/>
  <c r="AR40" i="14" s="1"/>
  <c r="AT40" i="14" s="1"/>
  <c r="M45" i="14"/>
  <c r="AQ24" i="13"/>
  <c r="AN45" i="15"/>
  <c r="AN45" i="20"/>
  <c r="AS25" i="12"/>
  <c r="AT43" i="20"/>
  <c r="BB43" i="20" s="1"/>
  <c r="AT41" i="20"/>
  <c r="BB41" i="20" s="1"/>
  <c r="AQ40" i="20"/>
  <c r="AQ39" i="20"/>
  <c r="AS39" i="20"/>
  <c r="AS45" i="20" s="1"/>
  <c r="AT43" i="21"/>
  <c r="BB43" i="21" s="1"/>
  <c r="AT41" i="21"/>
  <c r="BB41" i="21" s="1"/>
  <c r="AS45" i="21"/>
  <c r="AF39" i="21"/>
  <c r="AN45" i="21"/>
  <c r="AQ45" i="21"/>
  <c r="AT41" i="15"/>
  <c r="BB41" i="15" s="1"/>
  <c r="AT44" i="15"/>
  <c r="BB44" i="15" s="1"/>
  <c r="AT43" i="15"/>
  <c r="BB43" i="15" s="1"/>
  <c r="M45" i="15"/>
  <c r="AS39" i="15"/>
  <c r="AS45" i="15" s="1"/>
  <c r="AF39" i="15"/>
  <c r="AQ45" i="15"/>
  <c r="AT43" i="14"/>
  <c r="BB43" i="14" s="1"/>
  <c r="AT41" i="14"/>
  <c r="BB41" i="14" s="1"/>
  <c r="AC39" i="14"/>
  <c r="AT44" i="14"/>
  <c r="BB44" i="14" s="1"/>
  <c r="AS45" i="14"/>
  <c r="AQ39" i="14"/>
  <c r="AN45" i="14"/>
  <c r="M25" i="13"/>
  <c r="AN25" i="13"/>
  <c r="AF24" i="13"/>
  <c r="AS25" i="13"/>
  <c r="M25" i="12"/>
  <c r="AQ24" i="12"/>
  <c r="AN25" i="12"/>
  <c r="BB27" i="12" l="1"/>
  <c r="BE27" i="13"/>
  <c r="AT27" i="13"/>
  <c r="AT27" i="1"/>
  <c r="BD27" i="13" s="1"/>
  <c r="AC28" i="1"/>
  <c r="AQ49" i="20"/>
  <c r="AQ49" i="21"/>
  <c r="AC45" i="21"/>
  <c r="AQ49" i="15"/>
  <c r="AQ49" i="14"/>
  <c r="AQ28" i="13"/>
  <c r="AH12" i="18" s="1"/>
  <c r="AP26" i="13"/>
  <c r="AQ25" i="13"/>
  <c r="AC28" i="13"/>
  <c r="AP27" i="13"/>
  <c r="AQ28" i="12"/>
  <c r="U12" i="18" s="1"/>
  <c r="AC28" i="12"/>
  <c r="AE26" i="12"/>
  <c r="J12" i="18"/>
  <c r="AW12" i="18" s="1"/>
  <c r="AF47" i="20"/>
  <c r="AE49" i="20"/>
  <c r="AT46" i="20"/>
  <c r="AC49" i="20"/>
  <c r="AT46" i="21"/>
  <c r="AF47" i="21"/>
  <c r="AE49" i="21"/>
  <c r="BB48" i="21"/>
  <c r="BB48" i="15"/>
  <c r="AF47" i="15"/>
  <c r="AE49" i="15"/>
  <c r="AT46" i="15"/>
  <c r="AC49" i="15"/>
  <c r="BB48" i="14"/>
  <c r="AT46" i="14"/>
  <c r="AC49" i="14"/>
  <c r="AE47" i="14"/>
  <c r="AT26" i="13"/>
  <c r="AE45" i="21"/>
  <c r="AE39" i="20"/>
  <c r="AC45" i="20"/>
  <c r="AT40" i="20"/>
  <c r="AQ45" i="20"/>
  <c r="AR39" i="21"/>
  <c r="AF45" i="21"/>
  <c r="AU45" i="21"/>
  <c r="AE40" i="15"/>
  <c r="AC45" i="15"/>
  <c r="AR39" i="15"/>
  <c r="AE39" i="14"/>
  <c r="AC45" i="14"/>
  <c r="AQ45" i="14"/>
  <c r="AU45" i="14"/>
  <c r="AR24" i="13"/>
  <c r="AP24" i="13" s="1"/>
  <c r="AC25" i="13"/>
  <c r="AQ25" i="12"/>
  <c r="AE24" i="12"/>
  <c r="AC25" i="12"/>
  <c r="AU26" i="13" l="1"/>
  <c r="BF26" i="13"/>
  <c r="AU27" i="13"/>
  <c r="BB27" i="13" s="1"/>
  <c r="BF27" i="13"/>
  <c r="BG27" i="13" s="1"/>
  <c r="AE28" i="1"/>
  <c r="BB27" i="1"/>
  <c r="BB48" i="20"/>
  <c r="AE28" i="13"/>
  <c r="AF26" i="12"/>
  <c r="AE28" i="12"/>
  <c r="AR47" i="20"/>
  <c r="AF49" i="20"/>
  <c r="AR47" i="21"/>
  <c r="AF49" i="21"/>
  <c r="BB46" i="15"/>
  <c r="AR47" i="15"/>
  <c r="AF49" i="15"/>
  <c r="AF47" i="14"/>
  <c r="AE49" i="14"/>
  <c r="BB40" i="14"/>
  <c r="AE45" i="20"/>
  <c r="AF39" i="20"/>
  <c r="BB40" i="21"/>
  <c r="AR45" i="21"/>
  <c r="AT39" i="21"/>
  <c r="AT39" i="15"/>
  <c r="AF40" i="15"/>
  <c r="AE45" i="15"/>
  <c r="AF39" i="14"/>
  <c r="AE45" i="14"/>
  <c r="AE25" i="13"/>
  <c r="AT24" i="13"/>
  <c r="AF24" i="12"/>
  <c r="AE25" i="12"/>
  <c r="BF24" i="13" l="1"/>
  <c r="AU24" i="13"/>
  <c r="BB24" i="13" s="1"/>
  <c r="AF28" i="1"/>
  <c r="AU45" i="20"/>
  <c r="AF28" i="13"/>
  <c r="AR26" i="12"/>
  <c r="AP26" i="12" s="1"/>
  <c r="AF28" i="12"/>
  <c r="BB26" i="13"/>
  <c r="BB46" i="20"/>
  <c r="AT47" i="20"/>
  <c r="AR49" i="20"/>
  <c r="BB46" i="21"/>
  <c r="AR49" i="21"/>
  <c r="AT47" i="21"/>
  <c r="AR49" i="15"/>
  <c r="AT47" i="15"/>
  <c r="BB46" i="14"/>
  <c r="AR47" i="14"/>
  <c r="AF49" i="14"/>
  <c r="BB40" i="20"/>
  <c r="AF45" i="20"/>
  <c r="AR39" i="20"/>
  <c r="BB39" i="21"/>
  <c r="BB45" i="21" s="1"/>
  <c r="AT45" i="21"/>
  <c r="AR40" i="15"/>
  <c r="AF45" i="15"/>
  <c r="BB39" i="15"/>
  <c r="AR39" i="14"/>
  <c r="AF45" i="14"/>
  <c r="AF25" i="13"/>
  <c r="AR24" i="12"/>
  <c r="AP24" i="12" s="1"/>
  <c r="AF25" i="12"/>
  <c r="BD26" i="13" l="1"/>
  <c r="AR28" i="1"/>
  <c r="I12" i="18" s="1"/>
  <c r="AR28" i="13"/>
  <c r="AI12" i="18" s="1"/>
  <c r="AR28" i="12"/>
  <c r="V12" i="18" s="1"/>
  <c r="AT26" i="12"/>
  <c r="BE26" i="13" s="1"/>
  <c r="AT49" i="20"/>
  <c r="AU49" i="21"/>
  <c r="AT49" i="21"/>
  <c r="AU49" i="15"/>
  <c r="AT49" i="15"/>
  <c r="AT47" i="14"/>
  <c r="AR49" i="14"/>
  <c r="AR45" i="20"/>
  <c r="AT39" i="20"/>
  <c r="AT40" i="15"/>
  <c r="AR45" i="15"/>
  <c r="AR45" i="14"/>
  <c r="AT39" i="14"/>
  <c r="AR25" i="13"/>
  <c r="AR25" i="12"/>
  <c r="AT24" i="12"/>
  <c r="BG26" i="13" l="1"/>
  <c r="BE24" i="13"/>
  <c r="AU24" i="12"/>
  <c r="AU25" i="12" s="1"/>
  <c r="AV12" i="18"/>
  <c r="AT28" i="1"/>
  <c r="K12" i="18" s="1"/>
  <c r="AU28" i="1"/>
  <c r="L12" i="18" s="1"/>
  <c r="AU49" i="20"/>
  <c r="BB28" i="13"/>
  <c r="AT28" i="13"/>
  <c r="AK12" i="18" s="1"/>
  <c r="AU26" i="12"/>
  <c r="AU28" i="12" s="1"/>
  <c r="Y12" i="18" s="1"/>
  <c r="AT28" i="12"/>
  <c r="X12" i="18" s="1"/>
  <c r="BB47" i="20"/>
  <c r="BB49" i="20" s="1"/>
  <c r="BB47" i="21"/>
  <c r="BB49" i="21" s="1"/>
  <c r="BB47" i="15"/>
  <c r="BB49" i="15" s="1"/>
  <c r="AU49" i="14"/>
  <c r="AT49" i="14"/>
  <c r="BB39" i="20"/>
  <c r="BB45" i="20" s="1"/>
  <c r="AT45" i="20"/>
  <c r="AU45" i="15"/>
  <c r="AT45" i="15"/>
  <c r="BB39" i="14"/>
  <c r="BB45" i="14" s="1"/>
  <c r="AT45" i="14"/>
  <c r="AT25" i="13"/>
  <c r="AT25" i="12"/>
  <c r="BB24" i="12" l="1"/>
  <c r="BB25" i="12" s="1"/>
  <c r="AX12" i="18"/>
  <c r="S12" i="18"/>
  <c r="BB28" i="1"/>
  <c r="BB26" i="12"/>
  <c r="BB28" i="12" s="1"/>
  <c r="AF12" i="18"/>
  <c r="AU25" i="13"/>
  <c r="AU28" i="13"/>
  <c r="AL12" i="18" s="1"/>
  <c r="AS12" i="18" s="1"/>
  <c r="BB47" i="14"/>
  <c r="BB49" i="14" s="1"/>
  <c r="BB40" i="15"/>
  <c r="BB45" i="15" s="1"/>
  <c r="BB25" i="13"/>
  <c r="AY12" i="18" l="1"/>
  <c r="BF12" i="18" s="1"/>
  <c r="G10" i="18" l="1"/>
  <c r="BA38" i="15"/>
  <c r="BA33" i="15" s="1"/>
  <c r="AZ38" i="15"/>
  <c r="AZ33" i="15" s="1"/>
  <c r="AY38" i="15"/>
  <c r="AY33" i="15" s="1"/>
  <c r="AX38" i="15"/>
  <c r="AX33" i="15" s="1"/>
  <c r="AW38" i="15"/>
  <c r="AW33" i="15" s="1"/>
  <c r="AV38" i="15"/>
  <c r="AV33" i="15" s="1"/>
  <c r="AL38" i="15"/>
  <c r="AL33" i="15" s="1"/>
  <c r="AK38" i="15"/>
  <c r="AK33" i="15" s="1"/>
  <c r="AJ38" i="15"/>
  <c r="AJ33" i="15" s="1"/>
  <c r="AD38" i="15"/>
  <c r="AD33" i="15" s="1"/>
  <c r="AC38" i="15"/>
  <c r="AC33" i="15" s="1"/>
  <c r="AB37" i="15"/>
  <c r="Y37" i="15"/>
  <c r="U37" i="15"/>
  <c r="T37" i="15"/>
  <c r="S37" i="15"/>
  <c r="R37" i="15"/>
  <c r="L37" i="15"/>
  <c r="AN35" i="15"/>
  <c r="AB35" i="15"/>
  <c r="Y35" i="15"/>
  <c r="U35" i="15"/>
  <c r="T35" i="15"/>
  <c r="S35" i="15"/>
  <c r="R35" i="15"/>
  <c r="L35" i="15"/>
  <c r="AB34" i="15"/>
  <c r="Y34" i="15"/>
  <c r="U34" i="15"/>
  <c r="T34" i="15"/>
  <c r="S34" i="15"/>
  <c r="R34" i="15"/>
  <c r="L34" i="15"/>
  <c r="AM37" i="20"/>
  <c r="AN37" i="20" s="1"/>
  <c r="AM35" i="20"/>
  <c r="AN35" i="20" s="1"/>
  <c r="AS35" i="20" s="1"/>
  <c r="AM34" i="20"/>
  <c r="BA38" i="20"/>
  <c r="AZ38" i="20"/>
  <c r="AY38" i="20"/>
  <c r="AX38" i="20"/>
  <c r="AW38" i="20"/>
  <c r="AV38" i="20"/>
  <c r="AL38" i="20"/>
  <c r="AK38" i="20"/>
  <c r="AJ38" i="20"/>
  <c r="AD38" i="20"/>
  <c r="AC38" i="20"/>
  <c r="AB37" i="20"/>
  <c r="Y37" i="20"/>
  <c r="U37" i="20"/>
  <c r="T37" i="20"/>
  <c r="S37" i="20"/>
  <c r="R37" i="20"/>
  <c r="L37" i="20"/>
  <c r="AB35" i="20"/>
  <c r="Y35" i="20"/>
  <c r="U35" i="20"/>
  <c r="T35" i="20"/>
  <c r="S35" i="20"/>
  <c r="R35" i="20"/>
  <c r="L35" i="20"/>
  <c r="M35" i="20" s="1"/>
  <c r="AQ35" i="20" s="1"/>
  <c r="AB34" i="20"/>
  <c r="Y34" i="20"/>
  <c r="U34" i="20"/>
  <c r="T34" i="20"/>
  <c r="S34" i="20"/>
  <c r="R34" i="20"/>
  <c r="L34" i="20"/>
  <c r="BA38" i="21"/>
  <c r="BA33" i="21" s="1"/>
  <c r="AZ38" i="21"/>
  <c r="AZ33" i="21" s="1"/>
  <c r="AY38" i="21"/>
  <c r="AY33" i="21" s="1"/>
  <c r="AX38" i="21"/>
  <c r="AX33" i="21" s="1"/>
  <c r="AW38" i="21"/>
  <c r="AW33" i="21" s="1"/>
  <c r="AV38" i="21"/>
  <c r="AV33" i="21" s="1"/>
  <c r="AL38" i="21"/>
  <c r="AL33" i="21" s="1"/>
  <c r="AK38" i="21"/>
  <c r="AK33" i="21" s="1"/>
  <c r="AJ38" i="21"/>
  <c r="AJ33" i="21" s="1"/>
  <c r="AD38" i="21"/>
  <c r="AD33" i="21" s="1"/>
  <c r="AC38" i="21"/>
  <c r="AC33" i="21" s="1"/>
  <c r="AB37" i="21"/>
  <c r="Y37" i="21"/>
  <c r="U37" i="21"/>
  <c r="T37" i="21"/>
  <c r="S37" i="21"/>
  <c r="R37" i="21"/>
  <c r="L37" i="21"/>
  <c r="AB35" i="21"/>
  <c r="Y35" i="21"/>
  <c r="U35" i="21"/>
  <c r="T35" i="21"/>
  <c r="S35" i="21"/>
  <c r="R35" i="21"/>
  <c r="L35" i="21"/>
  <c r="AB34" i="21"/>
  <c r="Y34" i="21"/>
  <c r="U34" i="21"/>
  <c r="T34" i="21"/>
  <c r="S34" i="21"/>
  <c r="R34" i="21"/>
  <c r="L34" i="21"/>
  <c r="BA38" i="14"/>
  <c r="AZ38" i="14"/>
  <c r="AY38" i="14"/>
  <c r="AX38" i="14"/>
  <c r="AW38" i="14"/>
  <c r="AV38" i="14"/>
  <c r="AL38" i="14"/>
  <c r="AK38" i="14"/>
  <c r="AJ38" i="14"/>
  <c r="AD38" i="14"/>
  <c r="AC38" i="14"/>
  <c r="AB37" i="14"/>
  <c r="Y37" i="14"/>
  <c r="U37" i="14"/>
  <c r="T37" i="14"/>
  <c r="S37" i="14"/>
  <c r="R37" i="14"/>
  <c r="L37" i="14"/>
  <c r="AN35" i="14"/>
  <c r="AS35" i="14" s="1"/>
  <c r="AB35" i="14"/>
  <c r="Y35" i="14"/>
  <c r="U35" i="14"/>
  <c r="T35" i="14"/>
  <c r="S35" i="14"/>
  <c r="R35" i="14"/>
  <c r="L35" i="14"/>
  <c r="M35" i="14" s="1"/>
  <c r="AQ35" i="14" s="1"/>
  <c r="AB34" i="14"/>
  <c r="Y34" i="14"/>
  <c r="U34" i="14"/>
  <c r="T34" i="14"/>
  <c r="S34" i="14"/>
  <c r="R34" i="14"/>
  <c r="L34" i="14"/>
  <c r="BA23" i="13"/>
  <c r="AZ23" i="13"/>
  <c r="AY23" i="13"/>
  <c r="AX23" i="13"/>
  <c r="AW23" i="13"/>
  <c r="AV23" i="13"/>
  <c r="AL23" i="13"/>
  <c r="AK23" i="13"/>
  <c r="AJ23" i="13"/>
  <c r="AD23" i="13"/>
  <c r="AB22" i="13"/>
  <c r="Y22" i="13"/>
  <c r="U22" i="13"/>
  <c r="T22" i="13"/>
  <c r="S22" i="13"/>
  <c r="R22" i="13"/>
  <c r="L22" i="13"/>
  <c r="BA23" i="12"/>
  <c r="AZ23" i="12"/>
  <c r="AY23" i="12"/>
  <c r="AX23" i="12"/>
  <c r="AW23" i="12"/>
  <c r="AV23" i="12"/>
  <c r="AL23" i="12"/>
  <c r="AK23" i="12"/>
  <c r="AJ23" i="12"/>
  <c r="AD23" i="12"/>
  <c r="AN22" i="12"/>
  <c r="AB22" i="12"/>
  <c r="Y22" i="12"/>
  <c r="U22" i="12"/>
  <c r="T22" i="12"/>
  <c r="S22" i="12"/>
  <c r="R22" i="12"/>
  <c r="L22" i="12"/>
  <c r="S38" i="21" l="1"/>
  <c r="S33" i="21" s="1"/>
  <c r="AB38" i="21"/>
  <c r="AB33" i="21" s="1"/>
  <c r="U38" i="20"/>
  <c r="R38" i="21"/>
  <c r="R33" i="21" s="1"/>
  <c r="L38" i="21"/>
  <c r="L33" i="21" s="1"/>
  <c r="AE37" i="21"/>
  <c r="AF37" i="21" s="1"/>
  <c r="AR37" i="21" s="1"/>
  <c r="AE35" i="21"/>
  <c r="AF35" i="21" s="1"/>
  <c r="AR35" i="21" s="1"/>
  <c r="T38" i="21"/>
  <c r="T33" i="21" s="1"/>
  <c r="U38" i="21"/>
  <c r="U33" i="21" s="1"/>
  <c r="Y38" i="21"/>
  <c r="Y33" i="21" s="1"/>
  <c r="S38" i="15"/>
  <c r="S33" i="15" s="1"/>
  <c r="AE35" i="15"/>
  <c r="AF35" i="15" s="1"/>
  <c r="AR35" i="15" s="1"/>
  <c r="R38" i="15"/>
  <c r="R33" i="15" s="1"/>
  <c r="T38" i="15"/>
  <c r="T33" i="15" s="1"/>
  <c r="L38" i="15"/>
  <c r="L33" i="15" s="1"/>
  <c r="Y38" i="15"/>
  <c r="Y33" i="15" s="1"/>
  <c r="AE34" i="15"/>
  <c r="AF34" i="15" s="1"/>
  <c r="AB38" i="15"/>
  <c r="AB33" i="15" s="1"/>
  <c r="AE37" i="15"/>
  <c r="AF37" i="15" s="1"/>
  <c r="AR37" i="15" s="1"/>
  <c r="U38" i="15"/>
  <c r="U33" i="15" s="1"/>
  <c r="AE34" i="14"/>
  <c r="S38" i="14"/>
  <c r="AE37" i="14"/>
  <c r="AF37" i="14" s="1"/>
  <c r="AR37" i="14" s="1"/>
  <c r="AB38" i="14"/>
  <c r="AE35" i="14"/>
  <c r="AF35" i="14" s="1"/>
  <c r="AR35" i="14" s="1"/>
  <c r="AT35" i="14" s="1"/>
  <c r="BB35" i="14" s="1"/>
  <c r="R38" i="14"/>
  <c r="T38" i="14"/>
  <c r="U38" i="14"/>
  <c r="Y38" i="14"/>
  <c r="U23" i="13"/>
  <c r="Y23" i="13"/>
  <c r="AB23" i="13"/>
  <c r="T23" i="13"/>
  <c r="R23" i="13"/>
  <c r="S23" i="13"/>
  <c r="T23" i="12"/>
  <c r="AB23" i="12"/>
  <c r="U23" i="12"/>
  <c r="R23" i="12"/>
  <c r="Y23" i="12"/>
  <c r="S23" i="12"/>
  <c r="AM23" i="13"/>
  <c r="AB38" i="20"/>
  <c r="AE37" i="20"/>
  <c r="AF37" i="20" s="1"/>
  <c r="AR37" i="20" s="1"/>
  <c r="L38" i="20"/>
  <c r="R38" i="20"/>
  <c r="AE35" i="20"/>
  <c r="AF35" i="20" s="1"/>
  <c r="AR35" i="20" s="1"/>
  <c r="AT35" i="20" s="1"/>
  <c r="BB35" i="20" s="1"/>
  <c r="S38" i="20"/>
  <c r="Y38" i="20"/>
  <c r="T38" i="20"/>
  <c r="AM38" i="15"/>
  <c r="AM33" i="15" s="1"/>
  <c r="M35" i="15"/>
  <c r="AQ35" i="15" s="1"/>
  <c r="AS35" i="15"/>
  <c r="AN34" i="15"/>
  <c r="AN37" i="15"/>
  <c r="AS37" i="15" s="1"/>
  <c r="M34" i="15"/>
  <c r="AQ34" i="15" s="1"/>
  <c r="M37" i="15"/>
  <c r="AQ37" i="15" s="1"/>
  <c r="AS37" i="20"/>
  <c r="AM38" i="20"/>
  <c r="AE34" i="20"/>
  <c r="AN34" i="20"/>
  <c r="AN38" i="20" s="1"/>
  <c r="M34" i="20"/>
  <c r="M37" i="20"/>
  <c r="AQ37" i="20" s="1"/>
  <c r="AN35" i="21"/>
  <c r="AS35" i="21" s="1"/>
  <c r="AM38" i="21"/>
  <c r="AM33" i="21" s="1"/>
  <c r="M35" i="21"/>
  <c r="AQ35" i="21" s="1"/>
  <c r="AE34" i="21"/>
  <c r="AN37" i="21"/>
  <c r="AS37" i="21" s="1"/>
  <c r="M34" i="21"/>
  <c r="AQ34" i="21" s="1"/>
  <c r="M37" i="21"/>
  <c r="AQ37" i="21" s="1"/>
  <c r="AN34" i="21"/>
  <c r="AM38" i="14"/>
  <c r="L38" i="14"/>
  <c r="AN34" i="14"/>
  <c r="AN37" i="14"/>
  <c r="AS37" i="14" s="1"/>
  <c r="M34" i="14"/>
  <c r="M37" i="14"/>
  <c r="AQ37" i="14" s="1"/>
  <c r="L23" i="13"/>
  <c r="AN22" i="13"/>
  <c r="AS22" i="13" s="1"/>
  <c r="M22" i="13"/>
  <c r="AC22" i="13" s="1"/>
  <c r="L23" i="12"/>
  <c r="AS22" i="12"/>
  <c r="AM23" i="12"/>
  <c r="M22" i="12"/>
  <c r="AQ22" i="12" s="1"/>
  <c r="AC22" i="12" l="1"/>
  <c r="AE38" i="14"/>
  <c r="AF34" i="14"/>
  <c r="AF38" i="14" s="1"/>
  <c r="AS34" i="20"/>
  <c r="AS38" i="20" s="1"/>
  <c r="AE38" i="15"/>
  <c r="AE33" i="15" s="1"/>
  <c r="AC23" i="13"/>
  <c r="AN38" i="14"/>
  <c r="AN23" i="12"/>
  <c r="AS23" i="12"/>
  <c r="M38" i="20"/>
  <c r="AN38" i="15"/>
  <c r="AN33" i="15" s="1"/>
  <c r="AT35" i="15"/>
  <c r="BB35" i="15" s="1"/>
  <c r="AT37" i="15"/>
  <c r="AS34" i="15"/>
  <c r="AS38" i="15" s="1"/>
  <c r="AS33" i="15" s="1"/>
  <c r="AR34" i="15"/>
  <c r="AR38" i="15" s="1"/>
  <c r="AR33" i="15" s="1"/>
  <c r="AF38" i="15"/>
  <c r="AF33" i="15" s="1"/>
  <c r="AQ38" i="15"/>
  <c r="M38" i="15"/>
  <c r="M33" i="15" s="1"/>
  <c r="AT37" i="20"/>
  <c r="AE38" i="20"/>
  <c r="AF34" i="20"/>
  <c r="AQ34" i="20"/>
  <c r="AQ38" i="21"/>
  <c r="AQ33" i="21" s="1"/>
  <c r="AT37" i="21"/>
  <c r="AT35" i="21"/>
  <c r="BB35" i="21" s="1"/>
  <c r="AE38" i="21"/>
  <c r="AE33" i="21" s="1"/>
  <c r="AF34" i="21"/>
  <c r="AN38" i="21"/>
  <c r="AN33" i="21" s="1"/>
  <c r="AS34" i="21"/>
  <c r="AS38" i="21" s="1"/>
  <c r="AS33" i="21" s="1"/>
  <c r="M38" i="21"/>
  <c r="M33" i="21" s="1"/>
  <c r="M38" i="14"/>
  <c r="AS34" i="14"/>
  <c r="AS38" i="14" s="1"/>
  <c r="AT37" i="14"/>
  <c r="AQ34" i="14"/>
  <c r="AS23" i="13"/>
  <c r="M23" i="13"/>
  <c r="AN23" i="13"/>
  <c r="AE22" i="13"/>
  <c r="AQ22" i="13"/>
  <c r="AQ23" i="12"/>
  <c r="M23" i="12"/>
  <c r="AQ33" i="15" l="1"/>
  <c r="AR34" i="14"/>
  <c r="AR38" i="14" s="1"/>
  <c r="AT34" i="15"/>
  <c r="BB34" i="15" s="1"/>
  <c r="AU38" i="15"/>
  <c r="AU33" i="15" s="1"/>
  <c r="AQ38" i="20"/>
  <c r="AR34" i="20"/>
  <c r="AR38" i="20" s="1"/>
  <c r="AF38" i="20"/>
  <c r="AR34" i="21"/>
  <c r="AF38" i="21"/>
  <c r="AF33" i="21" s="1"/>
  <c r="AU37" i="21"/>
  <c r="AU38" i="21" s="1"/>
  <c r="AU33" i="21" s="1"/>
  <c r="AQ38" i="14"/>
  <c r="AU37" i="14"/>
  <c r="AU38" i="14" s="1"/>
  <c r="AF22" i="13"/>
  <c r="AQ23" i="13"/>
  <c r="AC23" i="12"/>
  <c r="AE22" i="12"/>
  <c r="AT34" i="14" l="1"/>
  <c r="BB34" i="14" s="1"/>
  <c r="AE23" i="13"/>
  <c r="AT38" i="15"/>
  <c r="AT33" i="15" s="1"/>
  <c r="AU38" i="20"/>
  <c r="BB37" i="21"/>
  <c r="AT34" i="20"/>
  <c r="BB34" i="20" s="1"/>
  <c r="BB37" i="15"/>
  <c r="BB38" i="15" s="1"/>
  <c r="BB33" i="15" s="1"/>
  <c r="BB37" i="20"/>
  <c r="AR38" i="21"/>
  <c r="AR33" i="21" s="1"/>
  <c r="AT34" i="21"/>
  <c r="BB37" i="14"/>
  <c r="AR22" i="13"/>
  <c r="AP22" i="13" s="1"/>
  <c r="AF23" i="13"/>
  <c r="AE23" i="12"/>
  <c r="AF22" i="12"/>
  <c r="AT38" i="14" l="1"/>
  <c r="AT38" i="20"/>
  <c r="BB38" i="14"/>
  <c r="BB38" i="20"/>
  <c r="AT38" i="21"/>
  <c r="AT33" i="21" s="1"/>
  <c r="BB34" i="21"/>
  <c r="BB38" i="21" s="1"/>
  <c r="BB33" i="21" s="1"/>
  <c r="AR23" i="13"/>
  <c r="AT22" i="13"/>
  <c r="AR22" i="12"/>
  <c r="AP22" i="12" s="1"/>
  <c r="AF23" i="12"/>
  <c r="AU22" i="13" l="1"/>
  <c r="AU23" i="13" s="1"/>
  <c r="BF22" i="13"/>
  <c r="AT23" i="13"/>
  <c r="AR23" i="12"/>
  <c r="AT22" i="12"/>
  <c r="BE22" i="13" s="1"/>
  <c r="BB22" i="13" l="1"/>
  <c r="BB23" i="13" s="1"/>
  <c r="AT23" i="12"/>
  <c r="AU22" i="12"/>
  <c r="AU23" i="12" s="1"/>
  <c r="BB22" i="12" l="1"/>
  <c r="BB23" i="12" s="1"/>
  <c r="BA32" i="20" l="1"/>
  <c r="AZ32" i="20"/>
  <c r="AY32" i="20"/>
  <c r="AX32" i="20"/>
  <c r="AW32" i="20"/>
  <c r="AV32" i="20"/>
  <c r="AL32" i="20"/>
  <c r="AK32" i="20"/>
  <c r="AJ32" i="20"/>
  <c r="AD32" i="20"/>
  <c r="AC32" i="20"/>
  <c r="AN27" i="20"/>
  <c r="AB27" i="20"/>
  <c r="Y27" i="20"/>
  <c r="U27" i="20"/>
  <c r="T27" i="20"/>
  <c r="S27" i="20"/>
  <c r="R27" i="20"/>
  <c r="L27" i="20"/>
  <c r="AB26" i="20"/>
  <c r="Y26" i="20"/>
  <c r="U26" i="20"/>
  <c r="T26" i="20"/>
  <c r="S26" i="20"/>
  <c r="R26" i="20"/>
  <c r="L26" i="20"/>
  <c r="AN27" i="21"/>
  <c r="AB27" i="21"/>
  <c r="Y27" i="21"/>
  <c r="U27" i="21"/>
  <c r="T27" i="21"/>
  <c r="S27" i="21"/>
  <c r="R27" i="21"/>
  <c r="L27" i="21"/>
  <c r="M27" i="21" s="1"/>
  <c r="AQ27" i="21" s="1"/>
  <c r="AB26" i="21"/>
  <c r="Y26" i="21"/>
  <c r="U26" i="21"/>
  <c r="T26" i="21"/>
  <c r="S26" i="21"/>
  <c r="R26" i="21"/>
  <c r="L26" i="21"/>
  <c r="AN27" i="15"/>
  <c r="AB27" i="15"/>
  <c r="Y27" i="15"/>
  <c r="U27" i="15"/>
  <c r="T27" i="15"/>
  <c r="S27" i="15"/>
  <c r="R27" i="15"/>
  <c r="L27" i="15"/>
  <c r="AB26" i="15"/>
  <c r="Y26" i="15"/>
  <c r="U26" i="15"/>
  <c r="T26" i="15"/>
  <c r="S26" i="15"/>
  <c r="R26" i="15"/>
  <c r="L26" i="15"/>
  <c r="AN27" i="14"/>
  <c r="AB27" i="14"/>
  <c r="Y27" i="14"/>
  <c r="U27" i="14"/>
  <c r="T27" i="14"/>
  <c r="S27" i="14"/>
  <c r="R27" i="14"/>
  <c r="L27" i="14"/>
  <c r="M27" i="14" s="1"/>
  <c r="AQ27" i="14" s="1"/>
  <c r="AB26" i="14"/>
  <c r="Y26" i="14"/>
  <c r="U26" i="14"/>
  <c r="T26" i="14"/>
  <c r="S26" i="14"/>
  <c r="R26" i="14"/>
  <c r="L26" i="14"/>
  <c r="AB10" i="13"/>
  <c r="AB12" i="13" s="1"/>
  <c r="Y10" i="13"/>
  <c r="Y12" i="13" s="1"/>
  <c r="U10" i="13"/>
  <c r="U12" i="13" s="1"/>
  <c r="T10" i="13"/>
  <c r="T12" i="13" s="1"/>
  <c r="S10" i="13"/>
  <c r="S12" i="13" s="1"/>
  <c r="R10" i="13"/>
  <c r="R12" i="13" s="1"/>
  <c r="L10" i="13"/>
  <c r="L12" i="13" s="1"/>
  <c r="AN10" i="12"/>
  <c r="AB10" i="12"/>
  <c r="AB12" i="12" s="1"/>
  <c r="Y10" i="12"/>
  <c r="Y12" i="12" s="1"/>
  <c r="U10" i="12"/>
  <c r="U12" i="12" s="1"/>
  <c r="T10" i="12"/>
  <c r="T12" i="12" s="1"/>
  <c r="S10" i="12"/>
  <c r="S12" i="12" s="1"/>
  <c r="R10" i="12"/>
  <c r="R12" i="12" s="1"/>
  <c r="L10" i="12"/>
  <c r="BA25" i="20"/>
  <c r="AZ25" i="20"/>
  <c r="AY25" i="20"/>
  <c r="AX25" i="20"/>
  <c r="AW25" i="20"/>
  <c r="AV25" i="20"/>
  <c r="AL25" i="20"/>
  <c r="AK25" i="20"/>
  <c r="AJ25" i="20"/>
  <c r="AD25" i="20"/>
  <c r="AN24" i="20"/>
  <c r="AB24" i="20"/>
  <c r="Y24" i="20"/>
  <c r="U24" i="20"/>
  <c r="T24" i="20"/>
  <c r="S24" i="20"/>
  <c r="R24" i="20"/>
  <c r="L24" i="20"/>
  <c r="AB23" i="20"/>
  <c r="Y23" i="20"/>
  <c r="U23" i="20"/>
  <c r="T23" i="20"/>
  <c r="S23" i="20"/>
  <c r="R23" i="20"/>
  <c r="L23" i="20"/>
  <c r="AN22" i="20"/>
  <c r="AS22" i="20" s="1"/>
  <c r="AB22" i="20"/>
  <c r="Y22" i="20"/>
  <c r="U22" i="20"/>
  <c r="T22" i="20"/>
  <c r="S22" i="20"/>
  <c r="R22" i="20"/>
  <c r="L22" i="20"/>
  <c r="AN21" i="20"/>
  <c r="AS21" i="20" s="1"/>
  <c r="AB21" i="20"/>
  <c r="Y21" i="20"/>
  <c r="U21" i="20"/>
  <c r="T21" i="20"/>
  <c r="S21" i="20"/>
  <c r="R21" i="20"/>
  <c r="L21" i="20"/>
  <c r="AB20" i="20"/>
  <c r="Y20" i="20"/>
  <c r="U20" i="20"/>
  <c r="T20" i="20"/>
  <c r="S20" i="20"/>
  <c r="R20" i="20"/>
  <c r="L20" i="20"/>
  <c r="AN24" i="21"/>
  <c r="AB24" i="21"/>
  <c r="Y24" i="21"/>
  <c r="U24" i="21"/>
  <c r="T24" i="21"/>
  <c r="S24" i="21"/>
  <c r="R24" i="21"/>
  <c r="L24" i="21"/>
  <c r="AB23" i="21"/>
  <c r="Y23" i="21"/>
  <c r="U23" i="21"/>
  <c r="T23" i="21"/>
  <c r="S23" i="21"/>
  <c r="R23" i="21"/>
  <c r="L23" i="21"/>
  <c r="AN22" i="21"/>
  <c r="AS22" i="21" s="1"/>
  <c r="AB22" i="21"/>
  <c r="Y22" i="21"/>
  <c r="U22" i="21"/>
  <c r="T22" i="21"/>
  <c r="S22" i="21"/>
  <c r="R22" i="21"/>
  <c r="L22" i="21"/>
  <c r="AB21" i="21"/>
  <c r="Y21" i="21"/>
  <c r="U21" i="21"/>
  <c r="T21" i="21"/>
  <c r="S21" i="21"/>
  <c r="R21" i="21"/>
  <c r="L21" i="21"/>
  <c r="AB20" i="21"/>
  <c r="Y20" i="21"/>
  <c r="U20" i="21"/>
  <c r="T20" i="21"/>
  <c r="S20" i="21"/>
  <c r="R20" i="21"/>
  <c r="L20" i="21"/>
  <c r="AN24" i="15"/>
  <c r="AB24" i="15"/>
  <c r="Y24" i="15"/>
  <c r="U24" i="15"/>
  <c r="T24" i="15"/>
  <c r="S24" i="15"/>
  <c r="R24" i="15"/>
  <c r="L24" i="15"/>
  <c r="M24" i="15" s="1"/>
  <c r="AN23" i="15"/>
  <c r="AS23" i="15" s="1"/>
  <c r="AB23" i="15"/>
  <c r="Y23" i="15"/>
  <c r="U23" i="15"/>
  <c r="T23" i="15"/>
  <c r="S23" i="15"/>
  <c r="R23" i="15"/>
  <c r="L23" i="15"/>
  <c r="BD22" i="15"/>
  <c r="AN22" i="15"/>
  <c r="AB22" i="15"/>
  <c r="Y22" i="15"/>
  <c r="U22" i="15"/>
  <c r="T22" i="15"/>
  <c r="S22" i="15"/>
  <c r="R22" i="15"/>
  <c r="L22" i="15"/>
  <c r="AN21" i="15"/>
  <c r="AS21" i="15" s="1"/>
  <c r="AB21" i="15"/>
  <c r="Y21" i="15"/>
  <c r="U21" i="15"/>
  <c r="T21" i="15"/>
  <c r="S21" i="15"/>
  <c r="R21" i="15"/>
  <c r="L21" i="15"/>
  <c r="AB20" i="15"/>
  <c r="Y20" i="15"/>
  <c r="U20" i="15"/>
  <c r="T20" i="15"/>
  <c r="S20" i="15"/>
  <c r="R20" i="15"/>
  <c r="L20" i="15"/>
  <c r="BA25" i="14"/>
  <c r="BA6" i="14" s="1"/>
  <c r="AZ25" i="14"/>
  <c r="AZ6" i="14" s="1"/>
  <c r="AY25" i="14"/>
  <c r="AY6" i="14" s="1"/>
  <c r="AX25" i="14"/>
  <c r="AX6" i="14" s="1"/>
  <c r="AW25" i="14"/>
  <c r="AW6" i="14" s="1"/>
  <c r="AV25" i="14"/>
  <c r="AV6" i="14" s="1"/>
  <c r="AL25" i="14"/>
  <c r="AL6" i="14" s="1"/>
  <c r="AK25" i="14"/>
  <c r="AK6" i="14" s="1"/>
  <c r="AJ25" i="14"/>
  <c r="AJ6" i="14" s="1"/>
  <c r="AD25" i="14"/>
  <c r="AN24" i="14"/>
  <c r="AB24" i="14"/>
  <c r="Y24" i="14"/>
  <c r="U24" i="14"/>
  <c r="T24" i="14"/>
  <c r="S24" i="14"/>
  <c r="R24" i="14"/>
  <c r="L24" i="14"/>
  <c r="M24" i="14" s="1"/>
  <c r="AB23" i="14"/>
  <c r="Y23" i="14"/>
  <c r="U23" i="14"/>
  <c r="T23" i="14"/>
  <c r="S23" i="14"/>
  <c r="R23" i="14"/>
  <c r="L23" i="14"/>
  <c r="BD22" i="14"/>
  <c r="AN22" i="14"/>
  <c r="AS22" i="14" s="1"/>
  <c r="AB22" i="14"/>
  <c r="Y22" i="14"/>
  <c r="U22" i="14"/>
  <c r="T22" i="14"/>
  <c r="S22" i="14"/>
  <c r="R22" i="14"/>
  <c r="L22" i="14"/>
  <c r="AN21" i="14"/>
  <c r="AS21" i="14" s="1"/>
  <c r="AB21" i="14"/>
  <c r="Y21" i="14"/>
  <c r="U21" i="14"/>
  <c r="T21" i="14"/>
  <c r="S21" i="14"/>
  <c r="R21" i="14"/>
  <c r="L21" i="14"/>
  <c r="AB20" i="14"/>
  <c r="Y20" i="14"/>
  <c r="U20" i="14"/>
  <c r="T20" i="14"/>
  <c r="S20" i="14"/>
  <c r="R20" i="14"/>
  <c r="L20" i="14"/>
  <c r="AS10" i="12" l="1"/>
  <c r="AS12" i="12" s="1"/>
  <c r="AN12" i="12"/>
  <c r="M10" i="12"/>
  <c r="M12" i="12" s="1"/>
  <c r="L12" i="12"/>
  <c r="S32" i="21"/>
  <c r="T32" i="21"/>
  <c r="S32" i="15"/>
  <c r="T32" i="15"/>
  <c r="U32" i="15"/>
  <c r="Y32" i="15"/>
  <c r="AB32" i="15"/>
  <c r="Y32" i="14"/>
  <c r="AB32" i="14"/>
  <c r="AB25" i="15"/>
  <c r="R32" i="21"/>
  <c r="AB25" i="21"/>
  <c r="U32" i="21"/>
  <c r="R25" i="21"/>
  <c r="Y25" i="21"/>
  <c r="Y32" i="21"/>
  <c r="Y25" i="15"/>
  <c r="R25" i="15"/>
  <c r="S25" i="15"/>
  <c r="T25" i="15"/>
  <c r="L32" i="15"/>
  <c r="L25" i="15"/>
  <c r="U25" i="15"/>
  <c r="R32" i="15"/>
  <c r="L32" i="14"/>
  <c r="R32" i="14"/>
  <c r="S32" i="14"/>
  <c r="T32" i="14"/>
  <c r="U32" i="14"/>
  <c r="AB32" i="21"/>
  <c r="L25" i="21"/>
  <c r="S25" i="21"/>
  <c r="T25" i="21"/>
  <c r="U25" i="21"/>
  <c r="L32" i="21"/>
  <c r="U25" i="14"/>
  <c r="AE27" i="21"/>
  <c r="AF27" i="21" s="1"/>
  <c r="AR27" i="21" s="1"/>
  <c r="AE26" i="21"/>
  <c r="AE20" i="21"/>
  <c r="AE27" i="15"/>
  <c r="AF27" i="15" s="1"/>
  <c r="AR27" i="15" s="1"/>
  <c r="R25" i="14"/>
  <c r="AE26" i="14"/>
  <c r="T25" i="14"/>
  <c r="AE27" i="14"/>
  <c r="AF27" i="14" s="1"/>
  <c r="AR27" i="14" s="1"/>
  <c r="AE10" i="13"/>
  <c r="AS22" i="15"/>
  <c r="AN21" i="21"/>
  <c r="AS21" i="21" s="1"/>
  <c r="AM25" i="14"/>
  <c r="AN26" i="14"/>
  <c r="AN32" i="14" s="1"/>
  <c r="AN23" i="14"/>
  <c r="AS23" i="14" s="1"/>
  <c r="AN26" i="15"/>
  <c r="AN32" i="15" s="1"/>
  <c r="R25" i="20"/>
  <c r="L32" i="20"/>
  <c r="R32" i="20"/>
  <c r="U32" i="20"/>
  <c r="Y32" i="20"/>
  <c r="T32" i="20"/>
  <c r="AB32" i="20"/>
  <c r="Y25" i="20"/>
  <c r="AM32" i="20"/>
  <c r="AB25" i="20"/>
  <c r="AN26" i="20"/>
  <c r="AN32" i="20" s="1"/>
  <c r="AE27" i="20"/>
  <c r="AF27" i="20" s="1"/>
  <c r="AR27" i="20" s="1"/>
  <c r="AM25" i="20"/>
  <c r="S32" i="20"/>
  <c r="AB25" i="14"/>
  <c r="S25" i="20"/>
  <c r="T25" i="20"/>
  <c r="AE24" i="20"/>
  <c r="AF24" i="20" s="1"/>
  <c r="AR24" i="20" s="1"/>
  <c r="AE24" i="21"/>
  <c r="AF24" i="21" s="1"/>
  <c r="AR24" i="21" s="1"/>
  <c r="AE24" i="15"/>
  <c r="AF24" i="15" s="1"/>
  <c r="AR24" i="15" s="1"/>
  <c r="L25" i="14"/>
  <c r="S25" i="14"/>
  <c r="AE24" i="14"/>
  <c r="AF24" i="14" s="1"/>
  <c r="AR24" i="14" s="1"/>
  <c r="U25" i="20"/>
  <c r="Y25" i="14"/>
  <c r="AE26" i="20"/>
  <c r="M27" i="20"/>
  <c r="AQ27" i="20" s="1"/>
  <c r="AS27" i="20"/>
  <c r="M26" i="20"/>
  <c r="AS27" i="21"/>
  <c r="AN26" i="21"/>
  <c r="AN32" i="21" s="1"/>
  <c r="M26" i="21"/>
  <c r="M32" i="21" s="1"/>
  <c r="AE26" i="15"/>
  <c r="AS27" i="15"/>
  <c r="M27" i="15"/>
  <c r="AQ27" i="15" s="1"/>
  <c r="M26" i="15"/>
  <c r="AS27" i="14"/>
  <c r="M26" i="14"/>
  <c r="M32" i="14" s="1"/>
  <c r="AN10" i="13"/>
  <c r="M10" i="13"/>
  <c r="AE10" i="12"/>
  <c r="L25" i="20"/>
  <c r="M21" i="20"/>
  <c r="M24" i="20"/>
  <c r="AQ24" i="20" s="1"/>
  <c r="AE20" i="20"/>
  <c r="AS24" i="20"/>
  <c r="AN23" i="20"/>
  <c r="AS23" i="20" s="1"/>
  <c r="AN20" i="20"/>
  <c r="M23" i="20"/>
  <c r="AE23" i="20" s="1"/>
  <c r="AF23" i="20" s="1"/>
  <c r="AR23" i="20" s="1"/>
  <c r="M20" i="20"/>
  <c r="M22" i="20"/>
  <c r="AE22" i="20" s="1"/>
  <c r="AF22" i="20" s="1"/>
  <c r="AR22" i="20" s="1"/>
  <c r="M21" i="21"/>
  <c r="M24" i="21"/>
  <c r="AQ24" i="21" s="1"/>
  <c r="AS24" i="21"/>
  <c r="AN20" i="21"/>
  <c r="AN23" i="21"/>
  <c r="AS23" i="21" s="1"/>
  <c r="M23" i="21"/>
  <c r="AQ23" i="21" s="1"/>
  <c r="M20" i="21"/>
  <c r="M22" i="21"/>
  <c r="AQ22" i="21" s="1"/>
  <c r="M21" i="15"/>
  <c r="AQ21" i="15" s="1"/>
  <c r="AE20" i="15"/>
  <c r="AS24" i="15"/>
  <c r="AQ24" i="15"/>
  <c r="AN20" i="15"/>
  <c r="AN25" i="15" s="1"/>
  <c r="M23" i="15"/>
  <c r="AE23" i="15" s="1"/>
  <c r="AF23" i="15" s="1"/>
  <c r="AR23" i="15" s="1"/>
  <c r="M20" i="15"/>
  <c r="M22" i="15"/>
  <c r="AQ22" i="15" s="1"/>
  <c r="AQ24" i="14"/>
  <c r="AE20" i="14"/>
  <c r="AS24" i="14"/>
  <c r="AN20" i="14"/>
  <c r="M23" i="14"/>
  <c r="AE23" i="14" s="1"/>
  <c r="AF23" i="14" s="1"/>
  <c r="AR23" i="14" s="1"/>
  <c r="M20" i="14"/>
  <c r="M21" i="14"/>
  <c r="M22" i="14"/>
  <c r="AQ22" i="14" s="1"/>
  <c r="AQ10" i="12" l="1"/>
  <c r="W8" i="18"/>
  <c r="AF10" i="13"/>
  <c r="AE12" i="13"/>
  <c r="AQ10" i="13"/>
  <c r="AQ12" i="13" s="1"/>
  <c r="AH8" i="18" s="1"/>
  <c r="M12" i="13"/>
  <c r="AS10" i="13"/>
  <c r="AS12" i="13" s="1"/>
  <c r="AJ8" i="18" s="1"/>
  <c r="AN12" i="13"/>
  <c r="AF10" i="12"/>
  <c r="AE12" i="12"/>
  <c r="M32" i="15"/>
  <c r="M25" i="21"/>
  <c r="AE32" i="21"/>
  <c r="M25" i="15"/>
  <c r="AE32" i="15"/>
  <c r="AE32" i="14"/>
  <c r="AF20" i="21"/>
  <c r="AR20" i="21" s="1"/>
  <c r="AN25" i="21"/>
  <c r="AQ21" i="21"/>
  <c r="AT27" i="21"/>
  <c r="BB27" i="21" s="1"/>
  <c r="AT27" i="14"/>
  <c r="BB27" i="14" s="1"/>
  <c r="AQ26" i="14"/>
  <c r="AQ32" i="14" s="1"/>
  <c r="AE22" i="15"/>
  <c r="AF22" i="15" s="1"/>
  <c r="AR22" i="15" s="1"/>
  <c r="AQ21" i="14"/>
  <c r="AE23" i="21"/>
  <c r="AF23" i="21" s="1"/>
  <c r="AR23" i="21" s="1"/>
  <c r="AQ23" i="14"/>
  <c r="AQ21" i="20"/>
  <c r="AF26" i="21"/>
  <c r="AQ26" i="15"/>
  <c r="AQ32" i="15" s="1"/>
  <c r="AN25" i="14"/>
  <c r="AE22" i="14"/>
  <c r="AF22" i="14" s="1"/>
  <c r="AR22" i="14" s="1"/>
  <c r="M25" i="14"/>
  <c r="AF26" i="14"/>
  <c r="AS26" i="15"/>
  <c r="AS32" i="15" s="1"/>
  <c r="AS26" i="14"/>
  <c r="AS32" i="14" s="1"/>
  <c r="AS26" i="20"/>
  <c r="AS32" i="20" s="1"/>
  <c r="M32" i="20"/>
  <c r="AN25" i="20"/>
  <c r="AT27" i="20"/>
  <c r="AQ26" i="20"/>
  <c r="AE32" i="20"/>
  <c r="AF26" i="20"/>
  <c r="AQ26" i="21"/>
  <c r="AQ32" i="21" s="1"/>
  <c r="AS26" i="21"/>
  <c r="AU27" i="15"/>
  <c r="AT27" i="15"/>
  <c r="BB27" i="15" s="1"/>
  <c r="AF26" i="15"/>
  <c r="AF32" i="15" s="1"/>
  <c r="M25" i="20"/>
  <c r="AT24" i="20"/>
  <c r="AE21" i="20"/>
  <c r="AF21" i="20" s="1"/>
  <c r="AR21" i="20" s="1"/>
  <c r="AC25" i="20"/>
  <c r="AF20" i="20"/>
  <c r="AQ22" i="20"/>
  <c r="AS20" i="20"/>
  <c r="AS25" i="20" s="1"/>
  <c r="AQ23" i="20"/>
  <c r="AQ20" i="20"/>
  <c r="AT24" i="21"/>
  <c r="AE21" i="21"/>
  <c r="AQ20" i="21"/>
  <c r="AE22" i="21"/>
  <c r="AF22" i="21" s="1"/>
  <c r="AR22" i="21" s="1"/>
  <c r="AS20" i="21"/>
  <c r="AQ20" i="15"/>
  <c r="AT24" i="15"/>
  <c r="AF20" i="15"/>
  <c r="AS20" i="15"/>
  <c r="AS25" i="15" s="1"/>
  <c r="AQ23" i="15"/>
  <c r="AE21" i="14"/>
  <c r="AF21" i="14" s="1"/>
  <c r="AR21" i="14" s="1"/>
  <c r="AF20" i="14"/>
  <c r="AT24" i="14"/>
  <c r="AS20" i="14"/>
  <c r="AS25" i="14" s="1"/>
  <c r="AQ20" i="14"/>
  <c r="AQ12" i="12" l="1"/>
  <c r="U8" i="18"/>
  <c r="AU8" i="18" s="1"/>
  <c r="AR10" i="13"/>
  <c r="AR12" i="13" s="1"/>
  <c r="AI8" i="18" s="1"/>
  <c r="AF12" i="13"/>
  <c r="AR10" i="12"/>
  <c r="AP10" i="12" s="1"/>
  <c r="AF12" i="12"/>
  <c r="AE25" i="21"/>
  <c r="AQ25" i="15"/>
  <c r="AR26" i="14"/>
  <c r="AR32" i="14" s="1"/>
  <c r="AF32" i="14"/>
  <c r="AR26" i="21"/>
  <c r="AT26" i="21" s="1"/>
  <c r="AT32" i="21" s="1"/>
  <c r="AF32" i="21"/>
  <c r="AS25" i="21"/>
  <c r="AS32" i="21"/>
  <c r="AQ25" i="21"/>
  <c r="AF25" i="21"/>
  <c r="AU26" i="15"/>
  <c r="AU32" i="15" s="1"/>
  <c r="AT21" i="20"/>
  <c r="AT22" i="15"/>
  <c r="BB22" i="15" s="1"/>
  <c r="AC25" i="14"/>
  <c r="AT23" i="14"/>
  <c r="BB23" i="14" s="1"/>
  <c r="AT23" i="21"/>
  <c r="BB23" i="21" s="1"/>
  <c r="BB27" i="20"/>
  <c r="AT22" i="14"/>
  <c r="BB22" i="14" s="1"/>
  <c r="AR26" i="20"/>
  <c r="AR32" i="20" s="1"/>
  <c r="AF32" i="20"/>
  <c r="AQ32" i="20"/>
  <c r="AR26" i="15"/>
  <c r="AR32" i="15" s="1"/>
  <c r="AT26" i="14"/>
  <c r="AT32" i="14" s="1"/>
  <c r="AT23" i="20"/>
  <c r="AR20" i="20"/>
  <c r="AR25" i="20" s="1"/>
  <c r="AF25" i="20"/>
  <c r="AE25" i="20"/>
  <c r="AQ25" i="20"/>
  <c r="AT22" i="20"/>
  <c r="BB22" i="20" s="1"/>
  <c r="BB24" i="20"/>
  <c r="AF21" i="21"/>
  <c r="AT20" i="21"/>
  <c r="BB24" i="21"/>
  <c r="AT22" i="21"/>
  <c r="AR20" i="15"/>
  <c r="AT23" i="15"/>
  <c r="AE21" i="15"/>
  <c r="AE25" i="15" s="1"/>
  <c r="AU24" i="15"/>
  <c r="AT21" i="14"/>
  <c r="BB24" i="14"/>
  <c r="AE25" i="14"/>
  <c r="AR20" i="14"/>
  <c r="AR25" i="14" s="1"/>
  <c r="AF25" i="14"/>
  <c r="AQ25" i="14"/>
  <c r="AT10" i="13" l="1"/>
  <c r="BF10" i="13" s="1"/>
  <c r="AP10" i="13"/>
  <c r="AR12" i="12"/>
  <c r="AT10" i="12"/>
  <c r="BB24" i="15"/>
  <c r="AU25" i="15"/>
  <c r="AU6" i="15" s="1"/>
  <c r="AT20" i="15"/>
  <c r="BB20" i="15" s="1"/>
  <c r="AR32" i="21"/>
  <c r="AT20" i="14"/>
  <c r="AT25" i="14" s="1"/>
  <c r="BB21" i="20"/>
  <c r="AU32" i="20"/>
  <c r="AT20" i="20"/>
  <c r="AT25" i="20" s="1"/>
  <c r="BB22" i="21"/>
  <c r="AT26" i="20"/>
  <c r="BB26" i="21"/>
  <c r="BB32" i="21" s="1"/>
  <c r="AT26" i="15"/>
  <c r="AT32" i="15" s="1"/>
  <c r="BB26" i="14"/>
  <c r="BB32" i="14" s="1"/>
  <c r="BB23" i="20"/>
  <c r="BB20" i="21"/>
  <c r="AR21" i="21"/>
  <c r="AR25" i="21" s="1"/>
  <c r="AF21" i="15"/>
  <c r="AF25" i="15" s="1"/>
  <c r="BB23" i="15"/>
  <c r="AU25" i="14"/>
  <c r="AU6" i="14" s="1"/>
  <c r="BB10" i="13" l="1"/>
  <c r="BB12" i="13" s="1"/>
  <c r="AT12" i="13"/>
  <c r="V8" i="18"/>
  <c r="BE10" i="13"/>
  <c r="AT12" i="12"/>
  <c r="BE12" i="13" s="1"/>
  <c r="BB10" i="12"/>
  <c r="BB12" i="12" s="1"/>
  <c r="BB20" i="14"/>
  <c r="BB20" i="20"/>
  <c r="BB25" i="20" s="1"/>
  <c r="BB21" i="14"/>
  <c r="BB26" i="20"/>
  <c r="BB32" i="20" s="1"/>
  <c r="AT32" i="20"/>
  <c r="BB26" i="15"/>
  <c r="BB32" i="15" s="1"/>
  <c r="AU25" i="20"/>
  <c r="AT21" i="21"/>
  <c r="AT25" i="21" s="1"/>
  <c r="AR21" i="15"/>
  <c r="AR25" i="15" s="1"/>
  <c r="AK8" i="18" l="1"/>
  <c r="AS8" i="18" s="1"/>
  <c r="BF12" i="13"/>
  <c r="X8" i="18"/>
  <c r="AF8" i="18" s="1"/>
  <c r="BB25" i="14"/>
  <c r="AT21" i="15"/>
  <c r="AT25" i="15" s="1"/>
  <c r="BB21" i="21" l="1"/>
  <c r="BB25" i="21" s="1"/>
  <c r="AM7" i="20"/>
  <c r="AM8" i="20"/>
  <c r="AM9" i="20"/>
  <c r="AM10" i="20"/>
  <c r="BB21" i="15" l="1"/>
  <c r="BB25" i="15" s="1"/>
  <c r="AN11" i="21" l="1"/>
  <c r="AS11" i="21" s="1"/>
  <c r="AN11" i="15"/>
  <c r="AN9" i="15"/>
  <c r="AN10" i="14"/>
  <c r="AS10" i="14" s="1"/>
  <c r="BA13" i="20"/>
  <c r="BA6" i="20" s="1"/>
  <c r="AZ13" i="20"/>
  <c r="AZ6" i="20" s="1"/>
  <c r="AY13" i="20"/>
  <c r="AY6" i="20" s="1"/>
  <c r="AX13" i="20"/>
  <c r="AX6" i="20" s="1"/>
  <c r="AW13" i="20"/>
  <c r="AW6" i="20" s="1"/>
  <c r="AV13" i="20"/>
  <c r="AV6" i="20" s="1"/>
  <c r="AL13" i="20"/>
  <c r="AL6" i="20" s="1"/>
  <c r="AK13" i="20"/>
  <c r="AK6" i="20" s="1"/>
  <c r="AJ13" i="20"/>
  <c r="AJ6" i="20" s="1"/>
  <c r="AD13" i="20"/>
  <c r="AD6" i="20" s="1"/>
  <c r="AN11" i="20"/>
  <c r="AS11" i="20" s="1"/>
  <c r="AB11" i="20"/>
  <c r="Y11" i="20"/>
  <c r="U11" i="20"/>
  <c r="T11" i="20"/>
  <c r="S11" i="20"/>
  <c r="R11" i="20"/>
  <c r="L11" i="20"/>
  <c r="AB10" i="20"/>
  <c r="Y10" i="20"/>
  <c r="U10" i="20"/>
  <c r="T10" i="20"/>
  <c r="S10" i="20"/>
  <c r="R10" i="20"/>
  <c r="L10" i="20"/>
  <c r="M10" i="20" s="1"/>
  <c r="AQ10" i="20" s="1"/>
  <c r="AB9" i="20"/>
  <c r="Y9" i="20"/>
  <c r="U9" i="20"/>
  <c r="T9" i="20"/>
  <c r="S9" i="20"/>
  <c r="R9" i="20"/>
  <c r="L9" i="20"/>
  <c r="AB11" i="21"/>
  <c r="Y11" i="21"/>
  <c r="U11" i="21"/>
  <c r="T11" i="21"/>
  <c r="S11" i="21"/>
  <c r="R11" i="21"/>
  <c r="L11" i="21"/>
  <c r="M11" i="21" s="1"/>
  <c r="AB10" i="21"/>
  <c r="Y10" i="21"/>
  <c r="U10" i="21"/>
  <c r="T10" i="21"/>
  <c r="S10" i="21"/>
  <c r="R10" i="21"/>
  <c r="L10" i="21"/>
  <c r="AB9" i="21"/>
  <c r="Y9" i="21"/>
  <c r="U9" i="21"/>
  <c r="T9" i="21"/>
  <c r="S9" i="21"/>
  <c r="R9" i="21"/>
  <c r="L9" i="21"/>
  <c r="AB11" i="15"/>
  <c r="Y11" i="15"/>
  <c r="U11" i="15"/>
  <c r="T11" i="15"/>
  <c r="S11" i="15"/>
  <c r="R11" i="15"/>
  <c r="L11" i="15"/>
  <c r="AB10" i="15"/>
  <c r="Y10" i="15"/>
  <c r="U10" i="15"/>
  <c r="T10" i="15"/>
  <c r="S10" i="15"/>
  <c r="R10" i="15"/>
  <c r="L10" i="15"/>
  <c r="AB9" i="15"/>
  <c r="Y9" i="15"/>
  <c r="U9" i="15"/>
  <c r="T9" i="15"/>
  <c r="S9" i="15"/>
  <c r="R9" i="15"/>
  <c r="L9" i="15"/>
  <c r="AD6" i="14"/>
  <c r="AB11" i="14"/>
  <c r="Y11" i="14"/>
  <c r="U11" i="14"/>
  <c r="T11" i="14"/>
  <c r="S11" i="14"/>
  <c r="R11" i="14"/>
  <c r="L11" i="14"/>
  <c r="AB10" i="14"/>
  <c r="Y10" i="14"/>
  <c r="U10" i="14"/>
  <c r="T10" i="14"/>
  <c r="S10" i="14"/>
  <c r="R10" i="14"/>
  <c r="L10" i="14"/>
  <c r="M10" i="14" s="1"/>
  <c r="AB9" i="14"/>
  <c r="Y9" i="14"/>
  <c r="U9" i="14"/>
  <c r="T9" i="14"/>
  <c r="S9" i="14"/>
  <c r="R9" i="14"/>
  <c r="L9" i="14"/>
  <c r="AB8" i="13"/>
  <c r="Y8" i="13"/>
  <c r="U8" i="13"/>
  <c r="T8" i="13"/>
  <c r="S8" i="13"/>
  <c r="R8" i="13"/>
  <c r="L8" i="13"/>
  <c r="AB8" i="12"/>
  <c r="Y8" i="12"/>
  <c r="U8" i="12"/>
  <c r="T8" i="12"/>
  <c r="S8" i="12"/>
  <c r="R8" i="12"/>
  <c r="L8" i="12"/>
  <c r="AN7" i="13"/>
  <c r="AM7" i="14"/>
  <c r="AN8" i="15"/>
  <c r="AM7" i="15"/>
  <c r="AM13" i="15" s="1"/>
  <c r="AM6" i="15" s="1"/>
  <c r="AM7" i="21"/>
  <c r="AM13" i="21" s="1"/>
  <c r="AM6" i="21" s="1"/>
  <c r="AN7" i="20"/>
  <c r="AS7" i="20" s="1"/>
  <c r="AB8" i="20"/>
  <c r="Y8" i="20"/>
  <c r="U8" i="20"/>
  <c r="T8" i="20"/>
  <c r="S8" i="20"/>
  <c r="R8" i="20"/>
  <c r="L8" i="20"/>
  <c r="AB8" i="21"/>
  <c r="Y8" i="21"/>
  <c r="U8" i="21"/>
  <c r="T8" i="21"/>
  <c r="S8" i="21"/>
  <c r="R8" i="21"/>
  <c r="L8" i="21"/>
  <c r="AB8" i="15"/>
  <c r="Y8" i="15"/>
  <c r="U8" i="15"/>
  <c r="T8" i="15"/>
  <c r="S8" i="15"/>
  <c r="R8" i="15"/>
  <c r="L8" i="15"/>
  <c r="M8" i="15" s="1"/>
  <c r="AQ8" i="15" s="1"/>
  <c r="AB8" i="14"/>
  <c r="Y8" i="14"/>
  <c r="U8" i="14"/>
  <c r="T8" i="14"/>
  <c r="S8" i="14"/>
  <c r="R8" i="14"/>
  <c r="L8" i="14"/>
  <c r="AB7" i="13"/>
  <c r="AB9" i="13" s="1"/>
  <c r="Y7" i="13"/>
  <c r="Y9" i="13" s="1"/>
  <c r="U7" i="13"/>
  <c r="U9" i="13" s="1"/>
  <c r="T7" i="13"/>
  <c r="T9" i="13" s="1"/>
  <c r="S7" i="13"/>
  <c r="S9" i="13" s="1"/>
  <c r="R7" i="13"/>
  <c r="R9" i="13" s="1"/>
  <c r="L7" i="13"/>
  <c r="L9" i="13" s="1"/>
  <c r="L5" i="13" s="1"/>
  <c r="AB7" i="12"/>
  <c r="Y7" i="12"/>
  <c r="Y9" i="12" s="1"/>
  <c r="U7" i="12"/>
  <c r="U9" i="12" s="1"/>
  <c r="T7" i="12"/>
  <c r="T9" i="12" s="1"/>
  <c r="S7" i="12"/>
  <c r="S9" i="12" s="1"/>
  <c r="R7" i="12"/>
  <c r="R9" i="12" s="1"/>
  <c r="L7" i="12"/>
  <c r="L9" i="12" s="1"/>
  <c r="AB7" i="20"/>
  <c r="Y7" i="20"/>
  <c r="U7" i="20"/>
  <c r="T7" i="20"/>
  <c r="S7" i="20"/>
  <c r="R7" i="20"/>
  <c r="L7" i="20"/>
  <c r="AB7" i="21"/>
  <c r="Y7" i="21"/>
  <c r="U7" i="21"/>
  <c r="T7" i="21"/>
  <c r="S7" i="21"/>
  <c r="R7" i="21"/>
  <c r="L7" i="21"/>
  <c r="AB7" i="15"/>
  <c r="Y7" i="15"/>
  <c r="U7" i="15"/>
  <c r="T7" i="15"/>
  <c r="S7" i="15"/>
  <c r="R7" i="15"/>
  <c r="L7" i="15"/>
  <c r="AB7" i="14"/>
  <c r="Y7" i="14"/>
  <c r="U7" i="14"/>
  <c r="T7" i="14"/>
  <c r="S7" i="14"/>
  <c r="R7" i="14"/>
  <c r="L7" i="14"/>
  <c r="AB9" i="12" l="1"/>
  <c r="R13" i="15"/>
  <c r="R6" i="15" s="1"/>
  <c r="AB13" i="15"/>
  <c r="AB6" i="15" s="1"/>
  <c r="S13" i="15"/>
  <c r="S6" i="15" s="1"/>
  <c r="AB13" i="21"/>
  <c r="AB6" i="21" s="1"/>
  <c r="R13" i="21"/>
  <c r="R6" i="21" s="1"/>
  <c r="L13" i="14"/>
  <c r="L6" i="14" s="1"/>
  <c r="S13" i="21"/>
  <c r="S6" i="21" s="1"/>
  <c r="U13" i="21"/>
  <c r="U6" i="21" s="1"/>
  <c r="T13" i="15"/>
  <c r="T6" i="15" s="1"/>
  <c r="U13" i="15"/>
  <c r="U6" i="15" s="1"/>
  <c r="Y13" i="15"/>
  <c r="Y6" i="15" s="1"/>
  <c r="L13" i="15"/>
  <c r="L6" i="15" s="1"/>
  <c r="R13" i="14"/>
  <c r="R6" i="14" s="1"/>
  <c r="S13" i="14"/>
  <c r="S6" i="14" s="1"/>
  <c r="AN7" i="14"/>
  <c r="AS7" i="14" s="1"/>
  <c r="AM13" i="14"/>
  <c r="AM6" i="14" s="1"/>
  <c r="T13" i="14"/>
  <c r="T6" i="14" s="1"/>
  <c r="Y13" i="14"/>
  <c r="Y6" i="14" s="1"/>
  <c r="U13" i="14"/>
  <c r="U6" i="14" s="1"/>
  <c r="AB13" i="14"/>
  <c r="M7" i="13"/>
  <c r="Y13" i="21"/>
  <c r="Y6" i="21" s="1"/>
  <c r="T13" i="21"/>
  <c r="T6" i="21" s="1"/>
  <c r="L13" i="21"/>
  <c r="L6" i="21" s="1"/>
  <c r="U13" i="20"/>
  <c r="U6" i="20" s="1"/>
  <c r="AE7" i="21"/>
  <c r="AE11" i="21"/>
  <c r="AF11" i="21" s="1"/>
  <c r="AR11" i="21" s="1"/>
  <c r="AE9" i="21"/>
  <c r="AF9" i="21" s="1"/>
  <c r="AE10" i="21"/>
  <c r="AF10" i="21" s="1"/>
  <c r="AR10" i="21" s="1"/>
  <c r="AE8" i="21"/>
  <c r="AF8" i="21" s="1"/>
  <c r="AR8" i="21" s="1"/>
  <c r="AE7" i="15"/>
  <c r="AE9" i="15"/>
  <c r="AF9" i="15" s="1"/>
  <c r="AE10" i="15"/>
  <c r="AF10" i="15" s="1"/>
  <c r="AR10" i="15" s="1"/>
  <c r="AE11" i="15"/>
  <c r="AF11" i="15" s="1"/>
  <c r="AR11" i="15" s="1"/>
  <c r="AE8" i="15"/>
  <c r="AF8" i="15" s="1"/>
  <c r="AR8" i="15" s="1"/>
  <c r="AE7" i="14"/>
  <c r="AE8" i="14"/>
  <c r="AF8" i="14" s="1"/>
  <c r="AR8" i="14" s="1"/>
  <c r="AC6" i="14"/>
  <c r="AE11" i="14"/>
  <c r="AF11" i="14" s="1"/>
  <c r="AR11" i="14" s="1"/>
  <c r="AB6" i="14"/>
  <c r="AE9" i="14"/>
  <c r="AF9" i="14" s="1"/>
  <c r="AB13" i="20"/>
  <c r="AB6" i="20" s="1"/>
  <c r="AE7" i="20"/>
  <c r="AF7" i="20" s="1"/>
  <c r="AR7" i="20" s="1"/>
  <c r="AE10" i="20"/>
  <c r="AF10" i="20" s="1"/>
  <c r="AR10" i="20" s="1"/>
  <c r="T13" i="20"/>
  <c r="T6" i="20" s="1"/>
  <c r="AE8" i="20"/>
  <c r="AF8" i="20" s="1"/>
  <c r="AR8" i="20" s="1"/>
  <c r="Y13" i="20"/>
  <c r="Y6" i="20" s="1"/>
  <c r="AE11" i="20"/>
  <c r="AF11" i="20" s="1"/>
  <c r="AR11" i="20" s="1"/>
  <c r="L13" i="20"/>
  <c r="L6" i="20" s="1"/>
  <c r="R13" i="20"/>
  <c r="R6" i="20" s="1"/>
  <c r="S13" i="20"/>
  <c r="S6" i="20" s="1"/>
  <c r="AM13" i="20"/>
  <c r="AM6" i="20" s="1"/>
  <c r="M11" i="20"/>
  <c r="AQ11" i="20" s="1"/>
  <c r="AC13" i="20"/>
  <c r="AC6" i="20" s="1"/>
  <c r="AN10" i="20"/>
  <c r="AS10" i="20" s="1"/>
  <c r="AN9" i="20"/>
  <c r="M9" i="20"/>
  <c r="AE9" i="20"/>
  <c r="AN10" i="21"/>
  <c r="AS10" i="21" s="1"/>
  <c r="M10" i="21"/>
  <c r="AQ10" i="21" s="1"/>
  <c r="AQ11" i="21"/>
  <c r="AN9" i="21"/>
  <c r="M9" i="21"/>
  <c r="AS9" i="15"/>
  <c r="M11" i="15"/>
  <c r="AQ11" i="15" s="1"/>
  <c r="AS11" i="15"/>
  <c r="AN10" i="15"/>
  <c r="M10" i="15"/>
  <c r="AQ10" i="15" s="1"/>
  <c r="M9" i="15"/>
  <c r="AN9" i="14"/>
  <c r="AS9" i="14" s="1"/>
  <c r="AN11" i="14"/>
  <c r="AS11" i="14" s="1"/>
  <c r="AE10" i="14"/>
  <c r="AF10" i="14" s="1"/>
  <c r="AR10" i="14" s="1"/>
  <c r="M11" i="14"/>
  <c r="AQ11" i="14" s="1"/>
  <c r="M9" i="14"/>
  <c r="AQ10" i="14"/>
  <c r="AN8" i="13"/>
  <c r="AN9" i="13" s="1"/>
  <c r="M8" i="13"/>
  <c r="AE8" i="13" s="1"/>
  <c r="AF8" i="13" s="1"/>
  <c r="AN8" i="12"/>
  <c r="M8" i="12"/>
  <c r="AE8" i="12" s="1"/>
  <c r="AF8" i="12" s="1"/>
  <c r="AN8" i="20"/>
  <c r="AS8" i="20" s="1"/>
  <c r="M8" i="20"/>
  <c r="AQ8" i="20" s="1"/>
  <c r="AN8" i="21"/>
  <c r="AS8" i="21" s="1"/>
  <c r="M8" i="21"/>
  <c r="AQ8" i="21" s="1"/>
  <c r="AS8" i="15"/>
  <c r="AN8" i="14"/>
  <c r="AS8" i="14" s="1"/>
  <c r="M8" i="14"/>
  <c r="AQ8" i="14" s="1"/>
  <c r="AS7" i="13"/>
  <c r="AN7" i="12"/>
  <c r="M7" i="12"/>
  <c r="M7" i="20"/>
  <c r="AQ7" i="20" s="1"/>
  <c r="AN7" i="21"/>
  <c r="M7" i="21"/>
  <c r="AN7" i="15"/>
  <c r="M7" i="15"/>
  <c r="M7" i="14"/>
  <c r="M9" i="13" l="1"/>
  <c r="AQ7" i="12"/>
  <c r="M9" i="12"/>
  <c r="AS7" i="12"/>
  <c r="AN9" i="12"/>
  <c r="AQ7" i="13"/>
  <c r="AF7" i="15"/>
  <c r="AE13" i="15"/>
  <c r="AE6" i="15" s="1"/>
  <c r="AS7" i="15"/>
  <c r="AN13" i="15"/>
  <c r="AN6" i="15" s="1"/>
  <c r="AQ7" i="15"/>
  <c r="M13" i="15"/>
  <c r="M6" i="15" s="1"/>
  <c r="AF7" i="14"/>
  <c r="AE13" i="14"/>
  <c r="AE6" i="14" s="1"/>
  <c r="AQ7" i="14"/>
  <c r="M13" i="14"/>
  <c r="M6" i="14" s="1"/>
  <c r="AN13" i="14"/>
  <c r="AN6" i="14" s="1"/>
  <c r="AS13" i="14"/>
  <c r="AS6" i="14" s="1"/>
  <c r="AE7" i="12"/>
  <c r="AF7" i="21"/>
  <c r="AE13" i="21"/>
  <c r="AE6" i="21" s="1"/>
  <c r="AS7" i="21"/>
  <c r="AN13" i="21"/>
  <c r="AN6" i="21" s="1"/>
  <c r="AQ7" i="21"/>
  <c r="M13" i="21"/>
  <c r="M6" i="21" s="1"/>
  <c r="AT8" i="15"/>
  <c r="BB8" i="15" s="1"/>
  <c r="AT10" i="20"/>
  <c r="BB10" i="20" s="1"/>
  <c r="M13" i="20"/>
  <c r="M6" i="20" s="1"/>
  <c r="AT11" i="20"/>
  <c r="AF9" i="20"/>
  <c r="AE13" i="20"/>
  <c r="AE6" i="20" s="1"/>
  <c r="AN13" i="20"/>
  <c r="AN6" i="20" s="1"/>
  <c r="AS9" i="20"/>
  <c r="AS13" i="20" s="1"/>
  <c r="AS6" i="20" s="1"/>
  <c r="AQ9" i="20"/>
  <c r="AT10" i="21"/>
  <c r="AQ9" i="21"/>
  <c r="AS9" i="21"/>
  <c r="AT11" i="21"/>
  <c r="AR9" i="21"/>
  <c r="AT11" i="15"/>
  <c r="AQ9" i="15"/>
  <c r="AS10" i="15"/>
  <c r="AT10" i="15" s="1"/>
  <c r="AR9" i="15"/>
  <c r="AT11" i="14"/>
  <c r="AT10" i="14"/>
  <c r="AQ9" i="14"/>
  <c r="AR9" i="14"/>
  <c r="AQ8" i="13"/>
  <c r="AS8" i="13"/>
  <c r="AS9" i="13" s="1"/>
  <c r="AR8" i="13"/>
  <c r="AS8" i="12"/>
  <c r="AQ8" i="12"/>
  <c r="AR8" i="12"/>
  <c r="AT8" i="20"/>
  <c r="BB8" i="20" s="1"/>
  <c r="AT8" i="21"/>
  <c r="BB8" i="21" s="1"/>
  <c r="AT8" i="14"/>
  <c r="BB8" i="14" s="1"/>
  <c r="AT7" i="20"/>
  <c r="BB7" i="20" s="1"/>
  <c r="AP8" i="12" l="1"/>
  <c r="AQ9" i="13"/>
  <c r="AE7" i="13"/>
  <c r="AC9" i="13"/>
  <c r="AF7" i="12"/>
  <c r="AE9" i="12"/>
  <c r="AS9" i="12"/>
  <c r="AQ9" i="12"/>
  <c r="AQ13" i="15"/>
  <c r="AQ6" i="15" s="1"/>
  <c r="AS13" i="15"/>
  <c r="AS6" i="15" s="1"/>
  <c r="AR7" i="15"/>
  <c r="AF13" i="15"/>
  <c r="AF6" i="15" s="1"/>
  <c r="AQ13" i="14"/>
  <c r="AQ6" i="14" s="1"/>
  <c r="AR7" i="14"/>
  <c r="AR13" i="14" s="1"/>
  <c r="AR6" i="14" s="1"/>
  <c r="AF13" i="14"/>
  <c r="AF6" i="14" s="1"/>
  <c r="BB11" i="14"/>
  <c r="AQ13" i="21"/>
  <c r="AQ6" i="21" s="1"/>
  <c r="AS13" i="21"/>
  <c r="AS6" i="21" s="1"/>
  <c r="AR7" i="21"/>
  <c r="AR13" i="21" s="1"/>
  <c r="AR6" i="21" s="1"/>
  <c r="AF13" i="21"/>
  <c r="AF6" i="21" s="1"/>
  <c r="BB10" i="15"/>
  <c r="BB11" i="15"/>
  <c r="BB11" i="21"/>
  <c r="AP8" i="13"/>
  <c r="BB11" i="20"/>
  <c r="AU13" i="20"/>
  <c r="AU6" i="20" s="1"/>
  <c r="BB10" i="14"/>
  <c r="BB10" i="21"/>
  <c r="AQ13" i="20"/>
  <c r="AQ6" i="20" s="1"/>
  <c r="AF13" i="20"/>
  <c r="AF6" i="20" s="1"/>
  <c r="AR9" i="20"/>
  <c r="AR13" i="20" s="1"/>
  <c r="AR6" i="20" s="1"/>
  <c r="AT9" i="21"/>
  <c r="AT9" i="15"/>
  <c r="AT9" i="14"/>
  <c r="AT8" i="13"/>
  <c r="BF8" i="13" s="1"/>
  <c r="AT8" i="12"/>
  <c r="BE8" i="13" s="1"/>
  <c r="AF7" i="13" l="1"/>
  <c r="AE9" i="13"/>
  <c r="AR7" i="12"/>
  <c r="AF9" i="12"/>
  <c r="AR13" i="15"/>
  <c r="AR6" i="15" s="1"/>
  <c r="AT7" i="15"/>
  <c r="AT7" i="14"/>
  <c r="AT7" i="21"/>
  <c r="AT9" i="20"/>
  <c r="AT13" i="20" s="1"/>
  <c r="AT6" i="20" s="1"/>
  <c r="BB9" i="21"/>
  <c r="BB9" i="15"/>
  <c r="BB9" i="14"/>
  <c r="BB8" i="13"/>
  <c r="BB8" i="12"/>
  <c r="AR7" i="13" l="1"/>
  <c r="AF9" i="13"/>
  <c r="AR9" i="12"/>
  <c r="AP7" i="12"/>
  <c r="AT7" i="12"/>
  <c r="BB7" i="15"/>
  <c r="BB13" i="15" s="1"/>
  <c r="BB6" i="15" s="1"/>
  <c r="AT13" i="15"/>
  <c r="AT6" i="15" s="1"/>
  <c r="BB7" i="14"/>
  <c r="BB13" i="14" s="1"/>
  <c r="BB6" i="14" s="1"/>
  <c r="AT13" i="14"/>
  <c r="AT6" i="14" s="1"/>
  <c r="BB7" i="21"/>
  <c r="BB13" i="21" s="1"/>
  <c r="BB6" i="21" s="1"/>
  <c r="AT13" i="21"/>
  <c r="AT6" i="21" s="1"/>
  <c r="BB9" i="20"/>
  <c r="BB13" i="20" s="1"/>
  <c r="BB6" i="20" s="1"/>
  <c r="D4" i="2"/>
  <c r="C4" i="2"/>
  <c r="BA34" i="1"/>
  <c r="AZ34" i="1"/>
  <c r="AY34" i="1"/>
  <c r="AX34" i="1"/>
  <c r="AW34" i="1"/>
  <c r="AV34" i="1"/>
  <c r="AL34" i="1"/>
  <c r="AK34" i="1"/>
  <c r="AJ34" i="1"/>
  <c r="AD34" i="1"/>
  <c r="AR9" i="13" l="1"/>
  <c r="AP7" i="13"/>
  <c r="AT7" i="13"/>
  <c r="BE7" i="13"/>
  <c r="AT9" i="12"/>
  <c r="BA7" i="12"/>
  <c r="AV29" i="1"/>
  <c r="AK29" i="1"/>
  <c r="AW29" i="1"/>
  <c r="AZ29" i="1"/>
  <c r="AY29" i="1"/>
  <c r="AJ29" i="1"/>
  <c r="AD29" i="1"/>
  <c r="AL29" i="1"/>
  <c r="AX29" i="1"/>
  <c r="AN93" i="20"/>
  <c r="BF7" i="13" l="1"/>
  <c r="AT9" i="13"/>
  <c r="BA7" i="13"/>
  <c r="BA9" i="13" s="1"/>
  <c r="BB7" i="13"/>
  <c r="BB9" i="13" s="1"/>
  <c r="BA9" i="12"/>
  <c r="BB5" i="12" s="1"/>
  <c r="BB7" i="12"/>
  <c r="BB9" i="12" s="1"/>
  <c r="AS93" i="20"/>
  <c r="AM7" i="23"/>
  <c r="BA273" i="23"/>
  <c r="AZ273" i="23"/>
  <c r="AY273" i="23"/>
  <c r="AX273" i="23"/>
  <c r="AW273" i="23"/>
  <c r="AV273" i="23"/>
  <c r="AU273" i="23"/>
  <c r="AL273" i="23"/>
  <c r="AK273" i="23"/>
  <c r="AJ273" i="23"/>
  <c r="AD273" i="23"/>
  <c r="AC273" i="23"/>
  <c r="Y273" i="23"/>
  <c r="AM272" i="23"/>
  <c r="AM273" i="23" s="1"/>
  <c r="AB272" i="23"/>
  <c r="AB273" i="23" s="1"/>
  <c r="Y272" i="23"/>
  <c r="U272" i="23"/>
  <c r="U273" i="23" s="1"/>
  <c r="T272" i="23"/>
  <c r="T273" i="23" s="1"/>
  <c r="S272" i="23"/>
  <c r="S273" i="23" s="1"/>
  <c r="R272" i="23"/>
  <c r="R273" i="23" s="1"/>
  <c r="L272" i="23"/>
  <c r="BA271" i="23"/>
  <c r="AZ271" i="23"/>
  <c r="AY271" i="23"/>
  <c r="AX271" i="23"/>
  <c r="AW271" i="23"/>
  <c r="AV271" i="23"/>
  <c r="AU271" i="23"/>
  <c r="AL271" i="23"/>
  <c r="AK271" i="23"/>
  <c r="AJ271" i="23"/>
  <c r="AD271" i="23"/>
  <c r="AC271" i="23"/>
  <c r="AM270" i="23"/>
  <c r="AB270" i="23"/>
  <c r="Y270" i="23"/>
  <c r="U270" i="23"/>
  <c r="T270" i="23"/>
  <c r="S270" i="23"/>
  <c r="R270" i="23"/>
  <c r="L270" i="23"/>
  <c r="AM269" i="23"/>
  <c r="AB269" i="23"/>
  <c r="Y269" i="23"/>
  <c r="U269" i="23"/>
  <c r="T269" i="23"/>
  <c r="T271" i="23" s="1"/>
  <c r="S269" i="23"/>
  <c r="R269" i="23"/>
  <c r="L269" i="23"/>
  <c r="AM268" i="23"/>
  <c r="AN268" i="23" s="1"/>
  <c r="AB268" i="23"/>
  <c r="Y268" i="23"/>
  <c r="U268" i="23"/>
  <c r="T268" i="23"/>
  <c r="S268" i="23"/>
  <c r="R268" i="23"/>
  <c r="L268" i="23"/>
  <c r="AM267" i="23"/>
  <c r="AB267" i="23"/>
  <c r="Y267" i="23"/>
  <c r="U267" i="23"/>
  <c r="T267" i="23"/>
  <c r="S267" i="23"/>
  <c r="R267" i="23"/>
  <c r="L267" i="23"/>
  <c r="AM266" i="23"/>
  <c r="AB266" i="23"/>
  <c r="AE266" i="23" s="1"/>
  <c r="Y266" i="23"/>
  <c r="Y271" i="23" s="1"/>
  <c r="U266" i="23"/>
  <c r="T266" i="23"/>
  <c r="S266" i="23"/>
  <c r="S271" i="23" s="1"/>
  <c r="R266" i="23"/>
  <c r="R271" i="23" s="1"/>
  <c r="L266" i="23"/>
  <c r="BA265" i="23"/>
  <c r="AZ265" i="23"/>
  <c r="AY265" i="23"/>
  <c r="AX265" i="23"/>
  <c r="AW265" i="23"/>
  <c r="AV265" i="23"/>
  <c r="AL265" i="23"/>
  <c r="AK265" i="23"/>
  <c r="AJ265" i="23"/>
  <c r="AD265" i="23"/>
  <c r="AC265" i="23"/>
  <c r="T265" i="23"/>
  <c r="S265" i="23"/>
  <c r="T264" i="23"/>
  <c r="S264" i="23"/>
  <c r="R264" i="23"/>
  <c r="L264" i="23"/>
  <c r="M264" i="23" s="1"/>
  <c r="T263" i="23"/>
  <c r="S263" i="23"/>
  <c r="R263" i="23"/>
  <c r="L263" i="23"/>
  <c r="M263" i="23" s="1"/>
  <c r="AM262" i="23"/>
  <c r="AB262" i="23"/>
  <c r="AE262" i="23" s="1"/>
  <c r="AF262" i="23" s="1"/>
  <c r="AR262" i="23" s="1"/>
  <c r="Y262" i="23"/>
  <c r="U262" i="23"/>
  <c r="T262" i="23"/>
  <c r="S262" i="23"/>
  <c r="R262" i="23"/>
  <c r="L262" i="23"/>
  <c r="AM261" i="23"/>
  <c r="AN261" i="23" s="1"/>
  <c r="AS261" i="23" s="1"/>
  <c r="AB261" i="23"/>
  <c r="Y261" i="23"/>
  <c r="U261" i="23"/>
  <c r="T261" i="23"/>
  <c r="S261" i="23"/>
  <c r="R261" i="23"/>
  <c r="L261" i="23"/>
  <c r="AM260" i="23"/>
  <c r="AB260" i="23"/>
  <c r="Y260" i="23"/>
  <c r="Y265" i="23" s="1"/>
  <c r="U260" i="23"/>
  <c r="U265" i="23" s="1"/>
  <c r="T260" i="23"/>
  <c r="S260" i="23"/>
  <c r="R260" i="23"/>
  <c r="R265" i="23" s="1"/>
  <c r="L260" i="23"/>
  <c r="BB259" i="23"/>
  <c r="BA259" i="23"/>
  <c r="AZ259" i="23"/>
  <c r="AY259" i="23"/>
  <c r="AX259" i="23"/>
  <c r="AW259" i="23"/>
  <c r="AV259" i="23"/>
  <c r="AU259" i="23"/>
  <c r="AT259" i="23"/>
  <c r="AS259" i="23"/>
  <c r="AR259" i="23"/>
  <c r="AQ259" i="23"/>
  <c r="AN259" i="23"/>
  <c r="AM259" i="23"/>
  <c r="AL259" i="23"/>
  <c r="AK259" i="23"/>
  <c r="AJ259" i="23"/>
  <c r="AF259" i="23"/>
  <c r="AE259" i="23"/>
  <c r="AD259" i="23"/>
  <c r="AC259" i="23"/>
  <c r="AB259" i="23"/>
  <c r="Y259" i="23"/>
  <c r="U259" i="23"/>
  <c r="T259" i="23"/>
  <c r="S259" i="23"/>
  <c r="R259" i="23"/>
  <c r="M259" i="23"/>
  <c r="L259" i="23"/>
  <c r="BA258" i="23"/>
  <c r="AZ258" i="23"/>
  <c r="AY258" i="23"/>
  <c r="AX258" i="23"/>
  <c r="AW258" i="23"/>
  <c r="AV258" i="23"/>
  <c r="AL258" i="23"/>
  <c r="AK258" i="23"/>
  <c r="AJ258" i="23"/>
  <c r="AD258" i="23"/>
  <c r="Y258" i="23"/>
  <c r="AM257" i="23"/>
  <c r="AC257" i="23"/>
  <c r="AB257" i="23"/>
  <c r="Y257" i="23"/>
  <c r="U257" i="23"/>
  <c r="T257" i="23"/>
  <c r="S257" i="23"/>
  <c r="R257" i="23"/>
  <c r="L257" i="23"/>
  <c r="M257" i="23" s="1"/>
  <c r="AM256" i="23"/>
  <c r="AC256" i="23"/>
  <c r="AB256" i="23"/>
  <c r="Y256" i="23"/>
  <c r="U256" i="23"/>
  <c r="T256" i="23"/>
  <c r="S256" i="23"/>
  <c r="R256" i="23"/>
  <c r="L256" i="23"/>
  <c r="M256" i="23" s="1"/>
  <c r="AM255" i="23"/>
  <c r="AB255" i="23"/>
  <c r="Y255" i="23"/>
  <c r="U255" i="23"/>
  <c r="T255" i="23"/>
  <c r="S255" i="23"/>
  <c r="S258" i="23" s="1"/>
  <c r="R255" i="23"/>
  <c r="L255" i="23"/>
  <c r="M255" i="23" s="1"/>
  <c r="AM254" i="23"/>
  <c r="AN254" i="23" s="1"/>
  <c r="AB254" i="23"/>
  <c r="Y254" i="23"/>
  <c r="U254" i="23"/>
  <c r="T254" i="23"/>
  <c r="S254" i="23"/>
  <c r="R254" i="23"/>
  <c r="L254" i="23"/>
  <c r="BA253" i="23"/>
  <c r="BA235" i="23" s="1"/>
  <c r="AZ253" i="23"/>
  <c r="AY253" i="23"/>
  <c r="AX253" i="23"/>
  <c r="AW253" i="23"/>
  <c r="AV253" i="23"/>
  <c r="AL253" i="23"/>
  <c r="AK253" i="23"/>
  <c r="AJ253" i="23"/>
  <c r="AD253" i="23"/>
  <c r="T253" i="23"/>
  <c r="S253" i="23"/>
  <c r="AM251" i="23"/>
  <c r="AB251" i="23"/>
  <c r="Y251" i="23"/>
  <c r="U251" i="23"/>
  <c r="T251" i="23"/>
  <c r="S251" i="23"/>
  <c r="R251" i="23"/>
  <c r="L251" i="23"/>
  <c r="AM250" i="23"/>
  <c r="AC250" i="23"/>
  <c r="AC253" i="23" s="1"/>
  <c r="AB250" i="23"/>
  <c r="AB253" i="23" s="1"/>
  <c r="Y250" i="23"/>
  <c r="U250" i="23"/>
  <c r="T250" i="23"/>
  <c r="S250" i="23"/>
  <c r="R250" i="23"/>
  <c r="R253" i="23" s="1"/>
  <c r="L250" i="23"/>
  <c r="M250" i="23" s="1"/>
  <c r="BA249" i="23"/>
  <c r="AZ249" i="23"/>
  <c r="AY249" i="23"/>
  <c r="AX249" i="23"/>
  <c r="AW249" i="23"/>
  <c r="AV249" i="23"/>
  <c r="AU249" i="23"/>
  <c r="AL249" i="23"/>
  <c r="AK249" i="23"/>
  <c r="AJ249" i="23"/>
  <c r="AD249" i="23"/>
  <c r="R249" i="23"/>
  <c r="AM248" i="23"/>
  <c r="AC248" i="23"/>
  <c r="AB248" i="23"/>
  <c r="Y248" i="23"/>
  <c r="U248" i="23"/>
  <c r="U249" i="23" s="1"/>
  <c r="T248" i="23"/>
  <c r="S248" i="23"/>
  <c r="R248" i="23"/>
  <c r="L248" i="23"/>
  <c r="M248" i="23" s="1"/>
  <c r="AQ248" i="23" s="1"/>
  <c r="AM247" i="23"/>
  <c r="AC247" i="23"/>
  <c r="AC249" i="23" s="1"/>
  <c r="AB247" i="23"/>
  <c r="Y247" i="23"/>
  <c r="Y249" i="23" s="1"/>
  <c r="U247" i="23"/>
  <c r="T247" i="23"/>
  <c r="T249" i="23" s="1"/>
  <c r="S247" i="23"/>
  <c r="S249" i="23" s="1"/>
  <c r="R247" i="23"/>
  <c r="L247" i="23"/>
  <c r="BA246" i="23"/>
  <c r="AZ246" i="23"/>
  <c r="AY246" i="23"/>
  <c r="AX246" i="23"/>
  <c r="AW246" i="23"/>
  <c r="AV246" i="23"/>
  <c r="AU246" i="23"/>
  <c r="AL246" i="23"/>
  <c r="AK246" i="23"/>
  <c r="AJ246" i="23"/>
  <c r="AD246" i="23"/>
  <c r="AC246" i="23"/>
  <c r="AM243" i="23"/>
  <c r="AN243" i="23" s="1"/>
  <c r="AS243" i="23" s="1"/>
  <c r="AB243" i="23"/>
  <c r="AE243" i="23" s="1"/>
  <c r="AF243" i="23" s="1"/>
  <c r="AR243" i="23" s="1"/>
  <c r="Y243" i="23"/>
  <c r="U243" i="23"/>
  <c r="T243" i="23"/>
  <c r="S243" i="23"/>
  <c r="R243" i="23"/>
  <c r="L243" i="23"/>
  <c r="AM242" i="23"/>
  <c r="AN242" i="23" s="1"/>
  <c r="AS242" i="23" s="1"/>
  <c r="AB242" i="23"/>
  <c r="Y242" i="23"/>
  <c r="U242" i="23"/>
  <c r="T242" i="23"/>
  <c r="S242" i="23"/>
  <c r="R242" i="23"/>
  <c r="L242" i="23"/>
  <c r="M242" i="23" s="1"/>
  <c r="AQ242" i="23" s="1"/>
  <c r="AM241" i="23"/>
  <c r="AN241" i="23" s="1"/>
  <c r="AS241" i="23" s="1"/>
  <c r="AB241" i="23"/>
  <c r="Y241" i="23"/>
  <c r="U241" i="23"/>
  <c r="T241" i="23"/>
  <c r="S241" i="23"/>
  <c r="R241" i="23"/>
  <c r="L241" i="23"/>
  <c r="AM240" i="23"/>
  <c r="AB240" i="23"/>
  <c r="Y240" i="23"/>
  <c r="U240" i="23"/>
  <c r="U246" i="23" s="1"/>
  <c r="T240" i="23"/>
  <c r="T246" i="23" s="1"/>
  <c r="S240" i="23"/>
  <c r="S246" i="23" s="1"/>
  <c r="R240" i="23"/>
  <c r="R246" i="23" s="1"/>
  <c r="L240" i="23"/>
  <c r="M240" i="23" s="1"/>
  <c r="BA239" i="23"/>
  <c r="AZ239" i="23"/>
  <c r="AZ235" i="23" s="1"/>
  <c r="AY239" i="23"/>
  <c r="AX239" i="23"/>
  <c r="AW239" i="23"/>
  <c r="AV239" i="23"/>
  <c r="AU239" i="23"/>
  <c r="AL239" i="23"/>
  <c r="AL235" i="23" s="1"/>
  <c r="AK239" i="23"/>
  <c r="AJ239" i="23"/>
  <c r="AD239" i="23"/>
  <c r="AC239" i="23"/>
  <c r="AC235" i="23" s="1"/>
  <c r="AM238" i="23"/>
  <c r="AB238" i="23"/>
  <c r="Y238" i="23"/>
  <c r="U238" i="23"/>
  <c r="T238" i="23"/>
  <c r="S238" i="23"/>
  <c r="R238" i="23"/>
  <c r="L238" i="23"/>
  <c r="M238" i="23" s="1"/>
  <c r="AQ238" i="23" s="1"/>
  <c r="AM237" i="23"/>
  <c r="AB237" i="23"/>
  <c r="Y237" i="23"/>
  <c r="Y239" i="23" s="1"/>
  <c r="U237" i="23"/>
  <c r="T237" i="23"/>
  <c r="S237" i="23"/>
  <c r="R237" i="23"/>
  <c r="L237" i="23"/>
  <c r="M237" i="23" s="1"/>
  <c r="AQ237" i="23" s="1"/>
  <c r="AM236" i="23"/>
  <c r="AB236" i="23"/>
  <c r="Y236" i="23"/>
  <c r="U236" i="23"/>
  <c r="T236" i="23"/>
  <c r="S236" i="23"/>
  <c r="S239" i="23" s="1"/>
  <c r="R236" i="23"/>
  <c r="R239" i="23" s="1"/>
  <c r="L236" i="23"/>
  <c r="AY235" i="23"/>
  <c r="AX235" i="23"/>
  <c r="AV235" i="23"/>
  <c r="AK235" i="23"/>
  <c r="AJ235" i="23"/>
  <c r="AD235" i="23"/>
  <c r="Z235" i="23"/>
  <c r="BB234" i="23"/>
  <c r="BA234" i="23"/>
  <c r="AZ234" i="23"/>
  <c r="AY234" i="23"/>
  <c r="AX234" i="23"/>
  <c r="AW234" i="23"/>
  <c r="AV234" i="23"/>
  <c r="AU234" i="23"/>
  <c r="AT234" i="23"/>
  <c r="AS234" i="23"/>
  <c r="AR234" i="23"/>
  <c r="AQ234" i="23"/>
  <c r="AN234" i="23"/>
  <c r="AM234" i="23"/>
  <c r="AL234" i="23"/>
  <c r="AK234" i="23"/>
  <c r="AJ234" i="23"/>
  <c r="AF234" i="23"/>
  <c r="AE234" i="23"/>
  <c r="AD234" i="23"/>
  <c r="AC234" i="23"/>
  <c r="AB234" i="23"/>
  <c r="AA234" i="23"/>
  <c r="Z234" i="23"/>
  <c r="Y234" i="23"/>
  <c r="U234" i="23"/>
  <c r="T234" i="23"/>
  <c r="S234" i="23"/>
  <c r="R234" i="23"/>
  <c r="M234" i="23"/>
  <c r="L234" i="23"/>
  <c r="BA233" i="23"/>
  <c r="AZ233" i="23"/>
  <c r="AY233" i="23"/>
  <c r="AX233" i="23"/>
  <c r="AW233" i="23"/>
  <c r="AV233" i="23"/>
  <c r="AL233" i="23"/>
  <c r="AK233" i="23"/>
  <c r="AJ233" i="23"/>
  <c r="AD233" i="23"/>
  <c r="AC233" i="23"/>
  <c r="AM232" i="23"/>
  <c r="AB232" i="23"/>
  <c r="Y232" i="23"/>
  <c r="U232" i="23"/>
  <c r="T232" i="23"/>
  <c r="T233" i="23" s="1"/>
  <c r="S232" i="23"/>
  <c r="R232" i="23"/>
  <c r="L232" i="23"/>
  <c r="M232" i="23" s="1"/>
  <c r="AM231" i="23"/>
  <c r="AB231" i="23"/>
  <c r="Y231" i="23"/>
  <c r="U231" i="23"/>
  <c r="T231" i="23"/>
  <c r="S231" i="23"/>
  <c r="R231" i="23"/>
  <c r="L231" i="23"/>
  <c r="M231" i="23" s="1"/>
  <c r="AM230" i="23"/>
  <c r="AB230" i="23"/>
  <c r="Y230" i="23"/>
  <c r="U230" i="23"/>
  <c r="T230" i="23"/>
  <c r="S230" i="23"/>
  <c r="R230" i="23"/>
  <c r="L230" i="23"/>
  <c r="M230" i="23" s="1"/>
  <c r="AM229" i="23"/>
  <c r="AB229" i="23"/>
  <c r="Y229" i="23"/>
  <c r="U229" i="23"/>
  <c r="T229" i="23"/>
  <c r="S229" i="23"/>
  <c r="R229" i="23"/>
  <c r="L229" i="23"/>
  <c r="M229" i="23" s="1"/>
  <c r="AM228" i="23"/>
  <c r="AB228" i="23"/>
  <c r="Y228" i="23"/>
  <c r="Y233" i="23" s="1"/>
  <c r="U228" i="23"/>
  <c r="U233" i="23" s="1"/>
  <c r="T228" i="23"/>
  <c r="S228" i="23"/>
  <c r="R228" i="23"/>
  <c r="R233" i="23" s="1"/>
  <c r="L228" i="23"/>
  <c r="M228" i="23" s="1"/>
  <c r="BA227" i="23"/>
  <c r="AZ227" i="23"/>
  <c r="AY227" i="23"/>
  <c r="AX227" i="23"/>
  <c r="AW227" i="23"/>
  <c r="AV227" i="23"/>
  <c r="AU227" i="23"/>
  <c r="AL227" i="23"/>
  <c r="AK227" i="23"/>
  <c r="AJ227" i="23"/>
  <c r="AD227" i="23"/>
  <c r="AC227" i="23"/>
  <c r="AM226" i="23"/>
  <c r="AN226" i="23" s="1"/>
  <c r="AB226" i="23"/>
  <c r="Y226" i="23"/>
  <c r="U226" i="23"/>
  <c r="T226" i="23"/>
  <c r="T227" i="23" s="1"/>
  <c r="S226" i="23"/>
  <c r="R226" i="23"/>
  <c r="L226" i="23"/>
  <c r="M226" i="23" s="1"/>
  <c r="AM225" i="23"/>
  <c r="AN225" i="23" s="1"/>
  <c r="AB225" i="23"/>
  <c r="Y225" i="23"/>
  <c r="U225" i="23"/>
  <c r="U227" i="23" s="1"/>
  <c r="T225" i="23"/>
  <c r="S225" i="23"/>
  <c r="S227" i="23" s="1"/>
  <c r="R225" i="23"/>
  <c r="R227" i="23" s="1"/>
  <c r="L225" i="23"/>
  <c r="BA224" i="23"/>
  <c r="AZ224" i="23"/>
  <c r="AY224" i="23"/>
  <c r="AX224" i="23"/>
  <c r="AX219" i="23" s="1"/>
  <c r="AW224" i="23"/>
  <c r="AV224" i="23"/>
  <c r="AV219" i="23" s="1"/>
  <c r="AU224" i="23"/>
  <c r="AL224" i="23"/>
  <c r="AK224" i="23"/>
  <c r="AJ224" i="23"/>
  <c r="AJ219" i="23" s="1"/>
  <c r="AD224" i="23"/>
  <c r="AC224" i="23"/>
  <c r="AC219" i="23" s="1"/>
  <c r="AM223" i="23"/>
  <c r="AN223" i="23" s="1"/>
  <c r="AB223" i="23"/>
  <c r="Y223" i="23"/>
  <c r="U223" i="23"/>
  <c r="T223" i="23"/>
  <c r="S223" i="23"/>
  <c r="R223" i="23"/>
  <c r="L223" i="23"/>
  <c r="M223" i="23" s="1"/>
  <c r="AM222" i="23"/>
  <c r="AN222" i="23" s="1"/>
  <c r="AB222" i="23"/>
  <c r="Y222" i="23"/>
  <c r="U222" i="23"/>
  <c r="T222" i="23"/>
  <c r="S222" i="23"/>
  <c r="R222" i="23"/>
  <c r="L222" i="23"/>
  <c r="M222" i="23" s="1"/>
  <c r="AM221" i="23"/>
  <c r="AB221" i="23"/>
  <c r="Y221" i="23"/>
  <c r="U221" i="23"/>
  <c r="T221" i="23"/>
  <c r="T224" i="23" s="1"/>
  <c r="S221" i="23"/>
  <c r="R221" i="23"/>
  <c r="L221" i="23"/>
  <c r="AM220" i="23"/>
  <c r="AB220" i="23"/>
  <c r="Y220" i="23"/>
  <c r="Y224" i="23" s="1"/>
  <c r="U220" i="23"/>
  <c r="U224" i="23" s="1"/>
  <c r="U219" i="23" s="1"/>
  <c r="T220" i="23"/>
  <c r="S220" i="23"/>
  <c r="S224" i="23" s="1"/>
  <c r="R220" i="23"/>
  <c r="R224" i="23" s="1"/>
  <c r="L220" i="23"/>
  <c r="M220" i="23" s="1"/>
  <c r="BA219" i="23"/>
  <c r="AZ219" i="23"/>
  <c r="AY219" i="23"/>
  <c r="AL219" i="23"/>
  <c r="AK219" i="23"/>
  <c r="AD219" i="23"/>
  <c r="BA218" i="23"/>
  <c r="AZ218" i="23"/>
  <c r="AY218" i="23"/>
  <c r="AX218" i="23"/>
  <c r="AW218" i="23"/>
  <c r="AV218" i="23"/>
  <c r="AU218" i="23"/>
  <c r="AL218" i="23"/>
  <c r="AK218" i="23"/>
  <c r="AJ218" i="23"/>
  <c r="AD218" i="23"/>
  <c r="AC218" i="23"/>
  <c r="Y218" i="23"/>
  <c r="AM217" i="23"/>
  <c r="AN217" i="23" s="1"/>
  <c r="AS217" i="23" s="1"/>
  <c r="AB217" i="23"/>
  <c r="Y217" i="23"/>
  <c r="U217" i="23"/>
  <c r="T217" i="23"/>
  <c r="S217" i="23"/>
  <c r="R217" i="23"/>
  <c r="L217" i="23"/>
  <c r="M217" i="23" s="1"/>
  <c r="AM216" i="23"/>
  <c r="AB216" i="23"/>
  <c r="Y216" i="23"/>
  <c r="U216" i="23"/>
  <c r="T216" i="23"/>
  <c r="S216" i="23"/>
  <c r="R216" i="23"/>
  <c r="L216" i="23"/>
  <c r="AM215" i="23"/>
  <c r="AB215" i="23"/>
  <c r="AE215" i="23" s="1"/>
  <c r="AF215" i="23" s="1"/>
  <c r="AR215" i="23" s="1"/>
  <c r="Y215" i="23"/>
  <c r="U215" i="23"/>
  <c r="T215" i="23"/>
  <c r="S215" i="23"/>
  <c r="R215" i="23"/>
  <c r="L215" i="23"/>
  <c r="M215" i="23" s="1"/>
  <c r="AM214" i="23"/>
  <c r="AN214" i="23" s="1"/>
  <c r="AB214" i="23"/>
  <c r="Y214" i="23"/>
  <c r="U214" i="23"/>
  <c r="T214" i="23"/>
  <c r="S214" i="23"/>
  <c r="R214" i="23"/>
  <c r="L214" i="23"/>
  <c r="M214" i="23" s="1"/>
  <c r="AM213" i="23"/>
  <c r="AN213" i="23" s="1"/>
  <c r="AB213" i="23"/>
  <c r="AE213" i="23" s="1"/>
  <c r="AF213" i="23" s="1"/>
  <c r="AR213" i="23" s="1"/>
  <c r="Y213" i="23"/>
  <c r="U213" i="23"/>
  <c r="T213" i="23"/>
  <c r="S213" i="23"/>
  <c r="R213" i="23"/>
  <c r="L213" i="23"/>
  <c r="M213" i="23" s="1"/>
  <c r="AM212" i="23"/>
  <c r="AB212" i="23"/>
  <c r="Y212" i="23"/>
  <c r="U212" i="23"/>
  <c r="T212" i="23"/>
  <c r="S212" i="23"/>
  <c r="R212" i="23"/>
  <c r="L212" i="23"/>
  <c r="M212" i="23" s="1"/>
  <c r="AQ212" i="23" s="1"/>
  <c r="AM211" i="23"/>
  <c r="AN211" i="23" s="1"/>
  <c r="AS211" i="23" s="1"/>
  <c r="AB211" i="23"/>
  <c r="Y211" i="23"/>
  <c r="U211" i="23"/>
  <c r="T211" i="23"/>
  <c r="S211" i="23"/>
  <c r="R211" i="23"/>
  <c r="L211" i="23"/>
  <c r="M211" i="23" s="1"/>
  <c r="AM210" i="23"/>
  <c r="AB210" i="23"/>
  <c r="AE210" i="23" s="1"/>
  <c r="AF210" i="23" s="1"/>
  <c r="AR210" i="23" s="1"/>
  <c r="Y210" i="23"/>
  <c r="U210" i="23"/>
  <c r="T210" i="23"/>
  <c r="S210" i="23"/>
  <c r="R210" i="23"/>
  <c r="L210" i="23"/>
  <c r="M210" i="23" s="1"/>
  <c r="AM209" i="23"/>
  <c r="AB209" i="23"/>
  <c r="Y209" i="23"/>
  <c r="U209" i="23"/>
  <c r="T209" i="23"/>
  <c r="S209" i="23"/>
  <c r="R209" i="23"/>
  <c r="L209" i="23"/>
  <c r="M209" i="23" s="1"/>
  <c r="AM208" i="23"/>
  <c r="AE208" i="23"/>
  <c r="AF208" i="23" s="1"/>
  <c r="AB208" i="23"/>
  <c r="Y208" i="23"/>
  <c r="U208" i="23"/>
  <c r="T208" i="23"/>
  <c r="S208" i="23"/>
  <c r="R208" i="23"/>
  <c r="L208" i="23"/>
  <c r="AY207" i="23"/>
  <c r="AY178" i="23" s="1"/>
  <c r="AW207" i="23"/>
  <c r="AK207" i="23"/>
  <c r="AM206" i="23"/>
  <c r="AB206" i="23"/>
  <c r="Y206" i="23"/>
  <c r="U206" i="23"/>
  <c r="T206" i="23"/>
  <c r="S206" i="23"/>
  <c r="R206" i="23"/>
  <c r="L206" i="23"/>
  <c r="M206" i="23" s="1"/>
  <c r="AM205" i="23"/>
  <c r="AB205" i="23"/>
  <c r="Y205" i="23"/>
  <c r="U205" i="23"/>
  <c r="T205" i="23"/>
  <c r="S205" i="23"/>
  <c r="R205" i="23"/>
  <c r="L205" i="23"/>
  <c r="M205" i="23" s="1"/>
  <c r="AM204" i="23"/>
  <c r="AN204" i="23" s="1"/>
  <c r="AB204" i="23"/>
  <c r="Y204" i="23"/>
  <c r="U204" i="23"/>
  <c r="T204" i="23"/>
  <c r="S204" i="23"/>
  <c r="R204" i="23"/>
  <c r="L204" i="23"/>
  <c r="AY203" i="23"/>
  <c r="AV203" i="23"/>
  <c r="AV207" i="23" s="1"/>
  <c r="AV178" i="23" s="1"/>
  <c r="AK203" i="23"/>
  <c r="AD203" i="23"/>
  <c r="AD207" i="23" s="1"/>
  <c r="AM202" i="23"/>
  <c r="AN202" i="23" s="1"/>
  <c r="AS202" i="23" s="1"/>
  <c r="AB202" i="23"/>
  <c r="Y202" i="23"/>
  <c r="U202" i="23"/>
  <c r="T202" i="23"/>
  <c r="S202" i="23"/>
  <c r="R202" i="23"/>
  <c r="L202" i="23"/>
  <c r="M202" i="23" s="1"/>
  <c r="AM201" i="23"/>
  <c r="AB201" i="23"/>
  <c r="AE201" i="23" s="1"/>
  <c r="AF201" i="23" s="1"/>
  <c r="AR201" i="23" s="1"/>
  <c r="Y201" i="23"/>
  <c r="U201" i="23"/>
  <c r="T201" i="23"/>
  <c r="S201" i="23"/>
  <c r="R201" i="23"/>
  <c r="L201" i="23"/>
  <c r="AM200" i="23"/>
  <c r="AB200" i="23"/>
  <c r="Y200" i="23"/>
  <c r="U200" i="23"/>
  <c r="T200" i="23"/>
  <c r="S200" i="23"/>
  <c r="R200" i="23"/>
  <c r="L200" i="23"/>
  <c r="M200" i="23" s="1"/>
  <c r="AM199" i="23"/>
  <c r="AN199" i="23" s="1"/>
  <c r="AS199" i="23" s="1"/>
  <c r="AB199" i="23"/>
  <c r="Y199" i="23"/>
  <c r="U199" i="23"/>
  <c r="T199" i="23"/>
  <c r="S199" i="23"/>
  <c r="R199" i="23"/>
  <c r="L199" i="23"/>
  <c r="M199" i="23" s="1"/>
  <c r="AM198" i="23"/>
  <c r="AB198" i="23"/>
  <c r="AE198" i="23" s="1"/>
  <c r="AF198" i="23" s="1"/>
  <c r="AR198" i="23" s="1"/>
  <c r="Y198" i="23"/>
  <c r="U198" i="23"/>
  <c r="T198" i="23"/>
  <c r="S198" i="23"/>
  <c r="R198" i="23"/>
  <c r="L198" i="23"/>
  <c r="M198" i="23" s="1"/>
  <c r="AM197" i="23"/>
  <c r="AB197" i="23"/>
  <c r="Y197" i="23"/>
  <c r="U197" i="23"/>
  <c r="T197" i="23"/>
  <c r="S197" i="23"/>
  <c r="R197" i="23"/>
  <c r="L197" i="23"/>
  <c r="AM196" i="23"/>
  <c r="AN196" i="23" s="1"/>
  <c r="AS196" i="23" s="1"/>
  <c r="AB196" i="23"/>
  <c r="Y196" i="23"/>
  <c r="U196" i="23"/>
  <c r="T196" i="23"/>
  <c r="S196" i="23"/>
  <c r="R196" i="23"/>
  <c r="L196" i="23"/>
  <c r="M196" i="23" s="1"/>
  <c r="AM195" i="23"/>
  <c r="AN195" i="23" s="1"/>
  <c r="AS195" i="23" s="1"/>
  <c r="AB195" i="23"/>
  <c r="Y195" i="23"/>
  <c r="U195" i="23"/>
  <c r="T195" i="23"/>
  <c r="S195" i="23"/>
  <c r="R195" i="23"/>
  <c r="L195" i="23"/>
  <c r="BA194" i="23"/>
  <c r="BA203" i="23" s="1"/>
  <c r="BA207" i="23" s="1"/>
  <c r="AZ194" i="23"/>
  <c r="AZ203" i="23" s="1"/>
  <c r="AZ207" i="23" s="1"/>
  <c r="AZ178" i="23" s="1"/>
  <c r="AY194" i="23"/>
  <c r="AX194" i="23"/>
  <c r="AX203" i="23" s="1"/>
  <c r="AX207" i="23" s="1"/>
  <c r="AW194" i="23"/>
  <c r="AW203" i="23" s="1"/>
  <c r="AV194" i="23"/>
  <c r="AU194" i="23"/>
  <c r="AU203" i="23" s="1"/>
  <c r="AU207" i="23" s="1"/>
  <c r="AL194" i="23"/>
  <c r="AL203" i="23" s="1"/>
  <c r="AK194" i="23"/>
  <c r="AJ194" i="23"/>
  <c r="AJ203" i="23" s="1"/>
  <c r="AJ207" i="23" s="1"/>
  <c r="AD194" i="23"/>
  <c r="AC194" i="23"/>
  <c r="AC203" i="23" s="1"/>
  <c r="AC207" i="23" s="1"/>
  <c r="AM193" i="23"/>
  <c r="AN193" i="23" s="1"/>
  <c r="AB193" i="23"/>
  <c r="Y193" i="23"/>
  <c r="U193" i="23"/>
  <c r="T193" i="23"/>
  <c r="S193" i="23"/>
  <c r="R193" i="23"/>
  <c r="L193" i="23"/>
  <c r="AM192" i="23"/>
  <c r="AN192" i="23" s="1"/>
  <c r="AB192" i="23"/>
  <c r="Y192" i="23"/>
  <c r="U192" i="23"/>
  <c r="T192" i="23"/>
  <c r="S192" i="23"/>
  <c r="R192" i="23"/>
  <c r="L192" i="23"/>
  <c r="M192" i="23" s="1"/>
  <c r="AM191" i="23"/>
  <c r="AB191" i="23"/>
  <c r="AE191" i="23" s="1"/>
  <c r="AF191" i="23" s="1"/>
  <c r="AR191" i="23" s="1"/>
  <c r="Y191" i="23"/>
  <c r="U191" i="23"/>
  <c r="T191" i="23"/>
  <c r="S191" i="23"/>
  <c r="R191" i="23"/>
  <c r="L191" i="23"/>
  <c r="M191" i="23" s="1"/>
  <c r="AM190" i="23"/>
  <c r="AB190" i="23"/>
  <c r="Y190" i="23"/>
  <c r="U190" i="23"/>
  <c r="T190" i="23"/>
  <c r="S190" i="23"/>
  <c r="R190" i="23"/>
  <c r="L190" i="23"/>
  <c r="M190" i="23" s="1"/>
  <c r="AM189" i="23"/>
  <c r="AB189" i="23"/>
  <c r="Y189" i="23"/>
  <c r="U189" i="23"/>
  <c r="T189" i="23"/>
  <c r="S189" i="23"/>
  <c r="R189" i="23"/>
  <c r="L189" i="23"/>
  <c r="M189" i="23" s="1"/>
  <c r="AM188" i="23"/>
  <c r="AB188" i="23"/>
  <c r="Y188" i="23"/>
  <c r="U188" i="23"/>
  <c r="U194" i="23" s="1"/>
  <c r="T188" i="23"/>
  <c r="S188" i="23"/>
  <c r="R188" i="23"/>
  <c r="L188" i="23"/>
  <c r="M188" i="23" s="1"/>
  <c r="AQ188" i="23" s="1"/>
  <c r="BA187" i="23"/>
  <c r="AZ187" i="23"/>
  <c r="AY187" i="23"/>
  <c r="AX187" i="23"/>
  <c r="AW187" i="23"/>
  <c r="AV187" i="23"/>
  <c r="AU187" i="23"/>
  <c r="AL187" i="23"/>
  <c r="AK187" i="23"/>
  <c r="AJ187" i="23"/>
  <c r="AD187" i="23"/>
  <c r="AC187" i="23"/>
  <c r="AC178" i="23" s="1"/>
  <c r="S187" i="23"/>
  <c r="AM186" i="23"/>
  <c r="AN186" i="23" s="1"/>
  <c r="AS186" i="23" s="1"/>
  <c r="AB186" i="23"/>
  <c r="Y186" i="23"/>
  <c r="U186" i="23"/>
  <c r="T186" i="23"/>
  <c r="S186" i="23"/>
  <c r="R186" i="23"/>
  <c r="L186" i="23"/>
  <c r="AM185" i="23"/>
  <c r="AB185" i="23"/>
  <c r="Y185" i="23"/>
  <c r="Y187" i="23" s="1"/>
  <c r="U185" i="23"/>
  <c r="T185" i="23"/>
  <c r="S185" i="23"/>
  <c r="R185" i="23"/>
  <c r="L185" i="23"/>
  <c r="M185" i="23" s="1"/>
  <c r="AM184" i="23"/>
  <c r="AN184" i="23" s="1"/>
  <c r="AS184" i="23" s="1"/>
  <c r="AE184" i="23"/>
  <c r="AF184" i="23" s="1"/>
  <c r="AR184" i="23" s="1"/>
  <c r="AB184" i="23"/>
  <c r="Y184" i="23"/>
  <c r="U184" i="23"/>
  <c r="T184" i="23"/>
  <c r="S184" i="23"/>
  <c r="R184" i="23"/>
  <c r="L184" i="23"/>
  <c r="M184" i="23" s="1"/>
  <c r="AM183" i="23"/>
  <c r="AN183" i="23" s="1"/>
  <c r="AB183" i="23"/>
  <c r="Y183" i="23"/>
  <c r="U183" i="23"/>
  <c r="U187" i="23" s="1"/>
  <c r="T183" i="23"/>
  <c r="S183" i="23"/>
  <c r="R183" i="23"/>
  <c r="R187" i="23" s="1"/>
  <c r="L183" i="23"/>
  <c r="BA182" i="23"/>
  <c r="AZ182" i="23"/>
  <c r="AY182" i="23"/>
  <c r="AX182" i="23"/>
  <c r="AW182" i="23"/>
  <c r="AV182" i="23"/>
  <c r="AU182" i="23"/>
  <c r="AL182" i="23"/>
  <c r="AK182" i="23"/>
  <c r="AJ182" i="23"/>
  <c r="AD182" i="23"/>
  <c r="AD178" i="23" s="1"/>
  <c r="AC182" i="23"/>
  <c r="T182" i="23"/>
  <c r="S182" i="23"/>
  <c r="AM181" i="23"/>
  <c r="AN181" i="23" s="1"/>
  <c r="AS181" i="23" s="1"/>
  <c r="AB181" i="23"/>
  <c r="Y181" i="23"/>
  <c r="U181" i="23"/>
  <c r="AE181" i="23" s="1"/>
  <c r="AF181" i="23" s="1"/>
  <c r="AR181" i="23" s="1"/>
  <c r="T181" i="23"/>
  <c r="S181" i="23"/>
  <c r="R181" i="23"/>
  <c r="L181" i="23"/>
  <c r="M181" i="23" s="1"/>
  <c r="AM180" i="23"/>
  <c r="AB180" i="23"/>
  <c r="Y180" i="23"/>
  <c r="U180" i="23"/>
  <c r="T180" i="23"/>
  <c r="S180" i="23"/>
  <c r="R180" i="23"/>
  <c r="L180" i="23"/>
  <c r="M180" i="23" s="1"/>
  <c r="AM179" i="23"/>
  <c r="AB179" i="23"/>
  <c r="Y179" i="23"/>
  <c r="Y182" i="23" s="1"/>
  <c r="U179" i="23"/>
  <c r="T179" i="23"/>
  <c r="S179" i="23"/>
  <c r="R179" i="23"/>
  <c r="L179" i="23"/>
  <c r="BA178" i="23"/>
  <c r="AW178" i="23"/>
  <c r="AK178" i="23"/>
  <c r="AJ178" i="23"/>
  <c r="BB177" i="23"/>
  <c r="AZ177" i="23"/>
  <c r="AT177" i="23"/>
  <c r="AR177" i="23"/>
  <c r="AQ177" i="23"/>
  <c r="AN177" i="23"/>
  <c r="AL177" i="23"/>
  <c r="AC177" i="23"/>
  <c r="Y177" i="23"/>
  <c r="AB176" i="23"/>
  <c r="Y176" i="23"/>
  <c r="U176" i="23"/>
  <c r="T176" i="23"/>
  <c r="S176" i="23"/>
  <c r="R176" i="23"/>
  <c r="L176" i="23"/>
  <c r="M176" i="23" s="1"/>
  <c r="AB175" i="23"/>
  <c r="Y175" i="23"/>
  <c r="U175" i="23"/>
  <c r="T175" i="23"/>
  <c r="S175" i="23"/>
  <c r="R175" i="23"/>
  <c r="L175" i="23"/>
  <c r="M175" i="23" s="1"/>
  <c r="AB174" i="23"/>
  <c r="Y174" i="23"/>
  <c r="U174" i="23"/>
  <c r="T174" i="23"/>
  <c r="S174" i="23"/>
  <c r="R174" i="23"/>
  <c r="L174" i="23"/>
  <c r="M174" i="23" s="1"/>
  <c r="BB173" i="23"/>
  <c r="BA173" i="23"/>
  <c r="BA177" i="23" s="1"/>
  <c r="AZ173" i="23"/>
  <c r="AY173" i="23"/>
  <c r="AY177" i="23" s="1"/>
  <c r="AX173" i="23"/>
  <c r="AX177" i="23" s="1"/>
  <c r="AW173" i="23"/>
  <c r="AW177" i="23" s="1"/>
  <c r="AV173" i="23"/>
  <c r="AV177" i="23" s="1"/>
  <c r="AU173" i="23"/>
  <c r="AU177" i="23" s="1"/>
  <c r="AT173" i="23"/>
  <c r="AS173" i="23"/>
  <c r="AS177" i="23" s="1"/>
  <c r="AR173" i="23"/>
  <c r="AQ173" i="23"/>
  <c r="AN173" i="23"/>
  <c r="AM173" i="23"/>
  <c r="AM177" i="23" s="1"/>
  <c r="AL173" i="23"/>
  <c r="AK173" i="23"/>
  <c r="AK177" i="23" s="1"/>
  <c r="AJ173" i="23"/>
  <c r="AJ177" i="23" s="1"/>
  <c r="AF173" i="23"/>
  <c r="AF177" i="23" s="1"/>
  <c r="AE173" i="23"/>
  <c r="AE177" i="23" s="1"/>
  <c r="AD173" i="23"/>
  <c r="AD177" i="23" s="1"/>
  <c r="AC173" i="23"/>
  <c r="AB172" i="23"/>
  <c r="Y172" i="23"/>
  <c r="U172" i="23"/>
  <c r="T172" i="23"/>
  <c r="S172" i="23"/>
  <c r="R172" i="23"/>
  <c r="L172" i="23"/>
  <c r="M172" i="23" s="1"/>
  <c r="AB171" i="23"/>
  <c r="Y171" i="23"/>
  <c r="U171" i="23"/>
  <c r="T171" i="23"/>
  <c r="S171" i="23"/>
  <c r="R171" i="23"/>
  <c r="L171" i="23"/>
  <c r="M171" i="23" s="1"/>
  <c r="AB170" i="23"/>
  <c r="Y170" i="23"/>
  <c r="U170" i="23"/>
  <c r="T170" i="23"/>
  <c r="S170" i="23"/>
  <c r="R170" i="23"/>
  <c r="L170" i="23"/>
  <c r="AB169" i="23"/>
  <c r="AB173" i="23" s="1"/>
  <c r="Y169" i="23"/>
  <c r="Y173" i="23" s="1"/>
  <c r="U169" i="23"/>
  <c r="T169" i="23"/>
  <c r="T173" i="23" s="1"/>
  <c r="T177" i="23" s="1"/>
  <c r="S169" i="23"/>
  <c r="S173" i="23" s="1"/>
  <c r="S177" i="23" s="1"/>
  <c r="R169" i="23"/>
  <c r="R173" i="23" s="1"/>
  <c r="R177" i="23" s="1"/>
  <c r="L169" i="23"/>
  <c r="M169" i="23" s="1"/>
  <c r="BB168" i="23"/>
  <c r="BA168" i="23"/>
  <c r="AZ168" i="23"/>
  <c r="AY168" i="23"/>
  <c r="AX168" i="23"/>
  <c r="AW168" i="23"/>
  <c r="AV168" i="23"/>
  <c r="AU168" i="23"/>
  <c r="AT168" i="23"/>
  <c r="AS168" i="23"/>
  <c r="AR168" i="23"/>
  <c r="AQ168" i="23"/>
  <c r="AN168" i="23"/>
  <c r="AM168" i="23"/>
  <c r="AL168" i="23"/>
  <c r="AK168" i="23"/>
  <c r="AJ168" i="23"/>
  <c r="AF168" i="23"/>
  <c r="AE168" i="23"/>
  <c r="AD168" i="23"/>
  <c r="AC168" i="23"/>
  <c r="T168" i="23"/>
  <c r="AB167" i="23"/>
  <c r="Y167" i="23"/>
  <c r="U167" i="23"/>
  <c r="T167" i="23"/>
  <c r="S167" i="23"/>
  <c r="R167" i="23"/>
  <c r="L167" i="23"/>
  <c r="M167" i="23" s="1"/>
  <c r="AB166" i="23"/>
  <c r="Y166" i="23"/>
  <c r="U166" i="23"/>
  <c r="T166" i="23"/>
  <c r="S166" i="23"/>
  <c r="R166" i="23"/>
  <c r="L166" i="23"/>
  <c r="M166" i="23" s="1"/>
  <c r="AB165" i="23"/>
  <c r="Y165" i="23"/>
  <c r="U165" i="23"/>
  <c r="T165" i="23"/>
  <c r="S165" i="23"/>
  <c r="R165" i="23"/>
  <c r="R168" i="23" s="1"/>
  <c r="L165" i="23"/>
  <c r="M165" i="23" s="1"/>
  <c r="AB164" i="23"/>
  <c r="Y164" i="23"/>
  <c r="Y168" i="23" s="1"/>
  <c r="U164" i="23"/>
  <c r="T164" i="23"/>
  <c r="S164" i="23"/>
  <c r="S168" i="23" s="1"/>
  <c r="R164" i="23"/>
  <c r="L164" i="23"/>
  <c r="M164" i="23" s="1"/>
  <c r="AB163" i="23"/>
  <c r="Y163" i="23"/>
  <c r="U163" i="23"/>
  <c r="T163" i="23"/>
  <c r="S163" i="23"/>
  <c r="R163" i="23"/>
  <c r="L163" i="23"/>
  <c r="M163" i="23" s="1"/>
  <c r="BB162" i="23"/>
  <c r="BA162" i="23"/>
  <c r="AZ162" i="23"/>
  <c r="AY162" i="23"/>
  <c r="AX162" i="23"/>
  <c r="AW162" i="23"/>
  <c r="AV162" i="23"/>
  <c r="AU162" i="23"/>
  <c r="AT162" i="23"/>
  <c r="AS162" i="23"/>
  <c r="AR162" i="23"/>
  <c r="AQ162" i="23"/>
  <c r="AN162" i="23"/>
  <c r="AM162" i="23"/>
  <c r="AL162" i="23"/>
  <c r="AK162" i="23"/>
  <c r="AJ162" i="23"/>
  <c r="AF162" i="23"/>
  <c r="AE162" i="23"/>
  <c r="AD162" i="23"/>
  <c r="AC162" i="23"/>
  <c r="AB161" i="23"/>
  <c r="Y161" i="23"/>
  <c r="U161" i="23"/>
  <c r="T161" i="23"/>
  <c r="S161" i="23"/>
  <c r="R161" i="23"/>
  <c r="L161" i="23"/>
  <c r="M161" i="23" s="1"/>
  <c r="AB160" i="23"/>
  <c r="Y160" i="23"/>
  <c r="U160" i="23"/>
  <c r="T160" i="23"/>
  <c r="S160" i="23"/>
  <c r="R160" i="23"/>
  <c r="L160" i="23"/>
  <c r="M160" i="23" s="1"/>
  <c r="AB159" i="23"/>
  <c r="Y159" i="23"/>
  <c r="Y162" i="23" s="1"/>
  <c r="U159" i="23"/>
  <c r="T159" i="23"/>
  <c r="S159" i="23"/>
  <c r="R159" i="23"/>
  <c r="L159" i="23"/>
  <c r="M159" i="23" s="1"/>
  <c r="AB158" i="23"/>
  <c r="Y158" i="23"/>
  <c r="U158" i="23"/>
  <c r="U162" i="23" s="1"/>
  <c r="T158" i="23"/>
  <c r="T162" i="23" s="1"/>
  <c r="S158" i="23"/>
  <c r="S162" i="23" s="1"/>
  <c r="R158" i="23"/>
  <c r="R162" i="23" s="1"/>
  <c r="L158" i="23"/>
  <c r="AB157" i="23"/>
  <c r="Y157" i="23"/>
  <c r="U157" i="23"/>
  <c r="T157" i="23"/>
  <c r="S157" i="23"/>
  <c r="R157" i="23"/>
  <c r="L157" i="23"/>
  <c r="M157" i="23" s="1"/>
  <c r="AB156" i="23"/>
  <c r="Y156" i="23"/>
  <c r="U156" i="23"/>
  <c r="T156" i="23"/>
  <c r="S156" i="23"/>
  <c r="R156" i="23"/>
  <c r="L156" i="23"/>
  <c r="M156" i="23" s="1"/>
  <c r="BA155" i="23"/>
  <c r="AZ155" i="23"/>
  <c r="AY155" i="23"/>
  <c r="AX155" i="23"/>
  <c r="AW155" i="23"/>
  <c r="AV155" i="23"/>
  <c r="AR155" i="23"/>
  <c r="AL155" i="23"/>
  <c r="AJ155" i="23"/>
  <c r="AE155" i="23"/>
  <c r="Y155" i="23"/>
  <c r="AB154" i="23"/>
  <c r="Y154" i="23"/>
  <c r="U154" i="23"/>
  <c r="T154" i="23"/>
  <c r="S154" i="23"/>
  <c r="R154" i="23"/>
  <c r="L154" i="23"/>
  <c r="M154" i="23" s="1"/>
  <c r="AB153" i="23"/>
  <c r="Y153" i="23"/>
  <c r="U153" i="23"/>
  <c r="T153" i="23"/>
  <c r="S153" i="23"/>
  <c r="R153" i="23"/>
  <c r="L153" i="23"/>
  <c r="M153" i="23" s="1"/>
  <c r="AB152" i="23"/>
  <c r="Y152" i="23"/>
  <c r="U152" i="23"/>
  <c r="T152" i="23"/>
  <c r="S152" i="23"/>
  <c r="R152" i="23"/>
  <c r="L152" i="23"/>
  <c r="M152" i="23" s="1"/>
  <c r="BB151" i="23"/>
  <c r="BB155" i="23" s="1"/>
  <c r="BA151" i="23"/>
  <c r="AZ151" i="23"/>
  <c r="AY151" i="23"/>
  <c r="AX151" i="23"/>
  <c r="AW151" i="23"/>
  <c r="AV151" i="23"/>
  <c r="AU151" i="23"/>
  <c r="AU155" i="23" s="1"/>
  <c r="AT151" i="23"/>
  <c r="AT155" i="23" s="1"/>
  <c r="AS151" i="23"/>
  <c r="AS155" i="23" s="1"/>
  <c r="AR151" i="23"/>
  <c r="AQ151" i="23"/>
  <c r="AQ155" i="23" s="1"/>
  <c r="AN151" i="23"/>
  <c r="AN155" i="23" s="1"/>
  <c r="AM151" i="23"/>
  <c r="AM155" i="23" s="1"/>
  <c r="AL151" i="23"/>
  <c r="AK151" i="23"/>
  <c r="AK155" i="23" s="1"/>
  <c r="AJ151" i="23"/>
  <c r="AF151" i="23"/>
  <c r="AF155" i="23" s="1"/>
  <c r="AE151" i="23"/>
  <c r="AD151" i="23"/>
  <c r="AD155" i="23" s="1"/>
  <c r="AC151" i="23"/>
  <c r="AC155" i="23" s="1"/>
  <c r="Y151" i="23"/>
  <c r="AB150" i="23"/>
  <c r="Y150" i="23"/>
  <c r="U150" i="23"/>
  <c r="T150" i="23"/>
  <c r="S150" i="23"/>
  <c r="R150" i="23"/>
  <c r="L150" i="23"/>
  <c r="M150" i="23" s="1"/>
  <c r="BA149" i="23"/>
  <c r="AZ149" i="23"/>
  <c r="AY149" i="23"/>
  <c r="AX149" i="23"/>
  <c r="AW149" i="23"/>
  <c r="AV149" i="23"/>
  <c r="AU149" i="23"/>
  <c r="AL149" i="23"/>
  <c r="AK149" i="23"/>
  <c r="AJ149" i="23"/>
  <c r="AD149" i="23"/>
  <c r="AC149" i="23"/>
  <c r="Y149" i="23"/>
  <c r="AB148" i="23"/>
  <c r="Y148" i="23"/>
  <c r="U148" i="23"/>
  <c r="T148" i="23"/>
  <c r="S148" i="23"/>
  <c r="S151" i="23" s="1"/>
  <c r="R148" i="23"/>
  <c r="L148" i="23"/>
  <c r="M148" i="23" s="1"/>
  <c r="AB147" i="23"/>
  <c r="Y147" i="23"/>
  <c r="U147" i="23"/>
  <c r="U151" i="23" s="1"/>
  <c r="U155" i="23" s="1"/>
  <c r="T147" i="23"/>
  <c r="T151" i="23" s="1"/>
  <c r="T155" i="23" s="1"/>
  <c r="S147" i="23"/>
  <c r="R147" i="23"/>
  <c r="L147" i="23"/>
  <c r="M147" i="23" s="1"/>
  <c r="AM146" i="23"/>
  <c r="AN146" i="23" s="1"/>
  <c r="AS146" i="23" s="1"/>
  <c r="AB146" i="23"/>
  <c r="AE146" i="23" s="1"/>
  <c r="AF146" i="23" s="1"/>
  <c r="AR146" i="23" s="1"/>
  <c r="Y146" i="23"/>
  <c r="U146" i="23"/>
  <c r="T146" i="23"/>
  <c r="S146" i="23"/>
  <c r="S149" i="23" s="1"/>
  <c r="R146" i="23"/>
  <c r="L146" i="23"/>
  <c r="M146" i="23" s="1"/>
  <c r="AM145" i="23"/>
  <c r="AB145" i="23"/>
  <c r="Y145" i="23"/>
  <c r="U145" i="23"/>
  <c r="U149" i="23" s="1"/>
  <c r="T145" i="23"/>
  <c r="T149" i="23" s="1"/>
  <c r="S145" i="23"/>
  <c r="R145" i="23"/>
  <c r="R149" i="23" s="1"/>
  <c r="L145" i="23"/>
  <c r="BA144" i="23"/>
  <c r="BA136" i="23" s="1"/>
  <c r="BA135" i="23" s="1"/>
  <c r="AZ144" i="23"/>
  <c r="AZ136" i="23" s="1"/>
  <c r="AZ135" i="23" s="1"/>
  <c r="AY144" i="23"/>
  <c r="AX144" i="23"/>
  <c r="AV144" i="23"/>
  <c r="AL144" i="23"/>
  <c r="AK144" i="23"/>
  <c r="AK136" i="23" s="1"/>
  <c r="AK135" i="23" s="1"/>
  <c r="AJ144" i="23"/>
  <c r="AJ136" i="23" s="1"/>
  <c r="AJ135" i="23" s="1"/>
  <c r="AD144" i="23"/>
  <c r="AC144" i="23"/>
  <c r="AM143" i="23"/>
  <c r="AN143" i="23" s="1"/>
  <c r="AB143" i="23"/>
  <c r="AE143" i="23" s="1"/>
  <c r="AF143" i="23" s="1"/>
  <c r="AR143" i="23" s="1"/>
  <c r="Y143" i="23"/>
  <c r="U143" i="23"/>
  <c r="T143" i="23"/>
  <c r="S143" i="23"/>
  <c r="R143" i="23"/>
  <c r="L143" i="23"/>
  <c r="M143" i="23" s="1"/>
  <c r="AM142" i="23"/>
  <c r="AB142" i="23"/>
  <c r="Y142" i="23"/>
  <c r="U142" i="23"/>
  <c r="T142" i="23"/>
  <c r="S142" i="23"/>
  <c r="R142" i="23"/>
  <c r="L142" i="23"/>
  <c r="M142" i="23" s="1"/>
  <c r="AM141" i="23"/>
  <c r="AB141" i="23"/>
  <c r="AE141" i="23" s="1"/>
  <c r="Y141" i="23"/>
  <c r="U141" i="23"/>
  <c r="T141" i="23"/>
  <c r="S141" i="23"/>
  <c r="R141" i="23"/>
  <c r="L141" i="23"/>
  <c r="M141" i="23" s="1"/>
  <c r="AM140" i="23"/>
  <c r="AN140" i="23" s="1"/>
  <c r="AB140" i="23"/>
  <c r="Y140" i="23"/>
  <c r="U140" i="23"/>
  <c r="T140" i="23"/>
  <c r="S140" i="23"/>
  <c r="R140" i="23"/>
  <c r="L140" i="23"/>
  <c r="M140" i="23" s="1"/>
  <c r="AM139" i="23"/>
  <c r="AN139" i="23" s="1"/>
  <c r="AB139" i="23"/>
  <c r="Y139" i="23"/>
  <c r="U139" i="23"/>
  <c r="T139" i="23"/>
  <c r="S139" i="23"/>
  <c r="R139" i="23"/>
  <c r="R144" i="23" s="1"/>
  <c r="R136" i="23" s="1"/>
  <c r="L139" i="23"/>
  <c r="AM138" i="23"/>
  <c r="AB138" i="23"/>
  <c r="Y138" i="23"/>
  <c r="U138" i="23"/>
  <c r="T138" i="23"/>
  <c r="S138" i="23"/>
  <c r="R138" i="23"/>
  <c r="L138" i="23"/>
  <c r="AM137" i="23"/>
  <c r="AN137" i="23" s="1"/>
  <c r="AB137" i="23"/>
  <c r="Y137" i="23"/>
  <c r="U137" i="23"/>
  <c r="U144" i="23" s="1"/>
  <c r="T137" i="23"/>
  <c r="S137" i="23"/>
  <c r="S144" i="23" s="1"/>
  <c r="S136" i="23" s="1"/>
  <c r="R137" i="23"/>
  <c r="L137" i="23"/>
  <c r="M137" i="23" s="1"/>
  <c r="AY136" i="23"/>
  <c r="AX136" i="23"/>
  <c r="AV136" i="23"/>
  <c r="AV135" i="23" s="1"/>
  <c r="AD136" i="23"/>
  <c r="AD135" i="23" s="1"/>
  <c r="AC136" i="23"/>
  <c r="AC135" i="23" s="1"/>
  <c r="Z136" i="23"/>
  <c r="AY135" i="23"/>
  <c r="Z135" i="23"/>
  <c r="Y133" i="23"/>
  <c r="U133" i="23"/>
  <c r="T133" i="23"/>
  <c r="S133" i="23"/>
  <c r="R133" i="23"/>
  <c r="L133" i="23"/>
  <c r="M133" i="23" s="1"/>
  <c r="Y132" i="23"/>
  <c r="U132" i="23"/>
  <c r="T132" i="23"/>
  <c r="S132" i="23"/>
  <c r="R132" i="23"/>
  <c r="L132" i="23"/>
  <c r="M132" i="23" s="1"/>
  <c r="Y131" i="23"/>
  <c r="U131" i="23"/>
  <c r="T131" i="23"/>
  <c r="S131" i="23"/>
  <c r="R131" i="23"/>
  <c r="L131" i="23"/>
  <c r="M131" i="23" s="1"/>
  <c r="Y130" i="23"/>
  <c r="U130" i="23"/>
  <c r="T130" i="23"/>
  <c r="S130" i="23"/>
  <c r="R130" i="23"/>
  <c r="L130" i="23"/>
  <c r="M130" i="23" s="1"/>
  <c r="Y128" i="23"/>
  <c r="U128" i="23"/>
  <c r="T128" i="23"/>
  <c r="S128" i="23"/>
  <c r="R128" i="23"/>
  <c r="L128" i="23"/>
  <c r="M128" i="23" s="1"/>
  <c r="Y127" i="23"/>
  <c r="U127" i="23"/>
  <c r="T127" i="23"/>
  <c r="S127" i="23"/>
  <c r="R127" i="23"/>
  <c r="L127" i="23"/>
  <c r="M127" i="23" s="1"/>
  <c r="BA126" i="23"/>
  <c r="AK126" i="23"/>
  <c r="AJ126" i="23"/>
  <c r="AJ129" i="23" s="1"/>
  <c r="Y125" i="23"/>
  <c r="U125" i="23"/>
  <c r="T125" i="23"/>
  <c r="S125" i="23"/>
  <c r="R125" i="23"/>
  <c r="L125" i="23"/>
  <c r="M125" i="23" s="1"/>
  <c r="Y124" i="23"/>
  <c r="U124" i="23"/>
  <c r="T124" i="23"/>
  <c r="S124" i="23"/>
  <c r="R124" i="23"/>
  <c r="L124" i="23"/>
  <c r="M124" i="23" s="1"/>
  <c r="Y123" i="23"/>
  <c r="U123" i="23"/>
  <c r="T123" i="23"/>
  <c r="S123" i="23"/>
  <c r="R123" i="23"/>
  <c r="L123" i="23"/>
  <c r="M123" i="23" s="1"/>
  <c r="AZ122" i="23"/>
  <c r="AY122" i="23"/>
  <c r="AL122" i="23"/>
  <c r="AL126" i="23" s="1"/>
  <c r="AK122" i="23"/>
  <c r="Y121" i="23"/>
  <c r="U121" i="23"/>
  <c r="T121" i="23"/>
  <c r="S121" i="23"/>
  <c r="R121" i="23"/>
  <c r="L121" i="23"/>
  <c r="M121" i="23" s="1"/>
  <c r="Y120" i="23"/>
  <c r="U120" i="23"/>
  <c r="T120" i="23"/>
  <c r="S120" i="23"/>
  <c r="R120" i="23"/>
  <c r="L120" i="23"/>
  <c r="M120" i="23" s="1"/>
  <c r="Y119" i="23"/>
  <c r="U119" i="23"/>
  <c r="T119" i="23"/>
  <c r="S119" i="23"/>
  <c r="R119" i="23"/>
  <c r="L119" i="23"/>
  <c r="M119" i="23" s="1"/>
  <c r="Y118" i="23"/>
  <c r="U118" i="23"/>
  <c r="T118" i="23"/>
  <c r="S118" i="23"/>
  <c r="R118" i="23"/>
  <c r="L118" i="23"/>
  <c r="M118" i="23" s="1"/>
  <c r="Y117" i="23"/>
  <c r="U117" i="23"/>
  <c r="T117" i="23"/>
  <c r="S117" i="23"/>
  <c r="R117" i="23"/>
  <c r="L117" i="23"/>
  <c r="M117" i="23" s="1"/>
  <c r="BA116" i="23"/>
  <c r="BA122" i="23" s="1"/>
  <c r="AZ116" i="23"/>
  <c r="AY116" i="23"/>
  <c r="AX116" i="23"/>
  <c r="AX122" i="23" s="1"/>
  <c r="AW116" i="23"/>
  <c r="AW122" i="23" s="1"/>
  <c r="AV116" i="23"/>
  <c r="AU116" i="23"/>
  <c r="AU94" i="23" s="1"/>
  <c r="AL116" i="23"/>
  <c r="AK116" i="23"/>
  <c r="AJ116" i="23"/>
  <c r="AJ122" i="23" s="1"/>
  <c r="AD116" i="23"/>
  <c r="AC116" i="23"/>
  <c r="Y115" i="23"/>
  <c r="U115" i="23"/>
  <c r="T115" i="23"/>
  <c r="S115" i="23"/>
  <c r="R115" i="23"/>
  <c r="L115" i="23"/>
  <c r="M115" i="23" s="1"/>
  <c r="Y114" i="23"/>
  <c r="U114" i="23"/>
  <c r="T114" i="23"/>
  <c r="S114" i="23"/>
  <c r="R114" i="23"/>
  <c r="L114" i="23"/>
  <c r="M114" i="23" s="1"/>
  <c r="AM113" i="23"/>
  <c r="AN113" i="23" s="1"/>
  <c r="AB113" i="23"/>
  <c r="Y113" i="23"/>
  <c r="U113" i="23"/>
  <c r="T113" i="23"/>
  <c r="S113" i="23"/>
  <c r="R113" i="23"/>
  <c r="L113" i="23"/>
  <c r="M113" i="23" s="1"/>
  <c r="AM112" i="23"/>
  <c r="AB112" i="23"/>
  <c r="Y112" i="23"/>
  <c r="U112" i="23"/>
  <c r="T112" i="23"/>
  <c r="S112" i="23"/>
  <c r="R112" i="23"/>
  <c r="L112" i="23"/>
  <c r="M112" i="23" s="1"/>
  <c r="AM110" i="23"/>
  <c r="AN110" i="23" s="1"/>
  <c r="AS110" i="23" s="1"/>
  <c r="AB110" i="23"/>
  <c r="Y110" i="23"/>
  <c r="U110" i="23"/>
  <c r="T110" i="23"/>
  <c r="S110" i="23"/>
  <c r="R110" i="23"/>
  <c r="L110" i="23"/>
  <c r="AM109" i="23"/>
  <c r="AN109" i="23" s="1"/>
  <c r="AS109" i="23" s="1"/>
  <c r="AE109" i="23"/>
  <c r="AF109" i="23" s="1"/>
  <c r="AR109" i="23" s="1"/>
  <c r="AB109" i="23"/>
  <c r="Y109" i="23"/>
  <c r="U109" i="23"/>
  <c r="T109" i="23"/>
  <c r="S109" i="23"/>
  <c r="R109" i="23"/>
  <c r="L109" i="23"/>
  <c r="M109" i="23" s="1"/>
  <c r="AM108" i="23"/>
  <c r="AN108" i="23" s="1"/>
  <c r="AB108" i="23"/>
  <c r="Y108" i="23"/>
  <c r="U108" i="23"/>
  <c r="T108" i="23"/>
  <c r="S108" i="23"/>
  <c r="R108" i="23"/>
  <c r="L108" i="23"/>
  <c r="M108" i="23" s="1"/>
  <c r="AM107" i="23"/>
  <c r="AB107" i="23"/>
  <c r="AE107" i="23" s="1"/>
  <c r="AF107" i="23" s="1"/>
  <c r="AR107" i="23" s="1"/>
  <c r="Y107" i="23"/>
  <c r="U107" i="23"/>
  <c r="T107" i="23"/>
  <c r="S107" i="23"/>
  <c r="R107" i="23"/>
  <c r="L107" i="23"/>
  <c r="M107" i="23" s="1"/>
  <c r="AM106" i="23"/>
  <c r="AN106" i="23" s="1"/>
  <c r="AB106" i="23"/>
  <c r="Y106" i="23"/>
  <c r="Y116" i="23" s="1"/>
  <c r="U106" i="23"/>
  <c r="T106" i="23"/>
  <c r="S106" i="23"/>
  <c r="S116" i="23" s="1"/>
  <c r="R106" i="23"/>
  <c r="L106" i="23"/>
  <c r="M106" i="23" s="1"/>
  <c r="AQ106" i="23" s="1"/>
  <c r="BB105" i="23"/>
  <c r="BA105" i="23"/>
  <c r="AZ105" i="23"/>
  <c r="AY105" i="23"/>
  <c r="AX105" i="23"/>
  <c r="AW105" i="23"/>
  <c r="AV105" i="23"/>
  <c r="AU105" i="23"/>
  <c r="AT105" i="23"/>
  <c r="AS105" i="23"/>
  <c r="AR105" i="23"/>
  <c r="AQ105" i="23"/>
  <c r="AN105" i="23"/>
  <c r="AM105" i="23"/>
  <c r="AL105" i="23"/>
  <c r="AK105" i="23"/>
  <c r="AJ105" i="23"/>
  <c r="AF105" i="23"/>
  <c r="AE105" i="23"/>
  <c r="AD105" i="23"/>
  <c r="AC105" i="23"/>
  <c r="AB105" i="23"/>
  <c r="Y105" i="23"/>
  <c r="U105" i="23"/>
  <c r="T105" i="23"/>
  <c r="S105" i="23"/>
  <c r="R105" i="23"/>
  <c r="M105" i="23"/>
  <c r="BA104" i="23"/>
  <c r="AZ104" i="23"/>
  <c r="AZ94" i="23" s="1"/>
  <c r="AY104" i="23"/>
  <c r="AX104" i="23"/>
  <c r="AW104" i="23"/>
  <c r="AV104" i="23"/>
  <c r="AU104" i="23"/>
  <c r="AL104" i="23"/>
  <c r="AL94" i="23" s="1"/>
  <c r="AK104" i="23"/>
  <c r="AJ104" i="23"/>
  <c r="AD104" i="23"/>
  <c r="AC104" i="23"/>
  <c r="R104" i="23"/>
  <c r="AB103" i="23"/>
  <c r="AE103" i="23" s="1"/>
  <c r="AF103" i="23" s="1"/>
  <c r="Y103" i="23"/>
  <c r="U103" i="23"/>
  <c r="T103" i="23"/>
  <c r="S103" i="23"/>
  <c r="R103" i="23"/>
  <c r="L103" i="23"/>
  <c r="M103" i="23" s="1"/>
  <c r="AB102" i="23"/>
  <c r="AE102" i="23" s="1"/>
  <c r="AF102" i="23" s="1"/>
  <c r="Y102" i="23"/>
  <c r="U102" i="23"/>
  <c r="T102" i="23"/>
  <c r="S102" i="23"/>
  <c r="R102" i="23"/>
  <c r="L102" i="23"/>
  <c r="M102" i="23" s="1"/>
  <c r="AB101" i="23"/>
  <c r="Y101" i="23"/>
  <c r="U101" i="23"/>
  <c r="T101" i="23"/>
  <c r="S101" i="23"/>
  <c r="R101" i="23"/>
  <c r="L101" i="23"/>
  <c r="M101" i="23" s="1"/>
  <c r="AB100" i="23"/>
  <c r="Y100" i="23"/>
  <c r="U100" i="23"/>
  <c r="T100" i="23"/>
  <c r="S100" i="23"/>
  <c r="R100" i="23"/>
  <c r="L100" i="23"/>
  <c r="M100" i="23" s="1"/>
  <c r="AB99" i="23"/>
  <c r="Y99" i="23"/>
  <c r="U99" i="23"/>
  <c r="T99" i="23"/>
  <c r="S99" i="23"/>
  <c r="R99" i="23"/>
  <c r="L99" i="23"/>
  <c r="M99" i="23" s="1"/>
  <c r="AB98" i="23"/>
  <c r="Y98" i="23"/>
  <c r="U98" i="23"/>
  <c r="T98" i="23"/>
  <c r="S98" i="23"/>
  <c r="R98" i="23"/>
  <c r="L98" i="23"/>
  <c r="M98" i="23" s="1"/>
  <c r="AM97" i="23"/>
  <c r="AN97" i="23" s="1"/>
  <c r="AS97" i="23" s="1"/>
  <c r="AB97" i="23"/>
  <c r="Y97" i="23"/>
  <c r="U97" i="23"/>
  <c r="AE97" i="23" s="1"/>
  <c r="AF97" i="23" s="1"/>
  <c r="AR97" i="23" s="1"/>
  <c r="T97" i="23"/>
  <c r="S97" i="23"/>
  <c r="R97" i="23"/>
  <c r="L97" i="23"/>
  <c r="AM96" i="23"/>
  <c r="AB96" i="23"/>
  <c r="Y96" i="23"/>
  <c r="U96" i="23"/>
  <c r="T96" i="23"/>
  <c r="S96" i="23"/>
  <c r="R96" i="23"/>
  <c r="L96" i="23"/>
  <c r="M96" i="23" s="1"/>
  <c r="AQ96" i="23" s="1"/>
  <c r="AM95" i="23"/>
  <c r="AN95" i="23" s="1"/>
  <c r="AB95" i="23"/>
  <c r="Y95" i="23"/>
  <c r="Y104" i="23" s="1"/>
  <c r="Y94" i="23" s="1"/>
  <c r="U95" i="23"/>
  <c r="U104" i="23" s="1"/>
  <c r="T95" i="23"/>
  <c r="T104" i="23" s="1"/>
  <c r="S95" i="23"/>
  <c r="S104" i="23" s="1"/>
  <c r="R95" i="23"/>
  <c r="L95" i="23"/>
  <c r="BA94" i="23"/>
  <c r="AY94" i="23"/>
  <c r="AX94" i="23"/>
  <c r="AW94" i="23"/>
  <c r="AK94" i="23"/>
  <c r="AJ94" i="23"/>
  <c r="AD94" i="23"/>
  <c r="AC94" i="23"/>
  <c r="S94" i="23"/>
  <c r="BA93" i="23"/>
  <c r="AZ93" i="23"/>
  <c r="AY93" i="23"/>
  <c r="AX93" i="23"/>
  <c r="AW93" i="23"/>
  <c r="AV93" i="23"/>
  <c r="AU93" i="23"/>
  <c r="AL93" i="23"/>
  <c r="AK93" i="23"/>
  <c r="AJ93" i="23"/>
  <c r="AD93" i="23"/>
  <c r="AC93" i="23"/>
  <c r="T93" i="23"/>
  <c r="S93" i="23"/>
  <c r="R93" i="23"/>
  <c r="L92" i="23"/>
  <c r="M92" i="23" s="1"/>
  <c r="AM91" i="23"/>
  <c r="AN91" i="23" s="1"/>
  <c r="AB91" i="23"/>
  <c r="Y91" i="23"/>
  <c r="U91" i="23"/>
  <c r="T91" i="23"/>
  <c r="S91" i="23"/>
  <c r="R91" i="23"/>
  <c r="L91" i="23"/>
  <c r="AM90" i="23"/>
  <c r="AB90" i="23"/>
  <c r="Y90" i="23"/>
  <c r="Y93" i="23" s="1"/>
  <c r="U90" i="23"/>
  <c r="T90" i="23"/>
  <c r="S90" i="23"/>
  <c r="R90" i="23"/>
  <c r="L90" i="23"/>
  <c r="AM89" i="23"/>
  <c r="AB89" i="23"/>
  <c r="Y89" i="23"/>
  <c r="U89" i="23"/>
  <c r="T89" i="23"/>
  <c r="S89" i="23"/>
  <c r="R89" i="23"/>
  <c r="L89" i="23"/>
  <c r="M89" i="23" s="1"/>
  <c r="BA88" i="23"/>
  <c r="AZ88" i="23"/>
  <c r="AY88" i="23"/>
  <c r="AX88" i="23"/>
  <c r="AW88" i="23"/>
  <c r="AV88" i="23"/>
  <c r="AU88" i="23"/>
  <c r="AL88" i="23"/>
  <c r="AK88" i="23"/>
  <c r="AJ88" i="23"/>
  <c r="AD88" i="23"/>
  <c r="AC88" i="23"/>
  <c r="T88" i="23"/>
  <c r="R88" i="23"/>
  <c r="AM87" i="23"/>
  <c r="AN87" i="23" s="1"/>
  <c r="AB87" i="23"/>
  <c r="Y87" i="23"/>
  <c r="Y88" i="23" s="1"/>
  <c r="U87" i="23"/>
  <c r="T87" i="23"/>
  <c r="S87" i="23"/>
  <c r="R87" i="23"/>
  <c r="L87" i="23"/>
  <c r="M87" i="23" s="1"/>
  <c r="AM86" i="23"/>
  <c r="AB86" i="23"/>
  <c r="AE86" i="23" s="1"/>
  <c r="Y86" i="23"/>
  <c r="U86" i="23"/>
  <c r="T86" i="23"/>
  <c r="S86" i="23"/>
  <c r="R86" i="23"/>
  <c r="L86" i="23"/>
  <c r="M86" i="23" s="1"/>
  <c r="BA85" i="23"/>
  <c r="AZ85" i="23"/>
  <c r="AY85" i="23"/>
  <c r="AX85" i="23"/>
  <c r="AW85" i="23"/>
  <c r="AV85" i="23"/>
  <c r="AU85" i="23"/>
  <c r="AL85" i="23"/>
  <c r="AK85" i="23"/>
  <c r="AJ85" i="23"/>
  <c r="AD85" i="23"/>
  <c r="AC85" i="23"/>
  <c r="AM84" i="23"/>
  <c r="AN84" i="23" s="1"/>
  <c r="AB84" i="23"/>
  <c r="AE84" i="23" s="1"/>
  <c r="AF84" i="23" s="1"/>
  <c r="AR84" i="23" s="1"/>
  <c r="Y84" i="23"/>
  <c r="U84" i="23"/>
  <c r="T84" i="23"/>
  <c r="S84" i="23"/>
  <c r="R84" i="23"/>
  <c r="L84" i="23"/>
  <c r="M84" i="23" s="1"/>
  <c r="AM83" i="23"/>
  <c r="AB83" i="23"/>
  <c r="Y83" i="23"/>
  <c r="U83" i="23"/>
  <c r="T83" i="23"/>
  <c r="S83" i="23"/>
  <c r="S85" i="23" s="1"/>
  <c r="R83" i="23"/>
  <c r="R85" i="23" s="1"/>
  <c r="L83" i="23"/>
  <c r="M83" i="23" s="1"/>
  <c r="AM82" i="23"/>
  <c r="AS82" i="23" s="1"/>
  <c r="AB82" i="23"/>
  <c r="AB85" i="23" s="1"/>
  <c r="Y82" i="23"/>
  <c r="Y85" i="23" s="1"/>
  <c r="U82" i="23"/>
  <c r="U85" i="23" s="1"/>
  <c r="T82" i="23"/>
  <c r="T85" i="23" s="1"/>
  <c r="S82" i="23"/>
  <c r="R82" i="23"/>
  <c r="L82" i="23"/>
  <c r="BA81" i="23"/>
  <c r="AZ81" i="23"/>
  <c r="AY81" i="23"/>
  <c r="AX81" i="23"/>
  <c r="AW81" i="23"/>
  <c r="AV81" i="23"/>
  <c r="AU81" i="23"/>
  <c r="AL81" i="23"/>
  <c r="AK81" i="23"/>
  <c r="AJ81" i="23"/>
  <c r="AD81" i="23"/>
  <c r="AC81" i="23"/>
  <c r="Y81" i="23"/>
  <c r="AM80" i="23"/>
  <c r="AB80" i="23"/>
  <c r="Y80" i="23"/>
  <c r="U80" i="23"/>
  <c r="T80" i="23"/>
  <c r="S80" i="23"/>
  <c r="R80" i="23"/>
  <c r="L80" i="23"/>
  <c r="M80" i="23" s="1"/>
  <c r="AM79" i="23"/>
  <c r="AB79" i="23"/>
  <c r="Y79" i="23"/>
  <c r="U79" i="23"/>
  <c r="T79" i="23"/>
  <c r="T81" i="23" s="1"/>
  <c r="S79" i="23"/>
  <c r="R79" i="23"/>
  <c r="L79" i="23"/>
  <c r="M79" i="23" s="1"/>
  <c r="AM78" i="23"/>
  <c r="AS78" i="23" s="1"/>
  <c r="AB78" i="23"/>
  <c r="Y78" i="23"/>
  <c r="U78" i="23"/>
  <c r="T78" i="23"/>
  <c r="S78" i="23"/>
  <c r="R78" i="23"/>
  <c r="L78" i="23"/>
  <c r="BA77" i="23"/>
  <c r="AZ77" i="23"/>
  <c r="AY77" i="23"/>
  <c r="AX77" i="23"/>
  <c r="AW77" i="23"/>
  <c r="AV77" i="23"/>
  <c r="AU77" i="23"/>
  <c r="AL77" i="23"/>
  <c r="AK77" i="23"/>
  <c r="AJ77" i="23"/>
  <c r="AD77" i="23"/>
  <c r="AC77" i="23"/>
  <c r="S77" i="23"/>
  <c r="AM74" i="23"/>
  <c r="AB74" i="23"/>
  <c r="Y74" i="23"/>
  <c r="U74" i="23"/>
  <c r="T74" i="23"/>
  <c r="S74" i="23"/>
  <c r="R74" i="23"/>
  <c r="L74" i="23"/>
  <c r="M74" i="23" s="1"/>
  <c r="AM73" i="23"/>
  <c r="AN73" i="23" s="1"/>
  <c r="AS73" i="23" s="1"/>
  <c r="AB73" i="23"/>
  <c r="AE73" i="23" s="1"/>
  <c r="AF73" i="23" s="1"/>
  <c r="AR73" i="23" s="1"/>
  <c r="Y73" i="23"/>
  <c r="U73" i="23"/>
  <c r="T73" i="23"/>
  <c r="S73" i="23"/>
  <c r="R73" i="23"/>
  <c r="L73" i="23"/>
  <c r="AM72" i="23"/>
  <c r="AN72" i="23" s="1"/>
  <c r="AB72" i="23"/>
  <c r="AE72" i="23" s="1"/>
  <c r="AF72" i="23" s="1"/>
  <c r="AR72" i="23" s="1"/>
  <c r="Y72" i="23"/>
  <c r="U72" i="23"/>
  <c r="T72" i="23"/>
  <c r="S72" i="23"/>
  <c r="R72" i="23"/>
  <c r="L72" i="23"/>
  <c r="M72" i="23" s="1"/>
  <c r="AM71" i="23"/>
  <c r="AB71" i="23"/>
  <c r="Y71" i="23"/>
  <c r="U71" i="23"/>
  <c r="T71" i="23"/>
  <c r="S71" i="23"/>
  <c r="R71" i="23"/>
  <c r="L71" i="23"/>
  <c r="M71" i="23" s="1"/>
  <c r="AM70" i="23"/>
  <c r="AN70" i="23" s="1"/>
  <c r="AB70" i="23"/>
  <c r="Y70" i="23"/>
  <c r="U70" i="23"/>
  <c r="T70" i="23"/>
  <c r="T77" i="23" s="1"/>
  <c r="S70" i="23"/>
  <c r="R70" i="23"/>
  <c r="L70" i="23"/>
  <c r="M70" i="23" s="1"/>
  <c r="AM69" i="23"/>
  <c r="AN69" i="23" s="1"/>
  <c r="AB69" i="23"/>
  <c r="Y69" i="23"/>
  <c r="Y77" i="23" s="1"/>
  <c r="U69" i="23"/>
  <c r="U77" i="23" s="1"/>
  <c r="T69" i="23"/>
  <c r="S69" i="23"/>
  <c r="R69" i="23"/>
  <c r="L69" i="23"/>
  <c r="BB68" i="23"/>
  <c r="BA68" i="23"/>
  <c r="AZ68" i="23"/>
  <c r="AY68" i="23"/>
  <c r="AX68" i="23"/>
  <c r="AW68" i="23"/>
  <c r="AV68" i="23"/>
  <c r="AU68" i="23"/>
  <c r="AT68" i="23"/>
  <c r="AS68" i="23"/>
  <c r="AR68" i="23"/>
  <c r="AQ68" i="23"/>
  <c r="AN68" i="23"/>
  <c r="AM68" i="23"/>
  <c r="AL68" i="23"/>
  <c r="AK68" i="23"/>
  <c r="AJ68" i="23"/>
  <c r="AF68" i="23"/>
  <c r="AE68" i="23"/>
  <c r="AD68" i="23"/>
  <c r="AC68" i="23"/>
  <c r="AB68" i="23"/>
  <c r="Y68" i="23"/>
  <c r="U68" i="23"/>
  <c r="T68" i="23"/>
  <c r="S68" i="23"/>
  <c r="R68" i="23"/>
  <c r="M68" i="23"/>
  <c r="L68" i="23"/>
  <c r="BA67" i="23"/>
  <c r="AZ67" i="23"/>
  <c r="AY67" i="23"/>
  <c r="AX67" i="23"/>
  <c r="AW67" i="23"/>
  <c r="AV67" i="23"/>
  <c r="AL67" i="23"/>
  <c r="AK67" i="23"/>
  <c r="AJ67" i="23"/>
  <c r="AD67" i="23"/>
  <c r="AC67" i="23"/>
  <c r="AM63" i="23"/>
  <c r="AN63" i="23" s="1"/>
  <c r="AS63" i="23" s="1"/>
  <c r="AB63" i="23"/>
  <c r="Y63" i="23"/>
  <c r="U63" i="23"/>
  <c r="T63" i="23"/>
  <c r="T67" i="23" s="1"/>
  <c r="S63" i="23"/>
  <c r="S67" i="23" s="1"/>
  <c r="R63" i="23"/>
  <c r="R67" i="23" s="1"/>
  <c r="L63" i="23"/>
  <c r="AM62" i="23"/>
  <c r="AB62" i="23"/>
  <c r="Y62" i="23"/>
  <c r="Y67" i="23" s="1"/>
  <c r="U62" i="23"/>
  <c r="T62" i="23"/>
  <c r="S62" i="23"/>
  <c r="R62" i="23"/>
  <c r="L62" i="23"/>
  <c r="BA61" i="23"/>
  <c r="AZ61" i="23"/>
  <c r="AY61" i="23"/>
  <c r="AX61" i="23"/>
  <c r="AW61" i="23"/>
  <c r="AV61" i="23"/>
  <c r="AU61" i="23"/>
  <c r="AL61" i="23"/>
  <c r="AK61" i="23"/>
  <c r="AJ61" i="23"/>
  <c r="AD61" i="23"/>
  <c r="AC61" i="23"/>
  <c r="AM60" i="23"/>
  <c r="AB60" i="23"/>
  <c r="Y60" i="23"/>
  <c r="U60" i="23"/>
  <c r="T60" i="23"/>
  <c r="S60" i="23"/>
  <c r="R60" i="23"/>
  <c r="L60" i="23"/>
  <c r="AM59" i="23"/>
  <c r="AN59" i="23" s="1"/>
  <c r="AS59" i="23" s="1"/>
  <c r="AB59" i="23"/>
  <c r="Y59" i="23"/>
  <c r="U59" i="23"/>
  <c r="T59" i="23"/>
  <c r="S59" i="23"/>
  <c r="R59" i="23"/>
  <c r="L59" i="23"/>
  <c r="AM58" i="23"/>
  <c r="AB58" i="23"/>
  <c r="AE58" i="23" s="1"/>
  <c r="AF58" i="23" s="1"/>
  <c r="AR58" i="23" s="1"/>
  <c r="Y58" i="23"/>
  <c r="U58" i="23"/>
  <c r="T58" i="23"/>
  <c r="S58" i="23"/>
  <c r="R58" i="23"/>
  <c r="L58" i="23"/>
  <c r="AM57" i="23"/>
  <c r="AN57" i="23" s="1"/>
  <c r="AB57" i="23"/>
  <c r="Y57" i="23"/>
  <c r="U57" i="23"/>
  <c r="T57" i="23"/>
  <c r="S57" i="23"/>
  <c r="S61" i="23" s="1"/>
  <c r="R57" i="23"/>
  <c r="L57" i="23"/>
  <c r="M57" i="23" s="1"/>
  <c r="AQ57" i="23" s="1"/>
  <c r="AM56" i="23"/>
  <c r="AB56" i="23"/>
  <c r="Y56" i="23"/>
  <c r="Y61" i="23" s="1"/>
  <c r="U56" i="23"/>
  <c r="U61" i="23" s="1"/>
  <c r="T56" i="23"/>
  <c r="T61" i="23" s="1"/>
  <c r="S56" i="23"/>
  <c r="R56" i="23"/>
  <c r="R61" i="23" s="1"/>
  <c r="L56" i="23"/>
  <c r="BA55" i="23"/>
  <c r="AZ55" i="23"/>
  <c r="AY55" i="23"/>
  <c r="AX55" i="23"/>
  <c r="AW55" i="23"/>
  <c r="AV55" i="23"/>
  <c r="AU55" i="23"/>
  <c r="AL55" i="23"/>
  <c r="AK55" i="23"/>
  <c r="AJ55" i="23"/>
  <c r="AD55" i="23"/>
  <c r="AC55" i="23"/>
  <c r="L54" i="23"/>
  <c r="M54" i="23" s="1"/>
  <c r="AM53" i="23"/>
  <c r="AN53" i="23" s="1"/>
  <c r="AS53" i="23" s="1"/>
  <c r="AB53" i="23"/>
  <c r="Y53" i="23"/>
  <c r="U53" i="23"/>
  <c r="T53" i="23"/>
  <c r="S53" i="23"/>
  <c r="R53" i="23"/>
  <c r="L53" i="23"/>
  <c r="M53" i="23" s="1"/>
  <c r="AQ53" i="23" s="1"/>
  <c r="AM52" i="23"/>
  <c r="AB52" i="23"/>
  <c r="Y52" i="23"/>
  <c r="U52" i="23"/>
  <c r="T52" i="23"/>
  <c r="S52" i="23"/>
  <c r="R52" i="23"/>
  <c r="R55" i="23" s="1"/>
  <c r="L52" i="23"/>
  <c r="M52" i="23" s="1"/>
  <c r="AM51" i="23"/>
  <c r="AB51" i="23"/>
  <c r="Y51" i="23"/>
  <c r="U51" i="23"/>
  <c r="T51" i="23"/>
  <c r="S51" i="23"/>
  <c r="R51" i="23"/>
  <c r="L51" i="23"/>
  <c r="M51" i="23" s="1"/>
  <c r="AQ51" i="23" s="1"/>
  <c r="AM50" i="23"/>
  <c r="AB50" i="23"/>
  <c r="Y50" i="23"/>
  <c r="Y55" i="23" s="1"/>
  <c r="U50" i="23"/>
  <c r="T50" i="23"/>
  <c r="T55" i="23" s="1"/>
  <c r="S50" i="23"/>
  <c r="S55" i="23" s="1"/>
  <c r="R50" i="23"/>
  <c r="L50" i="23"/>
  <c r="M50" i="23" s="1"/>
  <c r="BA49" i="23"/>
  <c r="AZ49" i="23"/>
  <c r="AY49" i="23"/>
  <c r="AX49" i="23"/>
  <c r="AW49" i="23"/>
  <c r="AV49" i="23"/>
  <c r="AU49" i="23"/>
  <c r="AL49" i="23"/>
  <c r="AK49" i="23"/>
  <c r="AJ49" i="23"/>
  <c r="AE49" i="23"/>
  <c r="AD49" i="23"/>
  <c r="AC49" i="23"/>
  <c r="AM46" i="23"/>
  <c r="AB46" i="23"/>
  <c r="AF46" i="23" s="1"/>
  <c r="AR46" i="23" s="1"/>
  <c r="Y46" i="23"/>
  <c r="U46" i="23"/>
  <c r="T46" i="23"/>
  <c r="S46" i="23"/>
  <c r="R46" i="23"/>
  <c r="L46" i="23"/>
  <c r="M46" i="23" s="1"/>
  <c r="AM45" i="23"/>
  <c r="AB45" i="23"/>
  <c r="AF45" i="23" s="1"/>
  <c r="AR45" i="23" s="1"/>
  <c r="Y45" i="23"/>
  <c r="U45" i="23"/>
  <c r="T45" i="23"/>
  <c r="T49" i="23" s="1"/>
  <c r="S45" i="23"/>
  <c r="R45" i="23"/>
  <c r="L45" i="23"/>
  <c r="M45" i="23" s="1"/>
  <c r="AM44" i="23"/>
  <c r="AN44" i="23" s="1"/>
  <c r="AB44" i="23"/>
  <c r="Y44" i="23"/>
  <c r="Y49" i="23" s="1"/>
  <c r="U44" i="23"/>
  <c r="AF44" i="23" s="1"/>
  <c r="AR44" i="23" s="1"/>
  <c r="T44" i="23"/>
  <c r="S44" i="23"/>
  <c r="S49" i="23" s="1"/>
  <c r="R44" i="23"/>
  <c r="R49" i="23" s="1"/>
  <c r="L44" i="23"/>
  <c r="BB43" i="23"/>
  <c r="BB42" i="23" s="1"/>
  <c r="BA43" i="23"/>
  <c r="AZ43" i="23"/>
  <c r="AZ42" i="23" s="1"/>
  <c r="AY43" i="23"/>
  <c r="AY42" i="23" s="1"/>
  <c r="AX43" i="23"/>
  <c r="AW43" i="23"/>
  <c r="AV43" i="23"/>
  <c r="AU43" i="23"/>
  <c r="AU42" i="23" s="1"/>
  <c r="AT43" i="23"/>
  <c r="AT42" i="23" s="1"/>
  <c r="AS43" i="23"/>
  <c r="AS42" i="23" s="1"/>
  <c r="AR43" i="23"/>
  <c r="AR42" i="23" s="1"/>
  <c r="AQ43" i="23"/>
  <c r="AQ42" i="23" s="1"/>
  <c r="AN43" i="23"/>
  <c r="AN42" i="23" s="1"/>
  <c r="AM43" i="23"/>
  <c r="AM42" i="23" s="1"/>
  <c r="AL43" i="23"/>
  <c r="AK43" i="23"/>
  <c r="AK42" i="23" s="1"/>
  <c r="AJ43" i="23"/>
  <c r="AF43" i="23"/>
  <c r="AE43" i="23"/>
  <c r="AD43" i="23"/>
  <c r="AC43" i="23"/>
  <c r="AB43" i="23"/>
  <c r="Y43" i="23"/>
  <c r="Y42" i="23" s="1"/>
  <c r="U43" i="23"/>
  <c r="U42" i="23" s="1"/>
  <c r="T43" i="23"/>
  <c r="T42" i="23" s="1"/>
  <c r="S43" i="23"/>
  <c r="S42" i="23" s="1"/>
  <c r="R43" i="23"/>
  <c r="M43" i="23"/>
  <c r="M42" i="23" s="1"/>
  <c r="L43" i="23"/>
  <c r="L42" i="23" s="1"/>
  <c r="BA42" i="23"/>
  <c r="AX42" i="23"/>
  <c r="AW42" i="23"/>
  <c r="AV42" i="23"/>
  <c r="AL42" i="23"/>
  <c r="AJ42" i="23"/>
  <c r="AD42" i="23"/>
  <c r="AC42" i="23"/>
  <c r="R42" i="23"/>
  <c r="BA41" i="23"/>
  <c r="AZ41" i="23"/>
  <c r="AY41" i="23"/>
  <c r="AY29" i="23" s="1"/>
  <c r="AX41" i="23"/>
  <c r="AW41" i="23"/>
  <c r="AV41" i="23"/>
  <c r="AL41" i="23"/>
  <c r="AK41" i="23"/>
  <c r="AK29" i="23" s="1"/>
  <c r="AJ41" i="23"/>
  <c r="AD41" i="23"/>
  <c r="AC41" i="23"/>
  <c r="AM40" i="23"/>
  <c r="AB40" i="23"/>
  <c r="AE40" i="23" s="1"/>
  <c r="AF40" i="23" s="1"/>
  <c r="AR40" i="23" s="1"/>
  <c r="Y40" i="23"/>
  <c r="U40" i="23"/>
  <c r="T40" i="23"/>
  <c r="S40" i="23"/>
  <c r="R40" i="23"/>
  <c r="L40" i="23"/>
  <c r="M40" i="23" s="1"/>
  <c r="AQ40" i="23" s="1"/>
  <c r="AM39" i="23"/>
  <c r="AN39" i="23" s="1"/>
  <c r="AS39" i="23" s="1"/>
  <c r="AB39" i="23"/>
  <c r="AE39" i="23" s="1"/>
  <c r="AF39" i="23" s="1"/>
  <c r="AR39" i="23" s="1"/>
  <c r="Y39" i="23"/>
  <c r="U39" i="23"/>
  <c r="T39" i="23"/>
  <c r="S39" i="23"/>
  <c r="R39" i="23"/>
  <c r="L39" i="23"/>
  <c r="M39" i="23" s="1"/>
  <c r="AQ39" i="23" s="1"/>
  <c r="AR38" i="23"/>
  <c r="AM38" i="23"/>
  <c r="AB38" i="23"/>
  <c r="Y38" i="23"/>
  <c r="U38" i="23"/>
  <c r="T38" i="23"/>
  <c r="S38" i="23"/>
  <c r="R38" i="23"/>
  <c r="L38" i="23"/>
  <c r="M38" i="23" s="1"/>
  <c r="AM37" i="23"/>
  <c r="AN37" i="23" s="1"/>
  <c r="AS37" i="23" s="1"/>
  <c r="AB37" i="23"/>
  <c r="Y37" i="23"/>
  <c r="AE37" i="23" s="1"/>
  <c r="AF37" i="23" s="1"/>
  <c r="AR37" i="23" s="1"/>
  <c r="U37" i="23"/>
  <c r="T37" i="23"/>
  <c r="S37" i="23"/>
  <c r="R37" i="23"/>
  <c r="L37" i="23"/>
  <c r="AM36" i="23"/>
  <c r="AB36" i="23"/>
  <c r="Y36" i="23"/>
  <c r="U36" i="23"/>
  <c r="T36" i="23"/>
  <c r="S36" i="23"/>
  <c r="R36" i="23"/>
  <c r="L36" i="23"/>
  <c r="M36" i="23" s="1"/>
  <c r="AQ36" i="23" s="1"/>
  <c r="AM35" i="23"/>
  <c r="AN35" i="23" s="1"/>
  <c r="AS35" i="23" s="1"/>
  <c r="AB35" i="23"/>
  <c r="Y35" i="23"/>
  <c r="Y41" i="23" s="1"/>
  <c r="U35" i="23"/>
  <c r="U41" i="23" s="1"/>
  <c r="T35" i="23"/>
  <c r="T41" i="23" s="1"/>
  <c r="S35" i="23"/>
  <c r="S41" i="23" s="1"/>
  <c r="R35" i="23"/>
  <c r="L35" i="23"/>
  <c r="M35" i="23" s="1"/>
  <c r="BA34" i="23"/>
  <c r="AZ34" i="23"/>
  <c r="AY34" i="23"/>
  <c r="AX34" i="23"/>
  <c r="AW34" i="23"/>
  <c r="AV34" i="23"/>
  <c r="AV29" i="23" s="1"/>
  <c r="AU34" i="23"/>
  <c r="AL34" i="23"/>
  <c r="AK34" i="23"/>
  <c r="AJ34" i="23"/>
  <c r="AD34" i="23"/>
  <c r="AD29" i="23" s="1"/>
  <c r="AC34" i="23"/>
  <c r="AC29" i="23" s="1"/>
  <c r="Y34" i="23"/>
  <c r="Y29" i="23" s="1"/>
  <c r="AM33" i="23"/>
  <c r="AN33" i="23" s="1"/>
  <c r="AS33" i="23" s="1"/>
  <c r="AE33" i="23"/>
  <c r="AC33" i="23"/>
  <c r="AB33" i="23"/>
  <c r="AF33" i="23" s="1"/>
  <c r="AR33" i="23" s="1"/>
  <c r="Y33" i="23"/>
  <c r="U33" i="23"/>
  <c r="T33" i="23"/>
  <c r="S33" i="23"/>
  <c r="R33" i="23"/>
  <c r="L33" i="23"/>
  <c r="AM32" i="23"/>
  <c r="AB32" i="23"/>
  <c r="AE32" i="23" s="1"/>
  <c r="AF32" i="23" s="1"/>
  <c r="AR32" i="23" s="1"/>
  <c r="Y32" i="23"/>
  <c r="U32" i="23"/>
  <c r="T32" i="23"/>
  <c r="S32" i="23"/>
  <c r="R32" i="23"/>
  <c r="L32" i="23"/>
  <c r="M32" i="23" s="1"/>
  <c r="AQ32" i="23" s="1"/>
  <c r="AM31" i="23"/>
  <c r="AC31" i="23"/>
  <c r="AB31" i="23"/>
  <c r="Y31" i="23"/>
  <c r="U31" i="23"/>
  <c r="T31" i="23"/>
  <c r="T34" i="23" s="1"/>
  <c r="T29" i="23" s="1"/>
  <c r="S31" i="23"/>
  <c r="R31" i="23"/>
  <c r="L31" i="23"/>
  <c r="M31" i="23" s="1"/>
  <c r="AQ31" i="23" s="1"/>
  <c r="AM30" i="23"/>
  <c r="AC30" i="23"/>
  <c r="AB30" i="23"/>
  <c r="AE30" i="23" s="1"/>
  <c r="Y30" i="23"/>
  <c r="U30" i="23"/>
  <c r="T30" i="23"/>
  <c r="S30" i="23"/>
  <c r="S34" i="23" s="1"/>
  <c r="S29" i="23" s="1"/>
  <c r="R30" i="23"/>
  <c r="R34" i="23" s="1"/>
  <c r="L30" i="23"/>
  <c r="BA29" i="23"/>
  <c r="AZ29" i="23"/>
  <c r="AX29" i="23"/>
  <c r="AW29" i="23"/>
  <c r="AL29" i="23"/>
  <c r="AJ29" i="23"/>
  <c r="AA29" i="23"/>
  <c r="Z29" i="23"/>
  <c r="BA28" i="23"/>
  <c r="AZ28" i="23"/>
  <c r="AY28" i="23"/>
  <c r="AX28" i="23"/>
  <c r="AW28" i="23"/>
  <c r="AV28" i="23"/>
  <c r="AU28" i="23"/>
  <c r="AL28" i="23"/>
  <c r="AK28" i="23"/>
  <c r="AJ28" i="23"/>
  <c r="AD28" i="23"/>
  <c r="AC28" i="23"/>
  <c r="AM27" i="23"/>
  <c r="AB27" i="23"/>
  <c r="Y27" i="23"/>
  <c r="U27" i="23"/>
  <c r="T27" i="23"/>
  <c r="S27" i="23"/>
  <c r="R27" i="23"/>
  <c r="L27" i="23"/>
  <c r="M27" i="23" s="1"/>
  <c r="AQ27" i="23" s="1"/>
  <c r="AM26" i="23"/>
  <c r="AB26" i="23"/>
  <c r="AE26" i="23" s="1"/>
  <c r="AF26" i="23" s="1"/>
  <c r="Y26" i="23"/>
  <c r="Y28" i="23" s="1"/>
  <c r="U26" i="23"/>
  <c r="U28" i="23" s="1"/>
  <c r="T26" i="23"/>
  <c r="T28" i="23" s="1"/>
  <c r="S26" i="23"/>
  <c r="R26" i="23"/>
  <c r="R28" i="23" s="1"/>
  <c r="L26" i="23"/>
  <c r="BA25" i="23"/>
  <c r="AZ25" i="23"/>
  <c r="AY25" i="23"/>
  <c r="AX25" i="23"/>
  <c r="AW25" i="23"/>
  <c r="AV25" i="23"/>
  <c r="AL25" i="23"/>
  <c r="AK25" i="23"/>
  <c r="AJ25" i="23"/>
  <c r="AD25" i="23"/>
  <c r="AC25" i="23"/>
  <c r="T25" i="23"/>
  <c r="S25" i="23"/>
  <c r="R25" i="23"/>
  <c r="L24" i="23"/>
  <c r="M24" i="23" s="1"/>
  <c r="L23" i="23"/>
  <c r="M23" i="23" s="1"/>
  <c r="L22" i="23"/>
  <c r="M22" i="23" s="1"/>
  <c r="L21" i="23"/>
  <c r="M21" i="23" s="1"/>
  <c r="AM20" i="23"/>
  <c r="AM25" i="23" s="1"/>
  <c r="AB20" i="23"/>
  <c r="AB25" i="23" s="1"/>
  <c r="Y20" i="23"/>
  <c r="U20" i="23"/>
  <c r="U25" i="23" s="1"/>
  <c r="T20" i="23"/>
  <c r="S20" i="23"/>
  <c r="R20" i="23"/>
  <c r="L20" i="23"/>
  <c r="M20" i="23" s="1"/>
  <c r="M25" i="23" s="1"/>
  <c r="BA19" i="23"/>
  <c r="AZ19" i="23"/>
  <c r="AY19" i="23"/>
  <c r="AW19" i="23"/>
  <c r="AV19" i="23"/>
  <c r="AU19" i="23"/>
  <c r="AL19" i="23"/>
  <c r="AK19" i="23"/>
  <c r="AJ19" i="23"/>
  <c r="AD19" i="23"/>
  <c r="AC19" i="23"/>
  <c r="L18" i="23"/>
  <c r="M18" i="23" s="1"/>
  <c r="L17" i="23"/>
  <c r="M17" i="23" s="1"/>
  <c r="L16" i="23"/>
  <c r="M16" i="23" s="1"/>
  <c r="AM15" i="23"/>
  <c r="AE15" i="23"/>
  <c r="AF15" i="23" s="1"/>
  <c r="AR15" i="23" s="1"/>
  <c r="AB15" i="23"/>
  <c r="Y15" i="23"/>
  <c r="U15" i="23"/>
  <c r="T15" i="23"/>
  <c r="S15" i="23"/>
  <c r="R15" i="23"/>
  <c r="L15" i="23"/>
  <c r="M15" i="23" s="1"/>
  <c r="AQ15" i="23" s="1"/>
  <c r="AM14" i="23"/>
  <c r="AB14" i="23"/>
  <c r="Y14" i="23"/>
  <c r="U14" i="23"/>
  <c r="T14" i="23"/>
  <c r="S14" i="23"/>
  <c r="R14" i="23"/>
  <c r="L14" i="23"/>
  <c r="AM13" i="23"/>
  <c r="AB13" i="23"/>
  <c r="Y13" i="23"/>
  <c r="Y19" i="23" s="1"/>
  <c r="U13" i="23"/>
  <c r="U19" i="23" s="1"/>
  <c r="T13" i="23"/>
  <c r="T19" i="23" s="1"/>
  <c r="S13" i="23"/>
  <c r="S19" i="23" s="1"/>
  <c r="R13" i="23"/>
  <c r="R19" i="23" s="1"/>
  <c r="L13" i="23"/>
  <c r="M13" i="23" s="1"/>
  <c r="BA12" i="23"/>
  <c r="AZ12" i="23"/>
  <c r="AY12" i="23"/>
  <c r="AX12" i="23"/>
  <c r="AW12" i="23"/>
  <c r="AV12" i="23"/>
  <c r="AL12" i="23"/>
  <c r="AK12" i="23"/>
  <c r="AJ12" i="23"/>
  <c r="AD12" i="23"/>
  <c r="AC12" i="23"/>
  <c r="Y12" i="23"/>
  <c r="S12" i="23"/>
  <c r="AM11" i="23"/>
  <c r="AB11" i="23"/>
  <c r="Y11" i="23"/>
  <c r="U11" i="23"/>
  <c r="T11" i="23"/>
  <c r="S11" i="23"/>
  <c r="R11" i="23"/>
  <c r="L11" i="23"/>
  <c r="M11" i="23" s="1"/>
  <c r="AQ11" i="23" s="1"/>
  <c r="AM10" i="23"/>
  <c r="AB10" i="23"/>
  <c r="Y10" i="23"/>
  <c r="U10" i="23"/>
  <c r="T10" i="23"/>
  <c r="T12" i="23" s="1"/>
  <c r="S10" i="23"/>
  <c r="R10" i="23"/>
  <c r="L10" i="23"/>
  <c r="M10" i="23" s="1"/>
  <c r="AQ10" i="23" s="1"/>
  <c r="AM9" i="23"/>
  <c r="AN9" i="23" s="1"/>
  <c r="AB9" i="23"/>
  <c r="Y9" i="23"/>
  <c r="U9" i="23"/>
  <c r="T9" i="23"/>
  <c r="S9" i="23"/>
  <c r="R9" i="23"/>
  <c r="L9" i="23"/>
  <c r="M9" i="23" s="1"/>
  <c r="AQ9" i="23" s="1"/>
  <c r="AM8" i="23"/>
  <c r="AB8" i="23"/>
  <c r="Y8" i="23"/>
  <c r="U8" i="23"/>
  <c r="T8" i="23"/>
  <c r="S8" i="23"/>
  <c r="R8" i="23"/>
  <c r="L8" i="23"/>
  <c r="M8" i="23" s="1"/>
  <c r="AQ8" i="23" s="1"/>
  <c r="AB7" i="23"/>
  <c r="Y7" i="23"/>
  <c r="U7" i="23"/>
  <c r="AE7" i="23" s="1"/>
  <c r="AF7" i="23" s="1"/>
  <c r="T7" i="23"/>
  <c r="S7" i="23"/>
  <c r="R7" i="23"/>
  <c r="R12" i="23" s="1"/>
  <c r="L7" i="23"/>
  <c r="M7" i="23" s="1"/>
  <c r="BB6" i="23"/>
  <c r="BB5" i="23" s="1"/>
  <c r="BA6" i="23"/>
  <c r="BA5" i="23" s="1"/>
  <c r="AZ6" i="23"/>
  <c r="AY6" i="23"/>
  <c r="AX6" i="23"/>
  <c r="AW6" i="23"/>
  <c r="AV6" i="23"/>
  <c r="AU6" i="23"/>
  <c r="AU5" i="23" s="1"/>
  <c r="AT6" i="23"/>
  <c r="AT5" i="23" s="1"/>
  <c r="AS6" i="23"/>
  <c r="AS5" i="23" s="1"/>
  <c r="AR6" i="23"/>
  <c r="AR5" i="23" s="1"/>
  <c r="AQ6" i="23"/>
  <c r="AQ5" i="23" s="1"/>
  <c r="AN6" i="23"/>
  <c r="AN5" i="23" s="1"/>
  <c r="AM6" i="23"/>
  <c r="AM5" i="23" s="1"/>
  <c r="AL6" i="23"/>
  <c r="AK6" i="23"/>
  <c r="AJ6" i="23"/>
  <c r="AF6" i="23"/>
  <c r="AF5" i="23" s="1"/>
  <c r="AE6" i="23"/>
  <c r="AE5" i="23" s="1"/>
  <c r="AD6" i="23"/>
  <c r="AD5" i="23" s="1"/>
  <c r="AC6" i="23"/>
  <c r="AB6" i="23"/>
  <c r="AB5" i="23" s="1"/>
  <c r="AA6" i="23"/>
  <c r="AA5" i="23" s="1"/>
  <c r="Z6" i="23"/>
  <c r="Z5" i="23" s="1"/>
  <c r="Y6" i="23"/>
  <c r="Y5" i="23" s="1"/>
  <c r="U6" i="23"/>
  <c r="U5" i="23" s="1"/>
  <c r="T6" i="23"/>
  <c r="S6" i="23"/>
  <c r="R6" i="23"/>
  <c r="M6" i="23"/>
  <c r="M5" i="23" s="1"/>
  <c r="L6" i="23"/>
  <c r="L5" i="23" s="1"/>
  <c r="AZ5" i="23"/>
  <c r="AY5" i="23"/>
  <c r="AX5" i="23"/>
  <c r="AW5" i="23"/>
  <c r="AV5" i="23"/>
  <c r="AL5" i="23"/>
  <c r="AK5" i="23"/>
  <c r="AJ5" i="23"/>
  <c r="AC5" i="23"/>
  <c r="T5" i="23"/>
  <c r="S5" i="23"/>
  <c r="R5" i="23"/>
  <c r="AA5" i="21"/>
  <c r="Z5" i="21"/>
  <c r="AK5" i="21"/>
  <c r="AL33" i="20"/>
  <c r="AK33" i="20"/>
  <c r="AJ33" i="20"/>
  <c r="U33" i="20"/>
  <c r="AZ33" i="20"/>
  <c r="AW33" i="20"/>
  <c r="AD33" i="20"/>
  <c r="BA33" i="20"/>
  <c r="AA33" i="20"/>
  <c r="AA5" i="20" s="1"/>
  <c r="Z33" i="20"/>
  <c r="Z5" i="20" s="1"/>
  <c r="BB5" i="13" l="1"/>
  <c r="U182" i="23"/>
  <c r="AE9" i="23"/>
  <c r="AF9" i="23" s="1"/>
  <c r="AR9" i="23" s="1"/>
  <c r="AE11" i="23"/>
  <c r="AF11" i="23" s="1"/>
  <c r="AR11" i="23" s="1"/>
  <c r="U81" i="23"/>
  <c r="U136" i="23"/>
  <c r="AE71" i="23"/>
  <c r="AF71" i="23" s="1"/>
  <c r="AR71" i="23" s="1"/>
  <c r="AE91" i="23"/>
  <c r="AF91" i="23" s="1"/>
  <c r="AR91" i="23" s="1"/>
  <c r="AE100" i="23"/>
  <c r="AF100" i="23" s="1"/>
  <c r="AE185" i="23"/>
  <c r="AF185" i="23" s="1"/>
  <c r="AR185" i="23" s="1"/>
  <c r="AE268" i="23"/>
  <c r="AF268" i="23" s="1"/>
  <c r="AR268" i="23" s="1"/>
  <c r="AE270" i="23"/>
  <c r="AF270" i="23" s="1"/>
  <c r="AR270" i="23" s="1"/>
  <c r="U34" i="23"/>
  <c r="U29" i="23" s="1"/>
  <c r="U55" i="23"/>
  <c r="AE78" i="23"/>
  <c r="AF78" i="23" s="1"/>
  <c r="AR78" i="23" s="1"/>
  <c r="AE80" i="23"/>
  <c r="AF80" i="23" s="1"/>
  <c r="AR80" i="23" s="1"/>
  <c r="AE96" i="23"/>
  <c r="U168" i="23"/>
  <c r="U67" i="23"/>
  <c r="AE98" i="23"/>
  <c r="AF98" i="23" s="1"/>
  <c r="AE222" i="23"/>
  <c r="AF222" i="23" s="1"/>
  <c r="U253" i="23"/>
  <c r="AE51" i="23"/>
  <c r="AF51" i="23" s="1"/>
  <c r="AR51" i="23" s="1"/>
  <c r="U116" i="23"/>
  <c r="U94" i="23" s="1"/>
  <c r="U173" i="23"/>
  <c r="U177" i="23" s="1"/>
  <c r="AE35" i="23"/>
  <c r="AE108" i="23"/>
  <c r="AF108" i="23" s="1"/>
  <c r="AR108" i="23" s="1"/>
  <c r="AE220" i="23"/>
  <c r="AF220" i="23" s="1"/>
  <c r="AR220" i="23" s="1"/>
  <c r="AE229" i="23"/>
  <c r="AF229" i="23" s="1"/>
  <c r="AR229" i="23" s="1"/>
  <c r="AE231" i="23"/>
  <c r="AF231" i="23" s="1"/>
  <c r="AR231" i="23" s="1"/>
  <c r="AE251" i="23"/>
  <c r="AF251" i="23" s="1"/>
  <c r="AR251" i="23" s="1"/>
  <c r="AT93" i="20"/>
  <c r="AW5" i="20"/>
  <c r="AC5" i="21"/>
  <c r="AJ5" i="21"/>
  <c r="AL5" i="21"/>
  <c r="T5" i="21"/>
  <c r="AM149" i="23"/>
  <c r="Y33" i="20"/>
  <c r="Y5" i="20" s="1"/>
  <c r="AD5" i="20"/>
  <c r="AY33" i="20"/>
  <c r="AY5" i="20" s="1"/>
  <c r="AJ5" i="20"/>
  <c r="AL5" i="20"/>
  <c r="AX33" i="20"/>
  <c r="AX5" i="20" s="1"/>
  <c r="AK5" i="20"/>
  <c r="AV33" i="20"/>
  <c r="AV5" i="20" s="1"/>
  <c r="U5" i="20"/>
  <c r="AZ5" i="20"/>
  <c r="BA5" i="20"/>
  <c r="R5" i="21"/>
  <c r="AD5" i="21"/>
  <c r="AM182" i="23"/>
  <c r="AM249" i="23"/>
  <c r="AM88" i="23"/>
  <c r="AN247" i="23"/>
  <c r="AS247" i="23" s="1"/>
  <c r="AS139" i="23"/>
  <c r="AM77" i="23"/>
  <c r="AM104" i="23"/>
  <c r="AS57" i="23"/>
  <c r="AM144" i="23"/>
  <c r="AS214" i="23"/>
  <c r="AN31" i="23"/>
  <c r="AS31" i="23" s="1"/>
  <c r="AN71" i="23"/>
  <c r="AS71" i="23" s="1"/>
  <c r="AN83" i="23"/>
  <c r="AN85" i="23" s="1"/>
  <c r="AN221" i="23"/>
  <c r="AS221" i="23" s="1"/>
  <c r="AN231" i="23"/>
  <c r="AS231" i="23" s="1"/>
  <c r="AM265" i="23"/>
  <c r="AM34" i="23"/>
  <c r="AN197" i="23"/>
  <c r="AS197" i="23" s="1"/>
  <c r="AN209" i="23"/>
  <c r="AS209" i="23" s="1"/>
  <c r="AM224" i="23"/>
  <c r="AN30" i="23"/>
  <c r="AS30" i="23" s="1"/>
  <c r="AN89" i="23"/>
  <c r="AS89" i="23" s="1"/>
  <c r="AS113" i="23"/>
  <c r="AS137" i="23"/>
  <c r="AN220" i="23"/>
  <c r="AS220" i="23" s="1"/>
  <c r="AN230" i="23"/>
  <c r="AS230" i="23" s="1"/>
  <c r="AN20" i="23"/>
  <c r="AN25" i="23" s="1"/>
  <c r="AS70" i="23"/>
  <c r="AN96" i="23"/>
  <c r="AS96" i="23" s="1"/>
  <c r="AS192" i="23"/>
  <c r="AN208" i="23"/>
  <c r="AS208" i="23" s="1"/>
  <c r="AN257" i="23"/>
  <c r="AS257" i="23" s="1"/>
  <c r="AS143" i="23"/>
  <c r="AM194" i="23"/>
  <c r="AM203" i="23" s="1"/>
  <c r="AM207" i="23" s="1"/>
  <c r="AN229" i="23"/>
  <c r="AS229" i="23" s="1"/>
  <c r="AN180" i="23"/>
  <c r="AS180" i="23" s="1"/>
  <c r="AN205" i="23"/>
  <c r="AS205" i="23" s="1"/>
  <c r="AM233" i="23"/>
  <c r="AN14" i="23"/>
  <c r="AS14" i="23" s="1"/>
  <c r="AN27" i="23"/>
  <c r="AS27" i="23" s="1"/>
  <c r="AN228" i="23"/>
  <c r="AM246" i="23"/>
  <c r="AN45" i="23"/>
  <c r="AS45" i="23" s="1"/>
  <c r="AT45" i="23" s="1"/>
  <c r="BB45" i="23" s="1"/>
  <c r="AN255" i="23"/>
  <c r="AN272" i="23"/>
  <c r="AN273" i="23" s="1"/>
  <c r="AN62" i="23"/>
  <c r="AN67" i="23" s="1"/>
  <c r="AN240" i="23"/>
  <c r="AS240" i="23" s="1"/>
  <c r="AS246" i="23" s="1"/>
  <c r="AN51" i="23"/>
  <c r="AS51" i="23" s="1"/>
  <c r="AT51" i="23" s="1"/>
  <c r="BB51" i="23" s="1"/>
  <c r="AN190" i="23"/>
  <c r="AS190" i="23" s="1"/>
  <c r="AM218" i="23"/>
  <c r="AM67" i="23"/>
  <c r="AS84" i="23"/>
  <c r="AS213" i="23"/>
  <c r="AN232" i="23"/>
  <c r="AS232" i="23" s="1"/>
  <c r="AM12" i="23"/>
  <c r="AV5" i="21"/>
  <c r="AY5" i="21"/>
  <c r="AZ5" i="21"/>
  <c r="BA5" i="21"/>
  <c r="AX5" i="21"/>
  <c r="AW5" i="21"/>
  <c r="L253" i="23"/>
  <c r="AQ217" i="23"/>
  <c r="AT217" i="23" s="1"/>
  <c r="BB217" i="23" s="1"/>
  <c r="L265" i="23"/>
  <c r="L258" i="23"/>
  <c r="M168" i="23"/>
  <c r="AQ184" i="23"/>
  <c r="L67" i="23"/>
  <c r="L5" i="21"/>
  <c r="L173" i="23"/>
  <c r="L177" i="23" s="1"/>
  <c r="AQ84" i="23"/>
  <c r="M233" i="23"/>
  <c r="L49" i="23"/>
  <c r="L271" i="23"/>
  <c r="AQ256" i="23"/>
  <c r="M33" i="23"/>
  <c r="AQ33" i="23" s="1"/>
  <c r="L77" i="23"/>
  <c r="M251" i="23"/>
  <c r="AQ251" i="23" s="1"/>
  <c r="AQ257" i="23"/>
  <c r="L19" i="23"/>
  <c r="L34" i="23"/>
  <c r="M69" i="23"/>
  <c r="AQ72" i="23"/>
  <c r="M195" i="23"/>
  <c r="AQ195" i="23" s="1"/>
  <c r="AQ199" i="23"/>
  <c r="AQ215" i="23"/>
  <c r="L246" i="23"/>
  <c r="L12" i="23"/>
  <c r="AQ180" i="23"/>
  <c r="AQ202" i="23"/>
  <c r="AQ205" i="23"/>
  <c r="M12" i="23"/>
  <c r="L25" i="23"/>
  <c r="AQ45" i="23"/>
  <c r="M73" i="23"/>
  <c r="AQ73" i="23" s="1"/>
  <c r="AT73" i="23" s="1"/>
  <c r="BB73" i="23" s="1"/>
  <c r="AQ79" i="23"/>
  <c r="M82" i="23"/>
  <c r="AQ82" i="23" s="1"/>
  <c r="AQ87" i="23"/>
  <c r="M91" i="23"/>
  <c r="AQ91" i="23" s="1"/>
  <c r="M225" i="23"/>
  <c r="AQ225" i="23" s="1"/>
  <c r="AQ46" i="23"/>
  <c r="AP46" i="23" s="1"/>
  <c r="L88" i="23"/>
  <c r="M138" i="23"/>
  <c r="AQ138" i="23" s="1"/>
  <c r="AU138" i="23" s="1"/>
  <c r="AQ113" i="23"/>
  <c r="AQ35" i="23"/>
  <c r="L93" i="23"/>
  <c r="AQ107" i="23"/>
  <c r="M186" i="23"/>
  <c r="AQ186" i="23" s="1"/>
  <c r="AQ196" i="23"/>
  <c r="AQ108" i="23"/>
  <c r="M59" i="23"/>
  <c r="AQ59" i="23" s="1"/>
  <c r="M88" i="23"/>
  <c r="L162" i="23"/>
  <c r="M201" i="23"/>
  <c r="AQ201" i="23" s="1"/>
  <c r="M204" i="23"/>
  <c r="AQ204" i="23" s="1"/>
  <c r="AQ211" i="23"/>
  <c r="M97" i="23"/>
  <c r="AQ97" i="23" s="1"/>
  <c r="AT97" i="23" s="1"/>
  <c r="BB97" i="23" s="1"/>
  <c r="M158" i="23"/>
  <c r="M162" i="23" s="1"/>
  <c r="M170" i="23"/>
  <c r="M173" i="23" s="1"/>
  <c r="M177" i="23" s="1"/>
  <c r="L239" i="23"/>
  <c r="M14" i="23"/>
  <c r="M19" i="23" s="1"/>
  <c r="L116" i="23"/>
  <c r="L105" i="23" s="1"/>
  <c r="AQ200" i="23"/>
  <c r="M216" i="23"/>
  <c r="AQ216" i="23" s="1"/>
  <c r="M221" i="23"/>
  <c r="M224" i="23" s="1"/>
  <c r="M236" i="23"/>
  <c r="AQ236" i="23" s="1"/>
  <c r="AQ239" i="23" s="1"/>
  <c r="AE57" i="23"/>
  <c r="AF57" i="23" s="1"/>
  <c r="AR57" i="23" s="1"/>
  <c r="AP57" i="23" s="1"/>
  <c r="AE241" i="23"/>
  <c r="AF241" i="23" s="1"/>
  <c r="AR241" i="23" s="1"/>
  <c r="AB151" i="23"/>
  <c r="AB155" i="23" s="1"/>
  <c r="AB168" i="23"/>
  <c r="AE261" i="23"/>
  <c r="AF261" i="23" s="1"/>
  <c r="AR261" i="23" s="1"/>
  <c r="AE138" i="23"/>
  <c r="AF138" i="23" s="1"/>
  <c r="AR138" i="23" s="1"/>
  <c r="AR49" i="23"/>
  <c r="AE90" i="23"/>
  <c r="AF90" i="23" s="1"/>
  <c r="AR90" i="23" s="1"/>
  <c r="AE223" i="23"/>
  <c r="AF223" i="23" s="1"/>
  <c r="AB227" i="23"/>
  <c r="AE217" i="23"/>
  <c r="AF217" i="23" s="1"/>
  <c r="AR217" i="23" s="1"/>
  <c r="AE237" i="23"/>
  <c r="AF237" i="23" s="1"/>
  <c r="AR237" i="23" s="1"/>
  <c r="AB258" i="23"/>
  <c r="AB12" i="23"/>
  <c r="AE74" i="23"/>
  <c r="AF74" i="23" s="1"/>
  <c r="AR74" i="23" s="1"/>
  <c r="AB224" i="23"/>
  <c r="AE226" i="23"/>
  <c r="AF226" i="23" s="1"/>
  <c r="AR226" i="23" s="1"/>
  <c r="AE256" i="23"/>
  <c r="AF256" i="23" s="1"/>
  <c r="AR256" i="23" s="1"/>
  <c r="AB19" i="23"/>
  <c r="AE59" i="23"/>
  <c r="AF59" i="23" s="1"/>
  <c r="AR59" i="23" s="1"/>
  <c r="AE99" i="23"/>
  <c r="AF99" i="23" s="1"/>
  <c r="AE13" i="23"/>
  <c r="AE204" i="23"/>
  <c r="AF204" i="23" s="1"/>
  <c r="AR204" i="23" s="1"/>
  <c r="AB265" i="23"/>
  <c r="AE142" i="23"/>
  <c r="AF142" i="23" s="1"/>
  <c r="AR142" i="23" s="1"/>
  <c r="AE260" i="23"/>
  <c r="AF260" i="23" s="1"/>
  <c r="AB239" i="23"/>
  <c r="AB177" i="23"/>
  <c r="AE193" i="23"/>
  <c r="AF193" i="23" s="1"/>
  <c r="AR193" i="23" s="1"/>
  <c r="AE113" i="23"/>
  <c r="AF113" i="23" s="1"/>
  <c r="AR113" i="23" s="1"/>
  <c r="AB233" i="23"/>
  <c r="AB246" i="23"/>
  <c r="AB61" i="23"/>
  <c r="AE79" i="23"/>
  <c r="AF79" i="23" s="1"/>
  <c r="AR79" i="23" s="1"/>
  <c r="AR81" i="23" s="1"/>
  <c r="AB144" i="23"/>
  <c r="AE186" i="23"/>
  <c r="AF186" i="23" s="1"/>
  <c r="AR186" i="23" s="1"/>
  <c r="AB194" i="23"/>
  <c r="AB203" i="23" s="1"/>
  <c r="AB207" i="23" s="1"/>
  <c r="AE60" i="23"/>
  <c r="AF60" i="23" s="1"/>
  <c r="AR60" i="23" s="1"/>
  <c r="AB162" i="23"/>
  <c r="AE196" i="23"/>
  <c r="AF196" i="23" s="1"/>
  <c r="AR196" i="23" s="1"/>
  <c r="AE202" i="23"/>
  <c r="AF202" i="23" s="1"/>
  <c r="AR202" i="23" s="1"/>
  <c r="AE205" i="23"/>
  <c r="AF205" i="23" s="1"/>
  <c r="AR205" i="23" s="1"/>
  <c r="AB249" i="23"/>
  <c r="AF254" i="23"/>
  <c r="AE267" i="23"/>
  <c r="AF267" i="23" s="1"/>
  <c r="AR267" i="23" s="1"/>
  <c r="AE272" i="23"/>
  <c r="AF272" i="23" s="1"/>
  <c r="AR272" i="23" s="1"/>
  <c r="AR273" i="23" s="1"/>
  <c r="AS193" i="23"/>
  <c r="AF35" i="23"/>
  <c r="AE36" i="23"/>
  <c r="AP51" i="23"/>
  <c r="AB34" i="23"/>
  <c r="AN90" i="23"/>
  <c r="AS90" i="23" s="1"/>
  <c r="AM93" i="23"/>
  <c r="U12" i="23"/>
  <c r="AE10" i="23"/>
  <c r="AF10" i="23" s="1"/>
  <c r="AR10" i="23" s="1"/>
  <c r="AP10" i="23" s="1"/>
  <c r="AP32" i="23"/>
  <c r="M37" i="23"/>
  <c r="M41" i="23" s="1"/>
  <c r="AF86" i="23"/>
  <c r="AE63" i="23"/>
  <c r="AF63" i="23" s="1"/>
  <c r="AR63" i="23" s="1"/>
  <c r="AE70" i="23"/>
  <c r="AF70" i="23" s="1"/>
  <c r="AR70" i="23" s="1"/>
  <c r="AP15" i="23"/>
  <c r="AN11" i="23"/>
  <c r="AS11" i="23" s="1"/>
  <c r="AT11" i="23" s="1"/>
  <c r="AF14" i="23"/>
  <c r="AR14" i="23" s="1"/>
  <c r="AX14" i="23" s="1"/>
  <c r="AX19" i="23" s="1"/>
  <c r="L41" i="23"/>
  <c r="L29" i="23" s="1"/>
  <c r="AB49" i="23"/>
  <c r="AQ71" i="23"/>
  <c r="AS9" i="23"/>
  <c r="AT9" i="23" s="1"/>
  <c r="BB9" i="23" s="1"/>
  <c r="S28" i="23"/>
  <c r="AE38" i="23"/>
  <c r="AS44" i="23"/>
  <c r="AR7" i="23"/>
  <c r="R41" i="23"/>
  <c r="R29" i="23" s="1"/>
  <c r="AP39" i="23"/>
  <c r="AT39" i="23"/>
  <c r="BB39" i="23" s="1"/>
  <c r="M55" i="23"/>
  <c r="AE53" i="23"/>
  <c r="AF53" i="23" s="1"/>
  <c r="AR53" i="23" s="1"/>
  <c r="AP53" i="23" s="1"/>
  <c r="AU11" i="23"/>
  <c r="AU12" i="23" s="1"/>
  <c r="AP11" i="23"/>
  <c r="AM19" i="23"/>
  <c r="AE27" i="23"/>
  <c r="AE31" i="23"/>
  <c r="AF31" i="23" s="1"/>
  <c r="AR31" i="23" s="1"/>
  <c r="AP31" i="23" s="1"/>
  <c r="AF49" i="23"/>
  <c r="AE62" i="23"/>
  <c r="AB67" i="23"/>
  <c r="AE101" i="23"/>
  <c r="AF101" i="23" s="1"/>
  <c r="AN7" i="23"/>
  <c r="AN13" i="23"/>
  <c r="AN15" i="23"/>
  <c r="AS15" i="23" s="1"/>
  <c r="AT15" i="23" s="1"/>
  <c r="BB15" i="23" s="1"/>
  <c r="AN79" i="23"/>
  <c r="AM28" i="23"/>
  <c r="AN26" i="23"/>
  <c r="AP9" i="23"/>
  <c r="Y25" i="23"/>
  <c r="AE20" i="23"/>
  <c r="AF30" i="23"/>
  <c r="AP40" i="23"/>
  <c r="AF81" i="23"/>
  <c r="AY129" i="23"/>
  <c r="AR26" i="23"/>
  <c r="AF96" i="23"/>
  <c r="AR96" i="23" s="1"/>
  <c r="AE104" i="23"/>
  <c r="AE50" i="23"/>
  <c r="M60" i="23"/>
  <c r="AQ60" i="23" s="1"/>
  <c r="AN107" i="23"/>
  <c r="AS107" i="23" s="1"/>
  <c r="AT107" i="23" s="1"/>
  <c r="BB107" i="23" s="1"/>
  <c r="AZ126" i="23"/>
  <c r="AZ129" i="23" s="1"/>
  <c r="AM271" i="23"/>
  <c r="AM41" i="23"/>
  <c r="M44" i="23"/>
  <c r="M49" i="23" s="1"/>
  <c r="AN52" i="23"/>
  <c r="AS52" i="23" s="1"/>
  <c r="AE56" i="23"/>
  <c r="M78" i="23"/>
  <c r="M81" i="23" s="1"/>
  <c r="AE87" i="23"/>
  <c r="AF87" i="23" s="1"/>
  <c r="AR87" i="23" s="1"/>
  <c r="AV126" i="23"/>
  <c r="AV122" i="23"/>
  <c r="AF141" i="23"/>
  <c r="AN266" i="23"/>
  <c r="AS266" i="23" s="1"/>
  <c r="AN112" i="23"/>
  <c r="AU122" i="23"/>
  <c r="AU126" i="23"/>
  <c r="AQ7" i="23"/>
  <c r="AQ13" i="23"/>
  <c r="L28" i="23"/>
  <c r="AN58" i="23"/>
  <c r="AS58" i="23" s="1"/>
  <c r="AE69" i="23"/>
  <c r="AS72" i="23"/>
  <c r="AN80" i="23"/>
  <c r="AS80" i="23" s="1"/>
  <c r="AE82" i="23"/>
  <c r="AN86" i="23"/>
  <c r="AN88" i="23" s="1"/>
  <c r="AB88" i="23"/>
  <c r="M90" i="23"/>
  <c r="AQ90" i="23" s="1"/>
  <c r="AV94" i="23"/>
  <c r="AB104" i="23"/>
  <c r="AS108" i="23"/>
  <c r="AT108" i="23" s="1"/>
  <c r="BB108" i="23" s="1"/>
  <c r="BA134" i="23"/>
  <c r="AN141" i="23"/>
  <c r="AS141" i="23" s="1"/>
  <c r="AN251" i="23"/>
  <c r="AS251" i="23" s="1"/>
  <c r="AT251" i="23" s="1"/>
  <c r="BB251" i="23" s="1"/>
  <c r="AM253" i="23"/>
  <c r="AE8" i="23"/>
  <c r="AF8" i="23" s="1"/>
  <c r="AR8" i="23" s="1"/>
  <c r="AP8" i="23" s="1"/>
  <c r="M26" i="23"/>
  <c r="M28" i="23" s="1"/>
  <c r="M30" i="23"/>
  <c r="AN32" i="23"/>
  <c r="AS32" i="23" s="1"/>
  <c r="AT32" i="23" s="1"/>
  <c r="BB32" i="23" s="1"/>
  <c r="AN36" i="23"/>
  <c r="AN38" i="23"/>
  <c r="AS38" i="23" s="1"/>
  <c r="AN40" i="23"/>
  <c r="AS40" i="23" s="1"/>
  <c r="AT40" i="23" s="1"/>
  <c r="BB40" i="23" s="1"/>
  <c r="AP45" i="23"/>
  <c r="AM49" i="23"/>
  <c r="AN50" i="23"/>
  <c r="AS50" i="23" s="1"/>
  <c r="AQ52" i="23"/>
  <c r="L55" i="23"/>
  <c r="L61" i="23"/>
  <c r="AQ86" i="23"/>
  <c r="AS87" i="23"/>
  <c r="U93" i="23"/>
  <c r="AS91" i="23"/>
  <c r="AF95" i="23"/>
  <c r="AN56" i="23"/>
  <c r="M58" i="23"/>
  <c r="AQ58" i="23" s="1"/>
  <c r="AM61" i="23"/>
  <c r="AS69" i="23"/>
  <c r="AB77" i="23"/>
  <c r="S81" i="23"/>
  <c r="AQ80" i="23"/>
  <c r="AM85" i="23"/>
  <c r="AS95" i="23"/>
  <c r="M110" i="23"/>
  <c r="AQ110" i="23" s="1"/>
  <c r="AY126" i="23"/>
  <c r="AE139" i="23"/>
  <c r="AF139" i="23" s="1"/>
  <c r="AR139" i="23" s="1"/>
  <c r="AQ140" i="23"/>
  <c r="AE145" i="23"/>
  <c r="AE188" i="23"/>
  <c r="Y194" i="23"/>
  <c r="Y203" i="23" s="1"/>
  <c r="AQ38" i="23"/>
  <c r="AB41" i="23"/>
  <c r="AB42" i="23" s="1"/>
  <c r="U49" i="23"/>
  <c r="AQ50" i="23"/>
  <c r="AM55" i="23"/>
  <c r="AE83" i="23"/>
  <c r="AF83" i="23" s="1"/>
  <c r="AR83" i="23" s="1"/>
  <c r="AB93" i="23"/>
  <c r="S126" i="23"/>
  <c r="S155" i="23"/>
  <c r="AN8" i="23"/>
  <c r="AS8" i="23" s="1"/>
  <c r="AN10" i="23"/>
  <c r="AS10" i="23" s="1"/>
  <c r="AN46" i="23"/>
  <c r="AS46" i="23" s="1"/>
  <c r="M56" i="23"/>
  <c r="M62" i="23"/>
  <c r="AQ62" i="23" s="1"/>
  <c r="AQ69" i="23"/>
  <c r="AN74" i="23"/>
  <c r="S88" i="23"/>
  <c r="AE89" i="23"/>
  <c r="T116" i="23"/>
  <c r="S122" i="23"/>
  <c r="S129" i="23" s="1"/>
  <c r="AC122" i="23"/>
  <c r="AC126" i="23" s="1"/>
  <c r="BA129" i="23"/>
  <c r="T144" i="23"/>
  <c r="T136" i="23" s="1"/>
  <c r="AQ20" i="23"/>
  <c r="AQ70" i="23"/>
  <c r="AQ74" i="23"/>
  <c r="AB81" i="23"/>
  <c r="L81" i="23"/>
  <c r="L85" i="23"/>
  <c r="AD122" i="23"/>
  <c r="R81" i="23"/>
  <c r="U88" i="23"/>
  <c r="L104" i="23"/>
  <c r="M95" i="23"/>
  <c r="U122" i="23"/>
  <c r="U126" i="23" s="1"/>
  <c r="M151" i="23"/>
  <c r="M155" i="23" s="1"/>
  <c r="L182" i="23"/>
  <c r="M179" i="23"/>
  <c r="M182" i="23" s="1"/>
  <c r="AB28" i="23"/>
  <c r="AB55" i="23"/>
  <c r="M63" i="23"/>
  <c r="AQ63" i="23" s="1"/>
  <c r="R77" i="23"/>
  <c r="AM81" i="23"/>
  <c r="AQ83" i="23"/>
  <c r="AB116" i="23"/>
  <c r="AE106" i="23"/>
  <c r="Y122" i="23"/>
  <c r="Y126" i="23" s="1"/>
  <c r="AE112" i="23"/>
  <c r="AL134" i="23"/>
  <c r="AE52" i="23"/>
  <c r="AF52" i="23" s="1"/>
  <c r="AR52" i="23" s="1"/>
  <c r="AN60" i="23"/>
  <c r="AS60" i="23" s="1"/>
  <c r="AQ89" i="23"/>
  <c r="AJ134" i="23"/>
  <c r="AE137" i="23"/>
  <c r="AF137" i="23" s="1"/>
  <c r="AR137" i="23" s="1"/>
  <c r="M139" i="23"/>
  <c r="M145" i="23"/>
  <c r="M149" i="23" s="1"/>
  <c r="L149" i="23"/>
  <c r="AS140" i="23"/>
  <c r="AQ141" i="23"/>
  <c r="AQ146" i="23"/>
  <c r="AT146" i="23" s="1"/>
  <c r="BB146" i="23" s="1"/>
  <c r="AB149" i="23"/>
  <c r="AB136" i="23" s="1"/>
  <c r="R182" i="23"/>
  <c r="AK129" i="23"/>
  <c r="AK134" i="23" s="1"/>
  <c r="AX135" i="23"/>
  <c r="AQ137" i="23"/>
  <c r="AE209" i="23"/>
  <c r="AF209" i="23" s="1"/>
  <c r="AR209" i="23" s="1"/>
  <c r="AB218" i="23"/>
  <c r="M241" i="23"/>
  <c r="AQ241" i="23" s="1"/>
  <c r="AF110" i="23"/>
  <c r="AR110" i="23" s="1"/>
  <c r="AN142" i="23"/>
  <c r="AS142" i="23" s="1"/>
  <c r="AR208" i="23"/>
  <c r="AQ109" i="23"/>
  <c r="AT109" i="23" s="1"/>
  <c r="BB109" i="23" s="1"/>
  <c r="AW126" i="23"/>
  <c r="AW129" i="23" s="1"/>
  <c r="AQ142" i="23"/>
  <c r="L151" i="23"/>
  <c r="L155" i="23" s="1"/>
  <c r="AE180" i="23"/>
  <c r="AF180" i="23" s="1"/>
  <c r="AR180" i="23" s="1"/>
  <c r="AU178" i="23"/>
  <c r="AE199" i="23"/>
  <c r="AF199" i="23" s="1"/>
  <c r="AR199" i="23" s="1"/>
  <c r="AT199" i="23" s="1"/>
  <c r="BB199" i="23" s="1"/>
  <c r="AX126" i="23"/>
  <c r="Y178" i="23"/>
  <c r="AE190" i="23"/>
  <c r="AF190" i="23" s="1"/>
  <c r="AR190" i="23" s="1"/>
  <c r="AS106" i="23"/>
  <c r="AM116" i="23"/>
  <c r="AN138" i="23"/>
  <c r="AS138" i="23" s="1"/>
  <c r="R151" i="23"/>
  <c r="R155" i="23" s="1"/>
  <c r="AB182" i="23"/>
  <c r="AE179" i="23"/>
  <c r="M193" i="23"/>
  <c r="AQ193" i="23" s="1"/>
  <c r="AE140" i="23"/>
  <c r="AF140" i="23" s="1"/>
  <c r="AR140" i="23" s="1"/>
  <c r="AQ143" i="23"/>
  <c r="L168" i="23"/>
  <c r="AM187" i="23"/>
  <c r="AS183" i="23"/>
  <c r="AQ192" i="23"/>
  <c r="L249" i="23"/>
  <c r="M247" i="23"/>
  <c r="M249" i="23" s="1"/>
  <c r="AN256" i="23"/>
  <c r="AS256" i="23" s="1"/>
  <c r="AT256" i="23" s="1"/>
  <c r="AL129" i="23"/>
  <c r="AN145" i="23"/>
  <c r="S194" i="23"/>
  <c r="AL207" i="23"/>
  <c r="AL178" i="23" s="1"/>
  <c r="AM258" i="23"/>
  <c r="R116" i="23"/>
  <c r="R94" i="23" s="1"/>
  <c r="Y144" i="23"/>
  <c r="Y136" i="23" s="1"/>
  <c r="L144" i="23"/>
  <c r="AL136" i="23"/>
  <c r="AX178" i="23"/>
  <c r="T194" i="23"/>
  <c r="T178" i="23" s="1"/>
  <c r="AQ191" i="23"/>
  <c r="R219" i="23"/>
  <c r="AS254" i="23"/>
  <c r="L187" i="23"/>
  <c r="AE214" i="23"/>
  <c r="AF214" i="23" s="1"/>
  <c r="AR214" i="23" s="1"/>
  <c r="S233" i="23"/>
  <c r="AE269" i="23"/>
  <c r="AF269" i="23" s="1"/>
  <c r="AR269" i="23" s="1"/>
  <c r="M183" i="23"/>
  <c r="M187" i="23" s="1"/>
  <c r="L194" i="23"/>
  <c r="L203" i="23" s="1"/>
  <c r="L207" i="23" s="1"/>
  <c r="AE211" i="23"/>
  <c r="AF211" i="23" s="1"/>
  <c r="AR211" i="23" s="1"/>
  <c r="AE212" i="23"/>
  <c r="AF212" i="23" s="1"/>
  <c r="AR212" i="23" s="1"/>
  <c r="AP237" i="23"/>
  <c r="AN270" i="23"/>
  <c r="AS270" i="23" s="1"/>
  <c r="AQ181" i="23"/>
  <c r="AT181" i="23" s="1"/>
  <c r="BB181" i="23" s="1"/>
  <c r="AT184" i="23"/>
  <c r="BB184" i="23" s="1"/>
  <c r="AQ185" i="23"/>
  <c r="AN188" i="23"/>
  <c r="AS188" i="23" s="1"/>
  <c r="T203" i="23"/>
  <c r="T207" i="23" s="1"/>
  <c r="L218" i="23"/>
  <c r="M208" i="23"/>
  <c r="S219" i="23"/>
  <c r="AE230" i="23"/>
  <c r="AF230" i="23" s="1"/>
  <c r="AR230" i="23" s="1"/>
  <c r="AE232" i="23"/>
  <c r="AF232" i="23" s="1"/>
  <c r="AR232" i="23" s="1"/>
  <c r="AP251" i="23"/>
  <c r="AF273" i="23"/>
  <c r="AQ112" i="23"/>
  <c r="AN179" i="23"/>
  <c r="AE189" i="23"/>
  <c r="AF189" i="23" s="1"/>
  <c r="AR189" i="23" s="1"/>
  <c r="U203" i="23"/>
  <c r="M197" i="23"/>
  <c r="AQ197" i="23" s="1"/>
  <c r="AN198" i="23"/>
  <c r="AS198" i="23" s="1"/>
  <c r="AE200" i="23"/>
  <c r="AF200" i="23" s="1"/>
  <c r="AR200" i="23" s="1"/>
  <c r="AE206" i="23"/>
  <c r="AF206" i="23" s="1"/>
  <c r="AR206" i="23" s="1"/>
  <c r="R218" i="23"/>
  <c r="AQ209" i="23"/>
  <c r="AN210" i="23"/>
  <c r="AN212" i="23"/>
  <c r="AS212" i="23" s="1"/>
  <c r="AN215" i="23"/>
  <c r="AS215" i="23" s="1"/>
  <c r="AT215" i="23" s="1"/>
  <c r="BB215" i="23" s="1"/>
  <c r="R235" i="23"/>
  <c r="AE238" i="23"/>
  <c r="AF238" i="23" s="1"/>
  <c r="AR238" i="23" s="1"/>
  <c r="AP238" i="23" s="1"/>
  <c r="AE242" i="23"/>
  <c r="AF242" i="23" s="1"/>
  <c r="AR242" i="23" s="1"/>
  <c r="AT242" i="23" s="1"/>
  <c r="BB242" i="23" s="1"/>
  <c r="AE265" i="23"/>
  <c r="U271" i="23"/>
  <c r="T187" i="23"/>
  <c r="T219" i="23"/>
  <c r="Y227" i="23"/>
  <c r="Y219" i="23" s="1"/>
  <c r="AE225" i="23"/>
  <c r="S235" i="23"/>
  <c r="AR254" i="23"/>
  <c r="AF265" i="23"/>
  <c r="AR260" i="23"/>
  <c r="AR265" i="23" s="1"/>
  <c r="AN189" i="23"/>
  <c r="AS189" i="23" s="1"/>
  <c r="AQ198" i="23"/>
  <c r="AS204" i="23"/>
  <c r="AN206" i="23"/>
  <c r="AS206" i="23" s="1"/>
  <c r="AQ210" i="23"/>
  <c r="AW219" i="23"/>
  <c r="AQ226" i="23"/>
  <c r="T239" i="23"/>
  <c r="T235" i="23" s="1"/>
  <c r="AE240" i="23"/>
  <c r="AE248" i="23"/>
  <c r="AF248" i="23" s="1"/>
  <c r="AR248" i="23" s="1"/>
  <c r="AP248" i="23" s="1"/>
  <c r="U258" i="23"/>
  <c r="AF255" i="23"/>
  <c r="AR255" i="23" s="1"/>
  <c r="AS268" i="23"/>
  <c r="M194" i="23"/>
  <c r="AQ190" i="23"/>
  <c r="AN191" i="23"/>
  <c r="AS191" i="23" s="1"/>
  <c r="AE192" i="23"/>
  <c r="AN200" i="23"/>
  <c r="AS200" i="23" s="1"/>
  <c r="AQ206" i="23"/>
  <c r="U218" i="23"/>
  <c r="S218" i="23"/>
  <c r="U239" i="23"/>
  <c r="U235" i="23" s="1"/>
  <c r="AE236" i="23"/>
  <c r="AW235" i="23"/>
  <c r="T258" i="23"/>
  <c r="AB187" i="23"/>
  <c r="R194" i="23"/>
  <c r="R203" i="23" s="1"/>
  <c r="R207" i="23" s="1"/>
  <c r="AQ189" i="23"/>
  <c r="AE195" i="23"/>
  <c r="AF195" i="23" s="1"/>
  <c r="AR195" i="23" s="1"/>
  <c r="T218" i="23"/>
  <c r="AQ213" i="23"/>
  <c r="AN227" i="23"/>
  <c r="Y246" i="23"/>
  <c r="Y235" i="23" s="1"/>
  <c r="AE250" i="23"/>
  <c r="Y253" i="23"/>
  <c r="L273" i="23"/>
  <c r="M272" i="23"/>
  <c r="M273" i="23" s="1"/>
  <c r="AE183" i="23"/>
  <c r="Y207" i="23"/>
  <c r="M243" i="23"/>
  <c r="AQ243" i="23" s="1"/>
  <c r="AE257" i="23"/>
  <c r="AF257" i="23" s="1"/>
  <c r="AR257" i="23" s="1"/>
  <c r="AE197" i="23"/>
  <c r="AN201" i="23"/>
  <c r="AS201" i="23" s="1"/>
  <c r="AE216" i="23"/>
  <c r="AF216" i="23" s="1"/>
  <c r="AR216" i="23" s="1"/>
  <c r="AN237" i="23"/>
  <c r="AS237" i="23" s="1"/>
  <c r="AT237" i="23" s="1"/>
  <c r="BB237" i="23" s="1"/>
  <c r="AF266" i="23"/>
  <c r="AE271" i="23"/>
  <c r="L224" i="23"/>
  <c r="AS226" i="23"/>
  <c r="L233" i="23"/>
  <c r="AC258" i="23"/>
  <c r="M254" i="23"/>
  <c r="M258" i="23" s="1"/>
  <c r="AP256" i="23"/>
  <c r="AN260" i="23"/>
  <c r="AN262" i="23"/>
  <c r="AS262" i="23" s="1"/>
  <c r="M266" i="23"/>
  <c r="AQ266" i="23" s="1"/>
  <c r="M268" i="23"/>
  <c r="AQ268" i="23" s="1"/>
  <c r="M270" i="23"/>
  <c r="AQ270" i="23" s="1"/>
  <c r="AB271" i="23"/>
  <c r="AQ220" i="23"/>
  <c r="AQ229" i="23"/>
  <c r="AQ231" i="23"/>
  <c r="AE221" i="23"/>
  <c r="L227" i="23"/>
  <c r="AM239" i="23"/>
  <c r="M260" i="23"/>
  <c r="M262" i="23"/>
  <c r="AQ262" i="23" s="1"/>
  <c r="AE273" i="23"/>
  <c r="AE228" i="23"/>
  <c r="AN216" i="23"/>
  <c r="AS216" i="23" s="1"/>
  <c r="AN236" i="23"/>
  <c r="AN238" i="23"/>
  <c r="AS238" i="23" s="1"/>
  <c r="AN248" i="23"/>
  <c r="AN250" i="23"/>
  <c r="AN267" i="23"/>
  <c r="AS267" i="23" s="1"/>
  <c r="AN269" i="23"/>
  <c r="AS269" i="23" s="1"/>
  <c r="AN185" i="23"/>
  <c r="AS185" i="23" s="1"/>
  <c r="AM227" i="23"/>
  <c r="AQ240" i="23"/>
  <c r="AQ255" i="23"/>
  <c r="R258" i="23"/>
  <c r="AS225" i="23"/>
  <c r="AQ232" i="23"/>
  <c r="AE247" i="23"/>
  <c r="AQ250" i="23"/>
  <c r="M267" i="23"/>
  <c r="AQ267" i="23" s="1"/>
  <c r="M269" i="23"/>
  <c r="AQ269" i="23" s="1"/>
  <c r="AQ214" i="23"/>
  <c r="AQ228" i="23"/>
  <c r="AQ230" i="23"/>
  <c r="M261" i="23"/>
  <c r="AQ261" i="23" s="1"/>
  <c r="S5" i="21"/>
  <c r="U5" i="21"/>
  <c r="AM5" i="21"/>
  <c r="T33" i="20"/>
  <c r="T5" i="20" s="1"/>
  <c r="AM33" i="20"/>
  <c r="AC33" i="20"/>
  <c r="AC5" i="20" s="1"/>
  <c r="R33" i="20"/>
  <c r="R5" i="20" s="1"/>
  <c r="S33" i="20"/>
  <c r="AB33" i="20"/>
  <c r="AT202" i="23" l="1"/>
  <c r="BB202" i="23" s="1"/>
  <c r="AT57" i="23"/>
  <c r="BB57" i="23" s="1"/>
  <c r="AE81" i="23"/>
  <c r="AT212" i="23"/>
  <c r="BB212" i="23" s="1"/>
  <c r="AE41" i="23"/>
  <c r="AT186" i="23"/>
  <c r="BB186" i="23" s="1"/>
  <c r="AT143" i="23"/>
  <c r="BB143" i="23" s="1"/>
  <c r="AM136" i="23"/>
  <c r="AN182" i="23"/>
  <c r="AN249" i="23"/>
  <c r="BB93" i="20"/>
  <c r="AD74" i="21"/>
  <c r="AN104" i="23"/>
  <c r="AN77" i="23"/>
  <c r="AN28" i="23"/>
  <c r="AM235" i="23"/>
  <c r="AS272" i="23"/>
  <c r="AS273" i="23" s="1"/>
  <c r="AB5" i="20"/>
  <c r="S5" i="20"/>
  <c r="AB5" i="21"/>
  <c r="AM29" i="23"/>
  <c r="AS86" i="23"/>
  <c r="AS88" i="23" s="1"/>
  <c r="AN253" i="23"/>
  <c r="AS248" i="23"/>
  <c r="AT248" i="23" s="1"/>
  <c r="BB248" i="23" s="1"/>
  <c r="AS227" i="23"/>
  <c r="AT113" i="23"/>
  <c r="BB113" i="23" s="1"/>
  <c r="AN265" i="23"/>
  <c r="AN81" i="23"/>
  <c r="AT96" i="23"/>
  <c r="BB96" i="23" s="1"/>
  <c r="AT213" i="23"/>
  <c r="BB213" i="23" s="1"/>
  <c r="AT70" i="23"/>
  <c r="BB70" i="23" s="1"/>
  <c r="AM219" i="23"/>
  <c r="AS20" i="23"/>
  <c r="AS25" i="23" s="1"/>
  <c r="AN246" i="23"/>
  <c r="AT84" i="23"/>
  <c r="BB84" i="23" s="1"/>
  <c r="AS79" i="23"/>
  <c r="AS81" i="23" s="1"/>
  <c r="AT71" i="23"/>
  <c r="BB71" i="23" s="1"/>
  <c r="AN233" i="23"/>
  <c r="AN258" i="23"/>
  <c r="AS62" i="23"/>
  <c r="AS67" i="23" s="1"/>
  <c r="AN61" i="23"/>
  <c r="AN116" i="23"/>
  <c r="AN33" i="20"/>
  <c r="AS228" i="23"/>
  <c r="AS233" i="23" s="1"/>
  <c r="AM5" i="20"/>
  <c r="AT231" i="23"/>
  <c r="BB231" i="23" s="1"/>
  <c r="AT229" i="23"/>
  <c r="AU229" i="23" s="1"/>
  <c r="BB229" i="23" s="1"/>
  <c r="AT232" i="23"/>
  <c r="BB232" i="23" s="1"/>
  <c r="AS104" i="23"/>
  <c r="AS93" i="23"/>
  <c r="AT205" i="23"/>
  <c r="BB205" i="23" s="1"/>
  <c r="AN224" i="23"/>
  <c r="AS224" i="23"/>
  <c r="AS255" i="23"/>
  <c r="AT255" i="23" s="1"/>
  <c r="AN218" i="23"/>
  <c r="AS210" i="23"/>
  <c r="AS218" i="23" s="1"/>
  <c r="AS271" i="23"/>
  <c r="AT204" i="23"/>
  <c r="BB204" i="23" s="1"/>
  <c r="AT190" i="23"/>
  <c r="BB190" i="23" s="1"/>
  <c r="AS83" i="23"/>
  <c r="AS85" i="23" s="1"/>
  <c r="M144" i="23"/>
  <c r="M239" i="23"/>
  <c r="L94" i="23"/>
  <c r="AT46" i="23"/>
  <c r="BB46" i="23" s="1"/>
  <c r="L235" i="23"/>
  <c r="AT211" i="23"/>
  <c r="BB211" i="23" s="1"/>
  <c r="AP257" i="23"/>
  <c r="M85" i="23"/>
  <c r="AT180" i="23"/>
  <c r="BB180" i="23" s="1"/>
  <c r="AT87" i="23"/>
  <c r="BB87" i="23" s="1"/>
  <c r="AT196" i="23"/>
  <c r="BB196" i="23" s="1"/>
  <c r="M253" i="23"/>
  <c r="L122" i="23"/>
  <c r="L126" i="23" s="1"/>
  <c r="M218" i="23"/>
  <c r="AQ139" i="23"/>
  <c r="AT139" i="23" s="1"/>
  <c r="BB139" i="23" s="1"/>
  <c r="AQ227" i="23"/>
  <c r="AT201" i="23"/>
  <c r="BB201" i="23" s="1"/>
  <c r="AP33" i="23"/>
  <c r="AT33" i="23"/>
  <c r="BB33" i="23" s="1"/>
  <c r="AT138" i="23"/>
  <c r="BB138" i="23" s="1"/>
  <c r="AT91" i="23"/>
  <c r="BB91" i="23" s="1"/>
  <c r="M116" i="23"/>
  <c r="M122" i="23" s="1"/>
  <c r="M126" i="23" s="1"/>
  <c r="AT216" i="23"/>
  <c r="BB216" i="23" s="1"/>
  <c r="M34" i="23"/>
  <c r="M104" i="23"/>
  <c r="AT72" i="23"/>
  <c r="BB72" i="23" s="1"/>
  <c r="AQ221" i="23"/>
  <c r="AQ224" i="23" s="1"/>
  <c r="AT59" i="23"/>
  <c r="BB59" i="23" s="1"/>
  <c r="AP59" i="23"/>
  <c r="AT195" i="23"/>
  <c r="BB195" i="23" s="1"/>
  <c r="M61" i="23"/>
  <c r="BB11" i="23"/>
  <c r="M265" i="23"/>
  <c r="AQ194" i="23"/>
  <c r="AQ203" i="23" s="1"/>
  <c r="AQ207" i="23" s="1"/>
  <c r="M77" i="23"/>
  <c r="M227" i="23"/>
  <c r="M219" i="23" s="1"/>
  <c r="AQ14" i="23"/>
  <c r="AP14" i="23" s="1"/>
  <c r="AQ208" i="23"/>
  <c r="AQ254" i="23"/>
  <c r="AT254" i="23" s="1"/>
  <c r="AQ30" i="23"/>
  <c r="AQ34" i="23" s="1"/>
  <c r="AE12" i="23"/>
  <c r="AE144" i="23"/>
  <c r="AT209" i="23"/>
  <c r="BB209" i="23" s="1"/>
  <c r="AR218" i="23"/>
  <c r="AF218" i="23"/>
  <c r="AT140" i="23"/>
  <c r="BB140" i="23" s="1"/>
  <c r="AT53" i="23"/>
  <c r="BB53" i="23" s="1"/>
  <c r="AT200" i="23"/>
  <c r="BB200" i="23" s="1"/>
  <c r="AT110" i="23"/>
  <c r="BB110" i="23" s="1"/>
  <c r="AF13" i="23"/>
  <c r="AE19" i="23"/>
  <c r="AB219" i="23"/>
  <c r="AB235" i="23"/>
  <c r="AT137" i="23"/>
  <c r="AU137" i="23" s="1"/>
  <c r="BB137" i="23" s="1"/>
  <c r="AM178" i="23"/>
  <c r="AT193" i="23"/>
  <c r="BB193" i="23" s="1"/>
  <c r="AQ271" i="23"/>
  <c r="AU262" i="23"/>
  <c r="AU265" i="23" s="1"/>
  <c r="AT262" i="23"/>
  <c r="AP262" i="23"/>
  <c r="AT58" i="23"/>
  <c r="BB58" i="23" s="1"/>
  <c r="AP58" i="23"/>
  <c r="AP269" i="23"/>
  <c r="AT269" i="23"/>
  <c r="BB269" i="23" s="1"/>
  <c r="AP261" i="23"/>
  <c r="AT261" i="23"/>
  <c r="BB261" i="23" s="1"/>
  <c r="AP267" i="23"/>
  <c r="AT267" i="23"/>
  <c r="BB267" i="23" s="1"/>
  <c r="AU256" i="23"/>
  <c r="BB256" i="23" s="1"/>
  <c r="AT241" i="23"/>
  <c r="BB241" i="23" s="1"/>
  <c r="AP241" i="23"/>
  <c r="AQ67" i="23"/>
  <c r="Y129" i="23"/>
  <c r="Y134" i="23" s="1"/>
  <c r="U129" i="23"/>
  <c r="U134" i="23" s="1"/>
  <c r="AT10" i="23"/>
  <c r="BB10" i="23" s="1"/>
  <c r="AT268" i="23"/>
  <c r="BB268" i="23" s="1"/>
  <c r="AP268" i="23"/>
  <c r="AT243" i="23"/>
  <c r="BB243" i="23" s="1"/>
  <c r="AP243" i="23"/>
  <c r="AT270" i="23"/>
  <c r="BB270" i="23" s="1"/>
  <c r="AP270" i="23"/>
  <c r="AC134" i="23"/>
  <c r="AE258" i="23"/>
  <c r="AR141" i="23"/>
  <c r="AR144" i="23" s="1"/>
  <c r="AF144" i="23"/>
  <c r="AS55" i="23"/>
  <c r="AQ253" i="23"/>
  <c r="M246" i="23"/>
  <c r="AS187" i="23"/>
  <c r="AB178" i="23"/>
  <c r="AB135" i="23" s="1"/>
  <c r="U207" i="23"/>
  <c r="U178" i="23" s="1"/>
  <c r="U135" i="23" s="1"/>
  <c r="AF112" i="23"/>
  <c r="AD129" i="23"/>
  <c r="AS34" i="23"/>
  <c r="AN41" i="23"/>
  <c r="AQ44" i="23"/>
  <c r="AS36" i="23"/>
  <c r="AS41" i="23" s="1"/>
  <c r="AR35" i="23"/>
  <c r="AT189" i="23"/>
  <c r="BB189" i="23" s="1"/>
  <c r="AF145" i="23"/>
  <c r="AE149" i="23"/>
  <c r="AE136" i="23" s="1"/>
  <c r="AT206" i="23"/>
  <c r="BB206" i="23" s="1"/>
  <c r="AE182" i="23"/>
  <c r="AF179" i="23"/>
  <c r="AR95" i="23"/>
  <c r="AR104" i="23" s="1"/>
  <c r="AF104" i="23"/>
  <c r="AE77" i="23"/>
  <c r="AF69" i="23"/>
  <c r="AE55" i="23"/>
  <c r="AF50" i="23"/>
  <c r="AN19" i="23"/>
  <c r="AQ37" i="23"/>
  <c r="AF247" i="23"/>
  <c r="AE249" i="23"/>
  <c r="AT198" i="23"/>
  <c r="BB198" i="23" s="1"/>
  <c r="AT191" i="23"/>
  <c r="BB191" i="23" s="1"/>
  <c r="M203" i="23"/>
  <c r="M207" i="23" s="1"/>
  <c r="M178" i="23" s="1"/>
  <c r="M136" i="23"/>
  <c r="AQ179" i="23"/>
  <c r="AD126" i="23"/>
  <c r="T122" i="23"/>
  <c r="T94" i="23"/>
  <c r="AN12" i="23"/>
  <c r="AB29" i="23"/>
  <c r="AN239" i="23"/>
  <c r="AE253" i="23"/>
  <c r="AF250" i="23"/>
  <c r="AN187" i="23"/>
  <c r="AS179" i="23"/>
  <c r="AS182" i="23" s="1"/>
  <c r="AE116" i="23"/>
  <c r="AE94" i="23" s="1"/>
  <c r="AF106" i="23"/>
  <c r="AF89" i="23"/>
  <c r="AE93" i="23"/>
  <c r="AY134" i="23"/>
  <c r="M29" i="23"/>
  <c r="AB94" i="23"/>
  <c r="AV129" i="23"/>
  <c r="AS74" i="23"/>
  <c r="AS77" i="23" s="1"/>
  <c r="AN34" i="23"/>
  <c r="AS7" i="23"/>
  <c r="AS12" i="23" s="1"/>
  <c r="AQ26" i="23"/>
  <c r="AF192" i="23"/>
  <c r="AM94" i="23"/>
  <c r="R178" i="23"/>
  <c r="R135" i="23" s="1"/>
  <c r="AB122" i="23"/>
  <c r="AB126" i="23" s="1"/>
  <c r="L178" i="23"/>
  <c r="AQ88" i="23"/>
  <c r="AQ12" i="23"/>
  <c r="AP7" i="23"/>
  <c r="AV134" i="23"/>
  <c r="AF228" i="23"/>
  <c r="AE233" i="23"/>
  <c r="AS236" i="23"/>
  <c r="AS239" i="23" s="1"/>
  <c r="AS194" i="23"/>
  <c r="AS203" i="23" s="1"/>
  <c r="AS207" i="23" s="1"/>
  <c r="AL135" i="23"/>
  <c r="AS250" i="23"/>
  <c r="AS253" i="23" s="1"/>
  <c r="AQ93" i="23"/>
  <c r="AQ85" i="23"/>
  <c r="AP242" i="23"/>
  <c r="AQ55" i="23"/>
  <c r="AT90" i="23"/>
  <c r="BB90" i="23" s="1"/>
  <c r="AQ116" i="23"/>
  <c r="AQ122" i="23" s="1"/>
  <c r="AS26" i="23"/>
  <c r="AS28" i="23" s="1"/>
  <c r="AE67" i="23"/>
  <c r="AF62" i="23"/>
  <c r="AQ95" i="23"/>
  <c r="AR12" i="23"/>
  <c r="AT8" i="23"/>
  <c r="BB8" i="23" s="1"/>
  <c r="AE246" i="23"/>
  <c r="AF240" i="23"/>
  <c r="AP255" i="23"/>
  <c r="AT226" i="23"/>
  <c r="BB226" i="23" s="1"/>
  <c r="AN194" i="23"/>
  <c r="AN203" i="23" s="1"/>
  <c r="AN207" i="23" s="1"/>
  <c r="L136" i="23"/>
  <c r="AN149" i="23"/>
  <c r="AS145" i="23"/>
  <c r="AS149" i="23" s="1"/>
  <c r="AQ247" i="23"/>
  <c r="AT238" i="23"/>
  <c r="BB238" i="23" s="1"/>
  <c r="AT142" i="23"/>
  <c r="AZ134" i="23"/>
  <c r="AF12" i="23"/>
  <c r="AN93" i="23"/>
  <c r="AR86" i="23"/>
  <c r="AR88" i="23" s="1"/>
  <c r="AF88" i="23"/>
  <c r="AN271" i="23"/>
  <c r="AF221" i="23"/>
  <c r="AE224" i="23"/>
  <c r="AQ246" i="23"/>
  <c r="L219" i="23"/>
  <c r="AF236" i="23"/>
  <c r="AE239" i="23"/>
  <c r="S203" i="23"/>
  <c r="S207" i="23" s="1"/>
  <c r="AT185" i="23"/>
  <c r="BB185" i="23" s="1"/>
  <c r="Y135" i="23"/>
  <c r="AW134" i="23"/>
  <c r="AT141" i="23"/>
  <c r="AQ144" i="23"/>
  <c r="AQ77" i="23"/>
  <c r="AT52" i="23"/>
  <c r="BB52" i="23" s="1"/>
  <c r="AP52" i="23"/>
  <c r="AU129" i="23"/>
  <c r="AU134" i="23" s="1"/>
  <c r="M93" i="23"/>
  <c r="AS56" i="23"/>
  <c r="AS61" i="23" s="1"/>
  <c r="AE88" i="23"/>
  <c r="AF225" i="23"/>
  <c r="AE227" i="23"/>
  <c r="S134" i="23"/>
  <c r="AT60" i="23"/>
  <c r="BB60" i="23" s="1"/>
  <c r="AP60" i="23"/>
  <c r="AS260" i="23"/>
  <c r="AS265" i="23" s="1"/>
  <c r="AT220" i="23"/>
  <c r="AT230" i="23"/>
  <c r="AQ260" i="23"/>
  <c r="AE218" i="23"/>
  <c r="AE187" i="23"/>
  <c r="AF183" i="23"/>
  <c r="AR258" i="23"/>
  <c r="AT257" i="23"/>
  <c r="AQ25" i="23"/>
  <c r="M67" i="23"/>
  <c r="AT38" i="23"/>
  <c r="BB38" i="23" s="1"/>
  <c r="AP38" i="23"/>
  <c r="AX129" i="23"/>
  <c r="AX134" i="23" s="1"/>
  <c r="AN55" i="23"/>
  <c r="AF82" i="23"/>
  <c r="AE85" i="23"/>
  <c r="AM122" i="23"/>
  <c r="AR30" i="23"/>
  <c r="AR34" i="23" s="1"/>
  <c r="AF34" i="23"/>
  <c r="AF27" i="23"/>
  <c r="AE28" i="23"/>
  <c r="AS49" i="23"/>
  <c r="AQ78" i="23"/>
  <c r="AT63" i="23"/>
  <c r="AP63" i="23"/>
  <c r="T135" i="23"/>
  <c r="R122" i="23"/>
  <c r="R126" i="23" s="1"/>
  <c r="AT80" i="23"/>
  <c r="BB80" i="23" s="1"/>
  <c r="AS144" i="23"/>
  <c r="AE25" i="23"/>
  <c r="AF20" i="23"/>
  <c r="AN49" i="23"/>
  <c r="AT31" i="23"/>
  <c r="BB31" i="23" s="1"/>
  <c r="AC129" i="23"/>
  <c r="AQ233" i="23"/>
  <c r="M271" i="23"/>
  <c r="AF258" i="23"/>
  <c r="AQ218" i="23"/>
  <c r="AT208" i="23"/>
  <c r="AT214" i="23"/>
  <c r="BB214" i="23" s="1"/>
  <c r="AF271" i="23"/>
  <c r="AR266" i="23"/>
  <c r="AR271" i="23" s="1"/>
  <c r="AF197" i="23"/>
  <c r="AQ272" i="23"/>
  <c r="AQ183" i="23"/>
  <c r="AQ145" i="23"/>
  <c r="AQ56" i="23"/>
  <c r="AE194" i="23"/>
  <c r="AE203" i="23" s="1"/>
  <c r="AE207" i="23" s="1"/>
  <c r="AF188" i="23"/>
  <c r="AN144" i="23"/>
  <c r="AS112" i="23"/>
  <c r="AF56" i="23"/>
  <c r="AE61" i="23"/>
  <c r="AE34" i="23"/>
  <c r="AE29" i="23" s="1"/>
  <c r="AS13" i="23"/>
  <c r="AS19" i="23" s="1"/>
  <c r="AE42" i="23"/>
  <c r="AF36" i="23"/>
  <c r="AE5" i="21"/>
  <c r="AN5" i="21"/>
  <c r="Y5" i="21"/>
  <c r="L33" i="20"/>
  <c r="L5" i="20" s="1"/>
  <c r="AW74" i="21" l="1"/>
  <c r="BA74" i="21"/>
  <c r="AT83" i="23"/>
  <c r="BB83" i="23" s="1"/>
  <c r="AN235" i="23"/>
  <c r="AS249" i="23"/>
  <c r="AT210" i="23"/>
  <c r="BB210" i="23" s="1"/>
  <c r="AN94" i="23"/>
  <c r="AS258" i="23"/>
  <c r="AT79" i="23"/>
  <c r="BB79" i="23" s="1"/>
  <c r="Y74" i="21"/>
  <c r="T74" i="21"/>
  <c r="R74" i="21"/>
  <c r="AJ74" i="21"/>
  <c r="AK74" i="21"/>
  <c r="U74" i="21"/>
  <c r="AC74" i="21"/>
  <c r="AE33" i="20"/>
  <c r="AE5" i="20" s="1"/>
  <c r="AM135" i="23"/>
  <c r="AN136" i="23"/>
  <c r="AN122" i="23"/>
  <c r="AN126" i="23" s="1"/>
  <c r="AN219" i="23"/>
  <c r="AS219" i="23"/>
  <c r="AS235" i="23"/>
  <c r="AS29" i="23"/>
  <c r="AN178" i="23"/>
  <c r="AN5" i="20"/>
  <c r="AT74" i="23"/>
  <c r="BB74" i="23" s="1"/>
  <c r="AS33" i="20"/>
  <c r="M94" i="23"/>
  <c r="AQ19" i="23"/>
  <c r="M235" i="23"/>
  <c r="AT14" i="23"/>
  <c r="BB14" i="23" s="1"/>
  <c r="L129" i="23"/>
  <c r="L134" i="23" s="1"/>
  <c r="AP254" i="23"/>
  <c r="AQ258" i="23"/>
  <c r="M5" i="21"/>
  <c r="M33" i="20"/>
  <c r="M5" i="20" s="1"/>
  <c r="L135" i="23"/>
  <c r="BB262" i="23"/>
  <c r="AR13" i="23"/>
  <c r="AF19" i="23"/>
  <c r="AS136" i="23"/>
  <c r="AR197" i="23"/>
  <c r="AR225" i="23"/>
  <c r="AF227" i="23"/>
  <c r="AR221" i="23"/>
  <c r="AF224" i="23"/>
  <c r="AQ249" i="23"/>
  <c r="AQ235" i="23" s="1"/>
  <c r="AT95" i="23"/>
  <c r="AQ104" i="23"/>
  <c r="AQ94" i="23" s="1"/>
  <c r="AR228" i="23"/>
  <c r="AF233" i="23"/>
  <c r="AM126" i="23"/>
  <c r="AF116" i="23"/>
  <c r="AR106" i="23"/>
  <c r="AF182" i="23"/>
  <c r="AR179" i="23"/>
  <c r="AR182" i="23" s="1"/>
  <c r="AQ28" i="23"/>
  <c r="AT26" i="23"/>
  <c r="AP26" i="23"/>
  <c r="AR56" i="23"/>
  <c r="AR61" i="23" s="1"/>
  <c r="AF61" i="23"/>
  <c r="AE219" i="23"/>
  <c r="AU63" i="23"/>
  <c r="BB63" i="23" s="1"/>
  <c r="AR62" i="23"/>
  <c r="AF67" i="23"/>
  <c r="AE178" i="23"/>
  <c r="AR112" i="23"/>
  <c r="AQ49" i="23"/>
  <c r="AT44" i="23"/>
  <c r="AP44" i="23"/>
  <c r="AF194" i="23"/>
  <c r="AF203" i="23" s="1"/>
  <c r="AF207" i="23" s="1"/>
  <c r="AR188" i="23"/>
  <c r="AT260" i="23"/>
  <c r="AP260" i="23"/>
  <c r="AQ265" i="23"/>
  <c r="S178" i="23"/>
  <c r="S135" i="23" s="1"/>
  <c r="AS178" i="23"/>
  <c r="T126" i="23"/>
  <c r="AE122" i="23"/>
  <c r="AE126" i="23" s="1"/>
  <c r="AF25" i="23"/>
  <c r="AR20" i="23"/>
  <c r="AQ81" i="23"/>
  <c r="AT78" i="23"/>
  <c r="AU230" i="23"/>
  <c r="BB230" i="23" s="1"/>
  <c r="AD134" i="23"/>
  <c r="AR247" i="23"/>
  <c r="AR249" i="23" s="1"/>
  <c r="AF249" i="23"/>
  <c r="AE135" i="23"/>
  <c r="AQ61" i="23"/>
  <c r="AP56" i="23"/>
  <c r="BB220" i="23"/>
  <c r="AQ126" i="23"/>
  <c r="AT7" i="23"/>
  <c r="AR192" i="23"/>
  <c r="AT13" i="23"/>
  <c r="AR250" i="23"/>
  <c r="AF253" i="23"/>
  <c r="AQ182" i="23"/>
  <c r="AT37" i="23"/>
  <c r="BB37" i="23" s="1"/>
  <c r="AP37" i="23"/>
  <c r="AQ41" i="23"/>
  <c r="AQ29" i="23" s="1"/>
  <c r="AF149" i="23"/>
  <c r="AF136" i="23" s="1"/>
  <c r="AR145" i="23"/>
  <c r="AR149" i="23" s="1"/>
  <c r="AR136" i="23" s="1"/>
  <c r="AQ129" i="23"/>
  <c r="AT145" i="23"/>
  <c r="AQ149" i="23"/>
  <c r="AQ136" i="23" s="1"/>
  <c r="BB208" i="23"/>
  <c r="BB218" i="23" s="1"/>
  <c r="AT218" i="23"/>
  <c r="AQ219" i="23"/>
  <c r="AE235" i="23"/>
  <c r="AT86" i="23"/>
  <c r="M135" i="23"/>
  <c r="AT272" i="23"/>
  <c r="AP272" i="23"/>
  <c r="AQ273" i="23"/>
  <c r="AF187" i="23"/>
  <c r="AR183" i="23"/>
  <c r="AR187" i="23" s="1"/>
  <c r="AT144" i="23"/>
  <c r="AW141" i="23"/>
  <c r="AW144" i="23" s="1"/>
  <c r="AW136" i="23" s="1"/>
  <c r="AW135" i="23" s="1"/>
  <c r="AR36" i="23"/>
  <c r="AR41" i="23" s="1"/>
  <c r="AR29" i="23" s="1"/>
  <c r="AR27" i="23"/>
  <c r="AF28" i="23"/>
  <c r="AR236" i="23"/>
  <c r="AF239" i="23"/>
  <c r="AP30" i="23"/>
  <c r="AU254" i="23"/>
  <c r="BB254" i="23" s="1"/>
  <c r="AT258" i="23"/>
  <c r="AR50" i="23"/>
  <c r="AF55" i="23"/>
  <c r="AP35" i="23"/>
  <c r="AT35" i="23"/>
  <c r="R129" i="23"/>
  <c r="R134" i="23" s="1"/>
  <c r="AB129" i="23"/>
  <c r="AB134" i="23" s="1"/>
  <c r="AU142" i="23"/>
  <c r="AU144" i="23" s="1"/>
  <c r="AU136" i="23" s="1"/>
  <c r="AR82" i="23"/>
  <c r="AF85" i="23"/>
  <c r="AN29" i="23"/>
  <c r="AU255" i="23"/>
  <c r="BB255" i="23" s="1"/>
  <c r="AT30" i="23"/>
  <c r="AS116" i="23"/>
  <c r="AS122" i="23" s="1"/>
  <c r="M129" i="23"/>
  <c r="M134" i="23" s="1"/>
  <c r="AF41" i="23"/>
  <c r="AF29" i="23" s="1"/>
  <c r="AP266" i="23"/>
  <c r="AF93" i="23"/>
  <c r="AR89" i="23"/>
  <c r="AQ187" i="23"/>
  <c r="AU257" i="23"/>
  <c r="BB257" i="23" s="1"/>
  <c r="AR240" i="23"/>
  <c r="AF246" i="23"/>
  <c r="AF77" i="23"/>
  <c r="AR69" i="23"/>
  <c r="AT266" i="23"/>
  <c r="AM74" i="21"/>
  <c r="AF5" i="21"/>
  <c r="AL74" i="21"/>
  <c r="AF42" i="23" l="1"/>
  <c r="AU74" i="21"/>
  <c r="AV74" i="21"/>
  <c r="AX74" i="21"/>
  <c r="AZ74" i="21"/>
  <c r="L74" i="21"/>
  <c r="S74" i="21"/>
  <c r="AB74" i="21"/>
  <c r="AN135" i="23"/>
  <c r="AN129" i="23"/>
  <c r="AN134" i="23" s="1"/>
  <c r="AU33" i="20"/>
  <c r="AU5" i="20" s="1"/>
  <c r="AS5" i="20"/>
  <c r="AF33" i="20"/>
  <c r="AF5" i="20" s="1"/>
  <c r="AT56" i="23"/>
  <c r="AT61" i="23" s="1"/>
  <c r="BB141" i="23"/>
  <c r="AR19" i="23"/>
  <c r="AP13" i="23"/>
  <c r="AT183" i="23"/>
  <c r="AT187" i="23" s="1"/>
  <c r="AF219" i="23"/>
  <c r="AS135" i="23"/>
  <c r="BB86" i="23"/>
  <c r="BB88" i="23" s="1"/>
  <c r="AT88" i="23"/>
  <c r="AR25" i="23"/>
  <c r="AT20" i="23"/>
  <c r="AP20" i="23"/>
  <c r="AR67" i="23"/>
  <c r="AT62" i="23"/>
  <c r="AP62" i="23"/>
  <c r="AF178" i="23"/>
  <c r="AF135" i="23" s="1"/>
  <c r="AT221" i="23"/>
  <c r="AR224" i="23"/>
  <c r="AQ178" i="23"/>
  <c r="AQ135" i="23" s="1"/>
  <c r="AR116" i="23"/>
  <c r="AR122" i="23" s="1"/>
  <c r="AT106" i="23"/>
  <c r="BB272" i="23"/>
  <c r="BB273" i="23" s="1"/>
  <c r="AT273" i="23"/>
  <c r="AR246" i="23"/>
  <c r="AT240" i="23"/>
  <c r="AP240" i="23"/>
  <c r="AT27" i="23"/>
  <c r="BB27" i="23" s="1"/>
  <c r="AP27" i="23"/>
  <c r="AR28" i="23"/>
  <c r="AT36" i="23"/>
  <c r="AT41" i="23" s="1"/>
  <c r="AP36" i="23"/>
  <c r="AT179" i="23"/>
  <c r="AR227" i="23"/>
  <c r="AT225" i="23"/>
  <c r="AR55" i="23"/>
  <c r="AT50" i="23"/>
  <c r="AP50" i="23"/>
  <c r="AE129" i="23"/>
  <c r="AE134" i="23" s="1"/>
  <c r="BB44" i="23"/>
  <c r="BB49" i="23" s="1"/>
  <c r="AT49" i="23"/>
  <c r="AT197" i="23"/>
  <c r="AR253" i="23"/>
  <c r="AT250" i="23"/>
  <c r="AP250" i="23"/>
  <c r="AR93" i="23"/>
  <c r="AT89" i="23"/>
  <c r="AU258" i="23"/>
  <c r="AT19" i="23"/>
  <c r="BB13" i="23"/>
  <c r="BB19" i="23" s="1"/>
  <c r="AR233" i="23"/>
  <c r="AT228" i="23"/>
  <c r="AF94" i="23"/>
  <c r="BB266" i="23"/>
  <c r="BB271" i="23" s="1"/>
  <c r="AT271" i="23"/>
  <c r="AR85" i="23"/>
  <c r="AT82" i="23"/>
  <c r="BB258" i="23"/>
  <c r="BB145" i="23"/>
  <c r="BB149" i="23" s="1"/>
  <c r="AT149" i="23"/>
  <c r="AT136" i="23" s="1"/>
  <c r="AT192" i="23"/>
  <c r="AT112" i="23"/>
  <c r="AM129" i="23"/>
  <c r="AM134" i="23" s="1"/>
  <c r="AR194" i="23"/>
  <c r="AR203" i="23" s="1"/>
  <c r="AR207" i="23" s="1"/>
  <c r="AT188" i="23"/>
  <c r="BB30" i="23"/>
  <c r="BB34" i="23" s="1"/>
  <c r="AT34" i="23"/>
  <c r="AR77" i="23"/>
  <c r="AT69" i="23"/>
  <c r="AF122" i="23"/>
  <c r="AT104" i="23"/>
  <c r="BB95" i="23"/>
  <c r="BB104" i="23" s="1"/>
  <c r="BB142" i="23"/>
  <c r="AF235" i="23"/>
  <c r="BB7" i="23"/>
  <c r="BB12" i="23" s="1"/>
  <c r="AT12" i="23"/>
  <c r="AP247" i="23"/>
  <c r="AS126" i="23"/>
  <c r="AS94" i="23"/>
  <c r="BB78" i="23"/>
  <c r="BB81" i="23" s="1"/>
  <c r="AT81" i="23"/>
  <c r="BB35" i="23"/>
  <c r="AR239" i="23"/>
  <c r="AT236" i="23"/>
  <c r="AP236" i="23"/>
  <c r="AQ134" i="23"/>
  <c r="BB260" i="23"/>
  <c r="BB265" i="23" s="1"/>
  <c r="AT265" i="23"/>
  <c r="T129" i="23"/>
  <c r="T134" i="23" s="1"/>
  <c r="BB26" i="23"/>
  <c r="AT247" i="23"/>
  <c r="AN74" i="21"/>
  <c r="AE74" i="21"/>
  <c r="AQ33" i="20"/>
  <c r="AQ5" i="20" s="1"/>
  <c r="AS74" i="21" l="1"/>
  <c r="M74" i="21"/>
  <c r="AR33" i="20"/>
  <c r="AR5" i="20" s="1"/>
  <c r="AU5" i="21"/>
  <c r="AS5" i="21"/>
  <c r="AQ5" i="21"/>
  <c r="BB56" i="23"/>
  <c r="BB61" i="23" s="1"/>
  <c r="BB144" i="23"/>
  <c r="BB136" i="23" s="1"/>
  <c r="BB183" i="23"/>
  <c r="BB187" i="23" s="1"/>
  <c r="BB5" i="21"/>
  <c r="AR235" i="23"/>
  <c r="AR178" i="23"/>
  <c r="BB192" i="23"/>
  <c r="AT246" i="23"/>
  <c r="BB240" i="23"/>
  <c r="BB246" i="23" s="1"/>
  <c r="AU62" i="23"/>
  <c r="AU67" i="23" s="1"/>
  <c r="AT67" i="23"/>
  <c r="BB225" i="23"/>
  <c r="BB227" i="23" s="1"/>
  <c r="AT227" i="23"/>
  <c r="AT249" i="23"/>
  <c r="BB247" i="23"/>
  <c r="BB249" i="23" s="1"/>
  <c r="AF126" i="23"/>
  <c r="AF129" i="23" s="1"/>
  <c r="BB28" i="23"/>
  <c r="BB197" i="23"/>
  <c r="AT28" i="23"/>
  <c r="BB69" i="23"/>
  <c r="BB77" i="23" s="1"/>
  <c r="AT77" i="23"/>
  <c r="AT25" i="23"/>
  <c r="AU20" i="23"/>
  <c r="AU25" i="23" s="1"/>
  <c r="AT116" i="23"/>
  <c r="AT122" i="23" s="1"/>
  <c r="BB106" i="23"/>
  <c r="AT29" i="23"/>
  <c r="AT85" i="23"/>
  <c r="BB82" i="23"/>
  <c r="BB85" i="23" s="1"/>
  <c r="BB89" i="23"/>
  <c r="BB93" i="23" s="1"/>
  <c r="AT93" i="23"/>
  <c r="BB179" i="23"/>
  <c r="BB182" i="23" s="1"/>
  <c r="AT182" i="23"/>
  <c r="AR126" i="23"/>
  <c r="AR129" i="23" s="1"/>
  <c r="AR94" i="23"/>
  <c r="BB112" i="23"/>
  <c r="AT194" i="23"/>
  <c r="AT203" i="23" s="1"/>
  <c r="AT207" i="23" s="1"/>
  <c r="BB188" i="23"/>
  <c r="AU36" i="23"/>
  <c r="AU41" i="23" s="1"/>
  <c r="AU29" i="23" s="1"/>
  <c r="AS129" i="23"/>
  <c r="AS134" i="23" s="1"/>
  <c r="AT233" i="23"/>
  <c r="AU228" i="23"/>
  <c r="AU233" i="23" s="1"/>
  <c r="AU219" i="23" s="1"/>
  <c r="AU135" i="23" s="1"/>
  <c r="AR219" i="23"/>
  <c r="AT239" i="23"/>
  <c r="BB236" i="23"/>
  <c r="BB239" i="23" s="1"/>
  <c r="AT253" i="23"/>
  <c r="AU250" i="23"/>
  <c r="AU253" i="23" s="1"/>
  <c r="AU235" i="23" s="1"/>
  <c r="AT55" i="23"/>
  <c r="BB50" i="23"/>
  <c r="BB55" i="23" s="1"/>
  <c r="BB221" i="23"/>
  <c r="BB224" i="23" s="1"/>
  <c r="AT224" i="23"/>
  <c r="AQ74" i="21" l="1"/>
  <c r="AF74" i="21"/>
  <c r="AT5" i="21"/>
  <c r="AR5" i="21"/>
  <c r="BB194" i="23"/>
  <c r="BB203" i="23" s="1"/>
  <c r="BB207" i="23" s="1"/>
  <c r="BB20" i="23"/>
  <c r="BB25" i="23" s="1"/>
  <c r="BB228" i="23"/>
  <c r="BB233" i="23" s="1"/>
  <c r="BB219" i="23" s="1"/>
  <c r="AT33" i="20"/>
  <c r="AT5" i="20" s="1"/>
  <c r="AT235" i="23"/>
  <c r="BB36" i="23"/>
  <c r="BB41" i="23" s="1"/>
  <c r="BB29" i="23" s="1"/>
  <c r="BB250" i="23"/>
  <c r="BB253" i="23" s="1"/>
  <c r="BB235" i="23" s="1"/>
  <c r="BB62" i="23"/>
  <c r="BB67" i="23" s="1"/>
  <c r="BB116" i="23"/>
  <c r="BB122" i="23" s="1"/>
  <c r="AT126" i="23"/>
  <c r="AF134" i="23"/>
  <c r="AR134" i="23"/>
  <c r="AT94" i="23"/>
  <c r="AT219" i="23"/>
  <c r="AT178" i="23"/>
  <c r="AR135" i="23"/>
  <c r="BB33" i="20"/>
  <c r="BB5" i="20" s="1"/>
  <c r="AR74" i="21" l="1"/>
  <c r="AT74" i="21"/>
  <c r="AT135" i="23"/>
  <c r="BB126" i="23"/>
  <c r="BB94" i="23"/>
  <c r="BB178" i="23"/>
  <c r="BB135" i="23" s="1"/>
  <c r="AT129" i="23"/>
  <c r="AT134" i="23" s="1"/>
  <c r="BB74" i="21" l="1"/>
  <c r="BB129" i="23"/>
  <c r="BB134" i="23" s="1"/>
  <c r="BA25" i="1" l="1"/>
  <c r="AZ25" i="1"/>
  <c r="AY25" i="1"/>
  <c r="AX25" i="1"/>
  <c r="AW25" i="1"/>
  <c r="AV25" i="1"/>
  <c r="AL25" i="1"/>
  <c r="AK25" i="1"/>
  <c r="AJ25" i="1"/>
  <c r="AD25" i="1"/>
  <c r="D11" i="18"/>
  <c r="AM49" i="1" l="1"/>
  <c r="AN49" i="1" s="1"/>
  <c r="AB49" i="1"/>
  <c r="Y49" i="1"/>
  <c r="U49" i="1"/>
  <c r="T49" i="1"/>
  <c r="S49" i="1"/>
  <c r="R49" i="1"/>
  <c r="L49" i="1"/>
  <c r="M49" i="1" l="1"/>
  <c r="AS49" i="1"/>
  <c r="AC49" i="1" l="1"/>
  <c r="AQ49" i="1"/>
  <c r="C6" i="18"/>
  <c r="AC50" i="1" l="1"/>
  <c r="AE49" i="1"/>
  <c r="AF49" i="1" s="1"/>
  <c r="AR49" i="1" s="1"/>
  <c r="BA23" i="1"/>
  <c r="AZ23" i="1"/>
  <c r="AY23" i="1"/>
  <c r="AX23" i="1"/>
  <c r="AW23" i="1"/>
  <c r="AV23" i="1"/>
  <c r="AL23" i="1"/>
  <c r="AK23" i="1"/>
  <c r="AJ23" i="1"/>
  <c r="AD23" i="1"/>
  <c r="AT49" i="1" l="1"/>
  <c r="AP49" i="1"/>
  <c r="AM46" i="1"/>
  <c r="AN46" i="1" s="1"/>
  <c r="AM45" i="1"/>
  <c r="AN45" i="1" s="1"/>
  <c r="AM44" i="1"/>
  <c r="AM47" i="1" s="1"/>
  <c r="AM35" i="1"/>
  <c r="AM36" i="1" s="1"/>
  <c r="AM33" i="1"/>
  <c r="AN33" i="1" s="1"/>
  <c r="AM31" i="1"/>
  <c r="AN31" i="1" s="1"/>
  <c r="AM30" i="1"/>
  <c r="AE11" i="18"/>
  <c r="AD11" i="18"/>
  <c r="AB11" i="18"/>
  <c r="AA11" i="18"/>
  <c r="Z11" i="18"/>
  <c r="AA5" i="15"/>
  <c r="Z5" i="15"/>
  <c r="AA33" i="14"/>
  <c r="AA5" i="14" s="1"/>
  <c r="Z33" i="14"/>
  <c r="Z5" i="14" s="1"/>
  <c r="AU49" i="1" l="1"/>
  <c r="BD49" i="13"/>
  <c r="BG49" i="13" s="1"/>
  <c r="AN30" i="1"/>
  <c r="AN34" i="1" s="1"/>
  <c r="AM34" i="1"/>
  <c r="AN44" i="1"/>
  <c r="AN47" i="1" s="1"/>
  <c r="AN35" i="1"/>
  <c r="AN36" i="1" s="1"/>
  <c r="BB49" i="1" l="1"/>
  <c r="AD7" i="18"/>
  <c r="AC7" i="18"/>
  <c r="AB7" i="18"/>
  <c r="AA7" i="18"/>
  <c r="AE7" i="18" l="1"/>
  <c r="Z7" i="18"/>
  <c r="G11" i="18" l="1"/>
  <c r="F10" i="18"/>
  <c r="D10" i="18"/>
  <c r="E11" i="18"/>
  <c r="E10" i="18"/>
  <c r="G9" i="18"/>
  <c r="F9" i="18"/>
  <c r="D9" i="18"/>
  <c r="E9" i="18"/>
  <c r="AM48" i="1"/>
  <c r="AB48" i="1"/>
  <c r="AB50" i="1" s="1"/>
  <c r="Y48" i="1"/>
  <c r="Y50" i="1" s="1"/>
  <c r="U48" i="1"/>
  <c r="U50" i="1" s="1"/>
  <c r="U52" i="1" s="1"/>
  <c r="T48" i="1"/>
  <c r="T50" i="1" s="1"/>
  <c r="T52" i="1" s="1"/>
  <c r="S48" i="1"/>
  <c r="S50" i="1" s="1"/>
  <c r="S52" i="1" s="1"/>
  <c r="R48" i="1"/>
  <c r="R50" i="1" s="1"/>
  <c r="L48" i="1"/>
  <c r="L50" i="1" s="1"/>
  <c r="AM41" i="1"/>
  <c r="AB41" i="1"/>
  <c r="AB43" i="1" s="1"/>
  <c r="Y41" i="1"/>
  <c r="Y43" i="1" s="1"/>
  <c r="U41" i="1"/>
  <c r="U43" i="1" s="1"/>
  <c r="T41" i="1"/>
  <c r="T43" i="1" s="1"/>
  <c r="S41" i="1"/>
  <c r="S43" i="1" s="1"/>
  <c r="R41" i="1"/>
  <c r="R43" i="1" s="1"/>
  <c r="L41" i="1"/>
  <c r="L43" i="1" s="1"/>
  <c r="AM39" i="1"/>
  <c r="AB39" i="1"/>
  <c r="AB40" i="1" s="1"/>
  <c r="Y39" i="1"/>
  <c r="Y40" i="1" s="1"/>
  <c r="U39" i="1"/>
  <c r="U40" i="1" s="1"/>
  <c r="T39" i="1"/>
  <c r="T40" i="1" s="1"/>
  <c r="S39" i="1"/>
  <c r="S40" i="1" s="1"/>
  <c r="R39" i="1"/>
  <c r="R40" i="1" s="1"/>
  <c r="L39" i="1"/>
  <c r="L40" i="1" s="1"/>
  <c r="AM37" i="1"/>
  <c r="AM38" i="1" s="1"/>
  <c r="AB37" i="1"/>
  <c r="AB38" i="1" s="1"/>
  <c r="Y37" i="1"/>
  <c r="Y38" i="1" s="1"/>
  <c r="U37" i="1"/>
  <c r="U38" i="1" s="1"/>
  <c r="T37" i="1"/>
  <c r="T38" i="1" s="1"/>
  <c r="S37" i="1"/>
  <c r="S38" i="1" s="1"/>
  <c r="R37" i="1"/>
  <c r="R38" i="1" s="1"/>
  <c r="L37" i="1"/>
  <c r="AM50" i="1" l="1"/>
  <c r="AN41" i="1"/>
  <c r="AN43" i="1" s="1"/>
  <c r="AM43" i="1"/>
  <c r="AM29" i="1" s="1"/>
  <c r="AN39" i="1"/>
  <c r="AN40" i="1" s="1"/>
  <c r="AM40" i="1"/>
  <c r="M37" i="1"/>
  <c r="M38" i="1" s="1"/>
  <c r="L38" i="1"/>
  <c r="M39" i="1"/>
  <c r="M41" i="1"/>
  <c r="M43" i="1" s="1"/>
  <c r="AE10" i="18"/>
  <c r="AB10" i="18"/>
  <c r="AA10" i="18"/>
  <c r="Z10" i="18"/>
  <c r="AD10" i="18"/>
  <c r="P10" i="18"/>
  <c r="M10" i="18"/>
  <c r="Q10" i="18"/>
  <c r="N10" i="18"/>
  <c r="AN48" i="1"/>
  <c r="O10" i="18"/>
  <c r="R10" i="18"/>
  <c r="AE37" i="1"/>
  <c r="AE48" i="1"/>
  <c r="AE50" i="1" s="1"/>
  <c r="AN37" i="1"/>
  <c r="M48" i="1"/>
  <c r="M50" i="1" s="1"/>
  <c r="AS41" i="1" l="1"/>
  <c r="AS43" i="1" s="1"/>
  <c r="AS39" i="1"/>
  <c r="AS40" i="1" s="1"/>
  <c r="J17" i="18" s="1"/>
  <c r="AW17" i="18" s="1"/>
  <c r="AN50" i="1"/>
  <c r="AC39" i="1"/>
  <c r="M40" i="1"/>
  <c r="AN38" i="1"/>
  <c r="AN29" i="1" s="1"/>
  <c r="AF37" i="1"/>
  <c r="AE38" i="1"/>
  <c r="AQ37" i="1"/>
  <c r="AQ38" i="1" s="1"/>
  <c r="H16" i="18" s="1"/>
  <c r="AU16" i="18" s="1"/>
  <c r="AQ39" i="1"/>
  <c r="AQ41" i="1"/>
  <c r="AQ43" i="1" s="1"/>
  <c r="AE41" i="1"/>
  <c r="AQ48" i="1"/>
  <c r="AQ50" i="1" s="1"/>
  <c r="H20" i="18" s="1"/>
  <c r="AU20" i="18" s="1"/>
  <c r="AF48" i="1"/>
  <c r="AF50" i="1" s="1"/>
  <c r="AS48" i="1"/>
  <c r="AS50" i="1" s="1"/>
  <c r="J20" i="18" s="1"/>
  <c r="AW20" i="18" s="1"/>
  <c r="AS37" i="1"/>
  <c r="AS38" i="1" s="1"/>
  <c r="J16" i="18" s="1"/>
  <c r="AW16" i="18" s="1"/>
  <c r="AF41" i="1" l="1"/>
  <c r="AE43" i="1"/>
  <c r="AQ40" i="1"/>
  <c r="H17" i="18" s="1"/>
  <c r="AU17" i="18" s="1"/>
  <c r="AE39" i="1"/>
  <c r="AC40" i="1"/>
  <c r="AR37" i="1"/>
  <c r="AF38" i="1"/>
  <c r="AR48" i="1"/>
  <c r="AN7" i="18"/>
  <c r="AO7" i="18"/>
  <c r="AP7" i="18"/>
  <c r="AQ7" i="18"/>
  <c r="AR7" i="18"/>
  <c r="AM7" i="18"/>
  <c r="D14" i="18"/>
  <c r="D18" i="18"/>
  <c r="D7" i="18"/>
  <c r="AT48" i="1" l="1"/>
  <c r="AR50" i="1"/>
  <c r="I20" i="18" s="1"/>
  <c r="AV20" i="18" s="1"/>
  <c r="AR41" i="1"/>
  <c r="AF43" i="1"/>
  <c r="AF39" i="1"/>
  <c r="AE40" i="1"/>
  <c r="AR38" i="1"/>
  <c r="I16" i="18" s="1"/>
  <c r="AV16" i="18" s="1"/>
  <c r="AP37" i="1"/>
  <c r="AT37" i="1"/>
  <c r="AP48" i="1"/>
  <c r="BA5" i="15"/>
  <c r="AX5" i="15"/>
  <c r="AW5" i="15"/>
  <c r="AL5" i="15"/>
  <c r="AK5" i="15"/>
  <c r="AJ5" i="15"/>
  <c r="AD5" i="15"/>
  <c r="BA33" i="14"/>
  <c r="BA5" i="14" s="1"/>
  <c r="AZ33" i="14"/>
  <c r="AZ5" i="14" s="1"/>
  <c r="AX33" i="14"/>
  <c r="AX5" i="14" s="1"/>
  <c r="AV33" i="14"/>
  <c r="AV5" i="14" s="1"/>
  <c r="AL33" i="14"/>
  <c r="AL5" i="14" s="1"/>
  <c r="AK33" i="14"/>
  <c r="AK5" i="14" s="1"/>
  <c r="AJ33" i="14"/>
  <c r="AJ5" i="14" s="1"/>
  <c r="AD33" i="14"/>
  <c r="AD5" i="14" s="1"/>
  <c r="AR24" i="18"/>
  <c r="AQ24" i="18"/>
  <c r="AP24" i="18"/>
  <c r="AO24" i="18"/>
  <c r="AN24" i="18"/>
  <c r="AM24" i="18"/>
  <c r="AR18" i="18"/>
  <c r="AQ18" i="18"/>
  <c r="AP18" i="18"/>
  <c r="AO18" i="18"/>
  <c r="AN18" i="18"/>
  <c r="AM18" i="18"/>
  <c r="AE18" i="18"/>
  <c r="AD18" i="18"/>
  <c r="AC18" i="18"/>
  <c r="AB18" i="18"/>
  <c r="AA18" i="18"/>
  <c r="Z18" i="18"/>
  <c r="Y18" i="18"/>
  <c r="Q18" i="18"/>
  <c r="P18" i="18"/>
  <c r="O18" i="18"/>
  <c r="N18" i="18"/>
  <c r="M18" i="18"/>
  <c r="Q11" i="18"/>
  <c r="O11" i="18"/>
  <c r="M11" i="18"/>
  <c r="R9" i="18"/>
  <c r="Q9" i="18"/>
  <c r="P9" i="18"/>
  <c r="O9" i="18"/>
  <c r="N9" i="18"/>
  <c r="M9" i="18"/>
  <c r="Q7" i="18"/>
  <c r="P7" i="18"/>
  <c r="O7" i="18"/>
  <c r="N7" i="18"/>
  <c r="M7" i="18"/>
  <c r="L7" i="1"/>
  <c r="L8" i="1"/>
  <c r="L10" i="1"/>
  <c r="L22" i="1"/>
  <c r="L24" i="1"/>
  <c r="AB7" i="1"/>
  <c r="Y7" i="1"/>
  <c r="U7" i="1"/>
  <c r="T7" i="1"/>
  <c r="S7" i="1"/>
  <c r="R7" i="1"/>
  <c r="AB8" i="1"/>
  <c r="Y8" i="1"/>
  <c r="U8" i="1"/>
  <c r="T8" i="1"/>
  <c r="S8" i="1"/>
  <c r="R8" i="1"/>
  <c r="AB10" i="1"/>
  <c r="AB12" i="1" s="1"/>
  <c r="Y10" i="1"/>
  <c r="Y12" i="1" s="1"/>
  <c r="U10" i="1"/>
  <c r="U12" i="1" s="1"/>
  <c r="T10" i="1"/>
  <c r="T12" i="1" s="1"/>
  <c r="S10" i="1"/>
  <c r="S12" i="1" s="1"/>
  <c r="R10" i="1"/>
  <c r="R12" i="1" s="1"/>
  <c r="AB22" i="1"/>
  <c r="Y22" i="1"/>
  <c r="U22" i="1"/>
  <c r="T22" i="1"/>
  <c r="S22" i="1"/>
  <c r="R22" i="1"/>
  <c r="AB24" i="1"/>
  <c r="Y24" i="1"/>
  <c r="U24" i="1"/>
  <c r="T24" i="1"/>
  <c r="S24" i="1"/>
  <c r="R24" i="1"/>
  <c r="AM7" i="1"/>
  <c r="AM8" i="1"/>
  <c r="AN8" i="1" s="1"/>
  <c r="AS8" i="1" s="1"/>
  <c r="AM10" i="1"/>
  <c r="AM22" i="1"/>
  <c r="AM24" i="1"/>
  <c r="E7" i="18"/>
  <c r="F7" i="18"/>
  <c r="G7" i="18"/>
  <c r="L30" i="1"/>
  <c r="L31" i="1"/>
  <c r="M31" i="1" s="1"/>
  <c r="AQ31" i="1" s="1"/>
  <c r="L33" i="1"/>
  <c r="M33" i="1" s="1"/>
  <c r="AQ33" i="1" s="1"/>
  <c r="L35" i="1"/>
  <c r="L44" i="1"/>
  <c r="L45" i="1"/>
  <c r="M45" i="1" s="1"/>
  <c r="L46" i="1"/>
  <c r="M46" i="1" s="1"/>
  <c r="AB30" i="1"/>
  <c r="Y30" i="1"/>
  <c r="U30" i="1"/>
  <c r="T30" i="1"/>
  <c r="S30" i="1"/>
  <c r="R30" i="1"/>
  <c r="AB31" i="1"/>
  <c r="Y31" i="1"/>
  <c r="U31" i="1"/>
  <c r="T31" i="1"/>
  <c r="S31" i="1"/>
  <c r="R31" i="1"/>
  <c r="AB33" i="1"/>
  <c r="Y33" i="1"/>
  <c r="U33" i="1"/>
  <c r="T33" i="1"/>
  <c r="S33" i="1"/>
  <c r="R33" i="1"/>
  <c r="AB35" i="1"/>
  <c r="Y35" i="1"/>
  <c r="U35" i="1"/>
  <c r="T35" i="1"/>
  <c r="S35" i="1"/>
  <c r="R35" i="1"/>
  <c r="AB44" i="1"/>
  <c r="Y44" i="1"/>
  <c r="U44" i="1"/>
  <c r="T44" i="1"/>
  <c r="S44" i="1"/>
  <c r="R44" i="1"/>
  <c r="AB45" i="1"/>
  <c r="Y45" i="1"/>
  <c r="U45" i="1"/>
  <c r="T45" i="1"/>
  <c r="S45" i="1"/>
  <c r="R45" i="1"/>
  <c r="AB46" i="1"/>
  <c r="Y46" i="1"/>
  <c r="U46" i="1"/>
  <c r="T46" i="1"/>
  <c r="S46" i="1"/>
  <c r="R46" i="1"/>
  <c r="AS30" i="1"/>
  <c r="AS33" i="1"/>
  <c r="AS35" i="1"/>
  <c r="AS45" i="1"/>
  <c r="AS46" i="1"/>
  <c r="C13" i="18"/>
  <c r="E14" i="18"/>
  <c r="F14" i="18"/>
  <c r="G14" i="18"/>
  <c r="F18" i="18"/>
  <c r="G18" i="18"/>
  <c r="G25" i="18"/>
  <c r="BD48" i="13" l="1"/>
  <c r="BG48" i="13" s="1"/>
  <c r="AU48" i="1"/>
  <c r="AU50" i="1" s="1"/>
  <c r="L20" i="18" s="1"/>
  <c r="AY20" i="18" s="1"/>
  <c r="U9" i="1"/>
  <c r="Y9" i="1"/>
  <c r="R9" i="1"/>
  <c r="L9" i="1"/>
  <c r="AN7" i="1"/>
  <c r="AM9" i="1"/>
  <c r="AB9" i="1"/>
  <c r="S9" i="1"/>
  <c r="T9" i="1"/>
  <c r="AB47" i="1"/>
  <c r="AT50" i="1"/>
  <c r="K20" i="18" s="1"/>
  <c r="AX20" i="18" s="1"/>
  <c r="R47" i="1"/>
  <c r="S47" i="1"/>
  <c r="T47" i="1"/>
  <c r="U47" i="1"/>
  <c r="Y47" i="1"/>
  <c r="L47" i="1"/>
  <c r="AT41" i="1"/>
  <c r="AR43" i="1"/>
  <c r="AP41" i="1"/>
  <c r="AR39" i="1"/>
  <c r="AF40" i="1"/>
  <c r="BD37" i="13"/>
  <c r="BG37" i="13" s="1"/>
  <c r="AU37" i="1"/>
  <c r="AU38" i="1" s="1"/>
  <c r="L16" i="18" s="1"/>
  <c r="AT38" i="1"/>
  <c r="K16" i="18" s="1"/>
  <c r="AX16" i="18" s="1"/>
  <c r="AS36" i="1"/>
  <c r="J15" i="18" s="1"/>
  <c r="AW15" i="18" s="1"/>
  <c r="R36" i="1"/>
  <c r="S36" i="1"/>
  <c r="T36" i="1"/>
  <c r="U36" i="1"/>
  <c r="AB36" i="1"/>
  <c r="Y36" i="1"/>
  <c r="L36" i="1"/>
  <c r="AZ7" i="18"/>
  <c r="M6" i="18"/>
  <c r="BA7" i="18"/>
  <c r="BD7" i="18"/>
  <c r="Q6" i="18"/>
  <c r="BB7" i="18"/>
  <c r="O6" i="18"/>
  <c r="BC7" i="18"/>
  <c r="BB18" i="18"/>
  <c r="AN10" i="1"/>
  <c r="AM12" i="1"/>
  <c r="M10" i="1"/>
  <c r="M12" i="1" s="1"/>
  <c r="L12" i="1"/>
  <c r="AZ18" i="18"/>
  <c r="BD18" i="18"/>
  <c r="BC18" i="18"/>
  <c r="BA18" i="18"/>
  <c r="M24" i="18"/>
  <c r="N24" i="18"/>
  <c r="O24" i="18"/>
  <c r="P24" i="18"/>
  <c r="M8" i="1"/>
  <c r="AQ8" i="1" s="1"/>
  <c r="M7" i="1"/>
  <c r="AO9" i="18"/>
  <c r="AP9" i="18"/>
  <c r="AQ9" i="18"/>
  <c r="AR9" i="18"/>
  <c r="AM9" i="18"/>
  <c r="AN9" i="18"/>
  <c r="L23" i="1"/>
  <c r="R34" i="1"/>
  <c r="AE31" i="1"/>
  <c r="AF31" i="1" s="1"/>
  <c r="AR31" i="1" s="1"/>
  <c r="AP31" i="1" s="1"/>
  <c r="S34" i="1"/>
  <c r="T34" i="1"/>
  <c r="U34" i="1"/>
  <c r="Y34" i="1"/>
  <c r="AE33" i="1"/>
  <c r="AF33" i="1" s="1"/>
  <c r="AR33" i="1" s="1"/>
  <c r="AT33" i="1" s="1"/>
  <c r="L34" i="1"/>
  <c r="AB34" i="1"/>
  <c r="AM25" i="1"/>
  <c r="R25" i="1"/>
  <c r="Y25" i="1"/>
  <c r="S25" i="1"/>
  <c r="AB25" i="1"/>
  <c r="M24" i="1"/>
  <c r="L25" i="1"/>
  <c r="T25" i="1"/>
  <c r="U25" i="1"/>
  <c r="AN22" i="1"/>
  <c r="AM23" i="1"/>
  <c r="U23" i="1"/>
  <c r="M22" i="1"/>
  <c r="AQ22" i="1" s="1"/>
  <c r="R23" i="1"/>
  <c r="Y23" i="1"/>
  <c r="S23" i="1"/>
  <c r="AB23" i="1"/>
  <c r="T23" i="1"/>
  <c r="P14" i="18"/>
  <c r="P13" i="18" s="1"/>
  <c r="Y14" i="18"/>
  <c r="Y13" i="18" s="1"/>
  <c r="AC14" i="18"/>
  <c r="AC13" i="18" s="1"/>
  <c r="AN14" i="18"/>
  <c r="AN13" i="18" s="1"/>
  <c r="M14" i="18"/>
  <c r="M13" i="18" s="1"/>
  <c r="Q14" i="18"/>
  <c r="Z14" i="18"/>
  <c r="Z13" i="18" s="1"/>
  <c r="AD14" i="18"/>
  <c r="AD13" i="18" s="1"/>
  <c r="AO14" i="18"/>
  <c r="AO13" i="18" s="1"/>
  <c r="N14" i="18"/>
  <c r="N13" i="18" s="1"/>
  <c r="R14" i="18"/>
  <c r="AA14" i="18"/>
  <c r="AA13" i="18" s="1"/>
  <c r="AE14" i="18"/>
  <c r="AE13" i="18" s="1"/>
  <c r="AL14" i="18"/>
  <c r="AP14" i="18"/>
  <c r="AP13" i="18" s="1"/>
  <c r="AN24" i="1"/>
  <c r="AN25" i="1" s="1"/>
  <c r="O14" i="18"/>
  <c r="O13" i="18" s="1"/>
  <c r="AB14" i="18"/>
  <c r="AB13" i="18" s="1"/>
  <c r="AM14" i="18"/>
  <c r="AM13" i="18" s="1"/>
  <c r="AQ14" i="18"/>
  <c r="AQ13" i="18" s="1"/>
  <c r="AW33" i="14"/>
  <c r="AW5" i="14" s="1"/>
  <c r="AV5" i="15"/>
  <c r="AZ5" i="15"/>
  <c r="AC33" i="14"/>
  <c r="AC5" i="14" s="1"/>
  <c r="AC9" i="18"/>
  <c r="Z9" i="18"/>
  <c r="AD9" i="18"/>
  <c r="AA9" i="18"/>
  <c r="AA6" i="18" s="1"/>
  <c r="AE9" i="18"/>
  <c r="AE6" i="18" s="1"/>
  <c r="AB9" i="18"/>
  <c r="N11" i="18"/>
  <c r="N6" i="18" s="1"/>
  <c r="R11" i="18"/>
  <c r="AR14" i="18"/>
  <c r="AR13" i="18" s="1"/>
  <c r="AS31" i="1"/>
  <c r="AS34" i="1" s="1"/>
  <c r="AC5" i="15"/>
  <c r="M30" i="1"/>
  <c r="M35" i="1"/>
  <c r="M44" i="1"/>
  <c r="M47" i="1" s="1"/>
  <c r="AC11" i="18"/>
  <c r="AE35" i="1"/>
  <c r="AE10" i="1"/>
  <c r="AE12" i="1" s="1"/>
  <c r="AE44" i="1"/>
  <c r="AQ45" i="1"/>
  <c r="AE45" i="1"/>
  <c r="BD41" i="13" l="1"/>
  <c r="BG41" i="13" s="1"/>
  <c r="AU41" i="1"/>
  <c r="AQ7" i="1"/>
  <c r="M9" i="1"/>
  <c r="AS7" i="1"/>
  <c r="AS9" i="1" s="1"/>
  <c r="AN9" i="1"/>
  <c r="AZ50" i="1"/>
  <c r="BB48" i="1"/>
  <c r="BB50" i="1" s="1"/>
  <c r="S16" i="18"/>
  <c r="AY16" i="18"/>
  <c r="BF16" i="18" s="1"/>
  <c r="BB37" i="1"/>
  <c r="BB38" i="1" s="1"/>
  <c r="AT43" i="1"/>
  <c r="AR40" i="1"/>
  <c r="I17" i="18" s="1"/>
  <c r="AV17" i="18" s="1"/>
  <c r="AT39" i="1"/>
  <c r="AP39" i="1"/>
  <c r="S29" i="1"/>
  <c r="AE36" i="1"/>
  <c r="AB29" i="1"/>
  <c r="Y29" i="1"/>
  <c r="R29" i="1"/>
  <c r="U29" i="1"/>
  <c r="T29" i="1"/>
  <c r="J18" i="18"/>
  <c r="M36" i="1"/>
  <c r="L29" i="1"/>
  <c r="BB33" i="1"/>
  <c r="BD33" i="13"/>
  <c r="BG33" i="13" s="1"/>
  <c r="AD6" i="18"/>
  <c r="Z6" i="18"/>
  <c r="AB6" i="18"/>
  <c r="AC22" i="1"/>
  <c r="AE22" i="1" s="1"/>
  <c r="BE9" i="18"/>
  <c r="BD9" i="18"/>
  <c r="AS10" i="1"/>
  <c r="AS12" i="1" s="1"/>
  <c r="J8" i="18" s="1"/>
  <c r="AW8" i="18" s="1"/>
  <c r="AN12" i="1"/>
  <c r="BA9" i="18"/>
  <c r="AZ9" i="18"/>
  <c r="AQ10" i="1"/>
  <c r="AC8" i="1"/>
  <c r="BB9" i="18"/>
  <c r="BC9" i="18"/>
  <c r="BB14" i="18"/>
  <c r="BB13" i="18" s="1"/>
  <c r="BA14" i="18"/>
  <c r="BA13" i="18" s="1"/>
  <c r="BC14" i="18"/>
  <c r="BC13" i="18" s="1"/>
  <c r="BE14" i="18"/>
  <c r="BD14" i="18"/>
  <c r="AZ14" i="18"/>
  <c r="AZ13" i="18" s="1"/>
  <c r="AE46" i="1"/>
  <c r="AE47" i="1" s="1"/>
  <c r="AC34" i="1"/>
  <c r="AC29" i="1" s="1"/>
  <c r="AE30" i="1"/>
  <c r="AF30" i="1" s="1"/>
  <c r="AF34" i="1" s="1"/>
  <c r="AE7" i="1"/>
  <c r="AJ9" i="18"/>
  <c r="AP33" i="1"/>
  <c r="AE24" i="1"/>
  <c r="AQ30" i="1"/>
  <c r="M34" i="1"/>
  <c r="L5" i="15"/>
  <c r="R5" i="15"/>
  <c r="U5" i="15"/>
  <c r="AB5" i="15"/>
  <c r="Y5" i="15"/>
  <c r="T5" i="15"/>
  <c r="AM5" i="15"/>
  <c r="S5" i="15"/>
  <c r="AQ24" i="1"/>
  <c r="M25" i="1"/>
  <c r="AB33" i="14"/>
  <c r="AB5" i="14" s="1"/>
  <c r="R33" i="14"/>
  <c r="R5" i="14" s="1"/>
  <c r="AQ44" i="1"/>
  <c r="S33" i="14"/>
  <c r="S5" i="14" s="1"/>
  <c r="AM33" i="14"/>
  <c r="AM5" i="14" s="1"/>
  <c r="U33" i="14"/>
  <c r="U5" i="14" s="1"/>
  <c r="L33" i="14"/>
  <c r="L5" i="14" s="1"/>
  <c r="T33" i="14"/>
  <c r="T5" i="14" s="1"/>
  <c r="Y33" i="14"/>
  <c r="Y5" i="14" s="1"/>
  <c r="AS22" i="1"/>
  <c r="AN23" i="1"/>
  <c r="M23" i="1"/>
  <c r="W7" i="18"/>
  <c r="AF44" i="1"/>
  <c r="AF35" i="1"/>
  <c r="AJ18" i="18"/>
  <c r="W18" i="18"/>
  <c r="AQ35" i="1"/>
  <c r="AQ36" i="1" s="1"/>
  <c r="H15" i="18" s="1"/>
  <c r="AU15" i="18" s="1"/>
  <c r="AS24" i="1"/>
  <c r="AQ46" i="1"/>
  <c r="AH18" i="18"/>
  <c r="M33" i="14"/>
  <c r="AF10" i="1"/>
  <c r="AF12" i="1" s="1"/>
  <c r="BE34" i="18"/>
  <c r="BC34" i="18"/>
  <c r="AZ34" i="18"/>
  <c r="BB34" i="18"/>
  <c r="BA34" i="18"/>
  <c r="AT31" i="1"/>
  <c r="P11" i="18"/>
  <c r="P6" i="18" s="1"/>
  <c r="AS44" i="1"/>
  <c r="AF45" i="1"/>
  <c r="J14" i="18"/>
  <c r="AE8" i="1" l="1"/>
  <c r="AF8" i="1" s="1"/>
  <c r="AR8" i="1" s="1"/>
  <c r="AC9" i="1"/>
  <c r="AF7" i="1"/>
  <c r="AQ9" i="1"/>
  <c r="H7" i="18" s="1"/>
  <c r="Q20" i="18"/>
  <c r="Q13" i="18" s="1"/>
  <c r="AQ47" i="1"/>
  <c r="H19" i="18" s="1"/>
  <c r="AU19" i="18" s="1"/>
  <c r="AS47" i="1"/>
  <c r="J19" i="18" s="1"/>
  <c r="AW19" i="18" s="1"/>
  <c r="AF46" i="1"/>
  <c r="AF47" i="1" s="1"/>
  <c r="BA39" i="1"/>
  <c r="BA40" i="1" s="1"/>
  <c r="R17" i="18" s="1"/>
  <c r="BD39" i="13"/>
  <c r="BG39" i="13" s="1"/>
  <c r="AU43" i="1"/>
  <c r="BB41" i="1"/>
  <c r="BB43" i="1" s="1"/>
  <c r="AS29" i="1"/>
  <c r="AT40" i="1"/>
  <c r="K17" i="18" s="1"/>
  <c r="AX17" i="18" s="1"/>
  <c r="AF36" i="1"/>
  <c r="AF29" i="1" s="1"/>
  <c r="M29" i="1"/>
  <c r="BD31" i="13"/>
  <c r="BG31" i="13" s="1"/>
  <c r="AU31" i="1"/>
  <c r="BB31" i="1" s="1"/>
  <c r="AE34" i="1"/>
  <c r="AE29" i="1" s="1"/>
  <c r="AW18" i="18"/>
  <c r="AE25" i="1"/>
  <c r="AC25" i="1"/>
  <c r="AR30" i="1"/>
  <c r="AR34" i="1" s="1"/>
  <c r="I14" i="18" s="1"/>
  <c r="AJ24" i="18"/>
  <c r="AH9" i="18"/>
  <c r="AF24" i="1"/>
  <c r="AR24" i="1" s="1"/>
  <c r="AP24" i="1" s="1"/>
  <c r="AQ34" i="1"/>
  <c r="H18" i="18"/>
  <c r="M5" i="14"/>
  <c r="J7" i="18"/>
  <c r="AC23" i="1"/>
  <c r="AL7" i="18"/>
  <c r="AH7" i="18"/>
  <c r="AN33" i="14"/>
  <c r="AN5" i="14" s="1"/>
  <c r="AN5" i="15"/>
  <c r="AE5" i="15"/>
  <c r="M5" i="15"/>
  <c r="W11" i="18"/>
  <c r="U18" i="18"/>
  <c r="W10" i="18"/>
  <c r="U9" i="18"/>
  <c r="U11" i="18"/>
  <c r="AQ23" i="1"/>
  <c r="AS23" i="1"/>
  <c r="J10" i="18" s="1"/>
  <c r="AJ7" i="18"/>
  <c r="AR44" i="1"/>
  <c r="W14" i="18"/>
  <c r="W13" i="18" s="1"/>
  <c r="AH14" i="18"/>
  <c r="AH13" i="18" s="1"/>
  <c r="AR35" i="1"/>
  <c r="V14" i="18"/>
  <c r="AE33" i="14"/>
  <c r="AE5" i="14" s="1"/>
  <c r="AR10" i="1"/>
  <c r="AP10" i="1" s="1"/>
  <c r="W9" i="18"/>
  <c r="Y10" i="18"/>
  <c r="AR45" i="1"/>
  <c r="AP45" i="1" s="1"/>
  <c r="AE9" i="1" l="1"/>
  <c r="AF9" i="1"/>
  <c r="AR7" i="1"/>
  <c r="AR9" i="1" s="1"/>
  <c r="AT8" i="1"/>
  <c r="AP8" i="1"/>
  <c r="AP7" i="1"/>
  <c r="BE17" i="18"/>
  <c r="J13" i="18"/>
  <c r="BD20" i="18"/>
  <c r="S20" i="18"/>
  <c r="AR46" i="1"/>
  <c r="AR47" i="1" s="1"/>
  <c r="I19" i="18" s="1"/>
  <c r="AV19" i="18" s="1"/>
  <c r="BA29" i="1"/>
  <c r="R18" i="18"/>
  <c r="BB39" i="1"/>
  <c r="BB40" i="1" s="1"/>
  <c r="AU40" i="1"/>
  <c r="L17" i="18" s="1"/>
  <c r="AP35" i="1"/>
  <c r="AR36" i="1"/>
  <c r="I15" i="18" s="1"/>
  <c r="AV15" i="18" s="1"/>
  <c r="W6" i="18"/>
  <c r="AR12" i="1"/>
  <c r="I8" i="18" s="1"/>
  <c r="AV8" i="18" s="1"/>
  <c r="J9" i="18"/>
  <c r="AW9" i="18" s="1"/>
  <c r="H9" i="18"/>
  <c r="AU9" i="18" s="1"/>
  <c r="M35" i="18"/>
  <c r="AT30" i="1"/>
  <c r="AW7" i="18"/>
  <c r="AU18" i="18"/>
  <c r="AP30" i="1"/>
  <c r="AH24" i="18"/>
  <c r="AT44" i="1"/>
  <c r="BD44" i="13" s="1"/>
  <c r="BG44" i="13" s="1"/>
  <c r="H14" i="18"/>
  <c r="H13" i="18" s="1"/>
  <c r="AQ29" i="1"/>
  <c r="AF25" i="1"/>
  <c r="AW34" i="18"/>
  <c r="AI9" i="18"/>
  <c r="AP44" i="1"/>
  <c r="H10" i="18"/>
  <c r="AE23" i="1"/>
  <c r="AF22" i="1"/>
  <c r="AR29" i="1"/>
  <c r="AU34" i="18"/>
  <c r="AT24" i="1"/>
  <c r="V11" i="18"/>
  <c r="AI24" i="18"/>
  <c r="AS33" i="14"/>
  <c r="AS5" i="14" s="1"/>
  <c r="U10" i="18"/>
  <c r="V9" i="18"/>
  <c r="AT10" i="1"/>
  <c r="BD10" i="13" s="1"/>
  <c r="BG10" i="13" s="1"/>
  <c r="AT35" i="1"/>
  <c r="U7" i="18"/>
  <c r="AI18" i="18"/>
  <c r="AQ33" i="14"/>
  <c r="AF33" i="14"/>
  <c r="AF5" i="14" s="1"/>
  <c r="AS5" i="15"/>
  <c r="AF5" i="15"/>
  <c r="AJ14" i="18"/>
  <c r="X10" i="18"/>
  <c r="AT7" i="1"/>
  <c r="AT45" i="1"/>
  <c r="AI14" i="18"/>
  <c r="U14" i="18"/>
  <c r="U13" i="18" s="1"/>
  <c r="U6" i="18" l="1"/>
  <c r="BD8" i="13"/>
  <c r="BG8" i="13" s="1"/>
  <c r="AU8" i="1"/>
  <c r="BD7" i="13"/>
  <c r="BG7" i="13" s="1"/>
  <c r="AT9" i="1"/>
  <c r="AV14" i="18"/>
  <c r="AI13" i="18"/>
  <c r="BF20" i="18"/>
  <c r="BD13" i="18"/>
  <c r="AW14" i="18"/>
  <c r="AW13" i="18" s="1"/>
  <c r="AJ13" i="18"/>
  <c r="BA45" i="1"/>
  <c r="BD45" i="13"/>
  <c r="BG45" i="13" s="1"/>
  <c r="BB44" i="1"/>
  <c r="AT46" i="1"/>
  <c r="BD46" i="13" s="1"/>
  <c r="BG46" i="13" s="1"/>
  <c r="AP46" i="1"/>
  <c r="S17" i="18"/>
  <c r="AY17" i="18"/>
  <c r="BF17" i="18" s="1"/>
  <c r="BE18" i="18"/>
  <c r="AT36" i="1"/>
  <c r="K15" i="18" s="1"/>
  <c r="AX15" i="18" s="1"/>
  <c r="BD35" i="13"/>
  <c r="BG35" i="13" s="1"/>
  <c r="AU30" i="1"/>
  <c r="AU34" i="1" s="1"/>
  <c r="L14" i="18" s="1"/>
  <c r="BD30" i="13"/>
  <c r="BG30" i="13" s="1"/>
  <c r="AU7" i="18"/>
  <c r="BD24" i="13"/>
  <c r="BG24" i="13" s="1"/>
  <c r="AU24" i="1"/>
  <c r="BB24" i="1" s="1"/>
  <c r="AT34" i="1"/>
  <c r="K14" i="18" s="1"/>
  <c r="BB10" i="1"/>
  <c r="BB12" i="1" s="1"/>
  <c r="AT12" i="1"/>
  <c r="BA7" i="1"/>
  <c r="BA9" i="1" s="1"/>
  <c r="AU14" i="18"/>
  <c r="AU13" i="18" s="1"/>
  <c r="H35" i="18"/>
  <c r="J24" i="18"/>
  <c r="J35" i="18"/>
  <c r="AF21" i="1"/>
  <c r="AK9" i="18"/>
  <c r="AQ5" i="15"/>
  <c r="AQ5" i="14"/>
  <c r="AR22" i="1"/>
  <c r="AF23" i="1"/>
  <c r="Y7" i="18"/>
  <c r="X7" i="18"/>
  <c r="V7" i="18"/>
  <c r="V10" i="18"/>
  <c r="AK18" i="18"/>
  <c r="X18" i="18"/>
  <c r="AL9" i="18"/>
  <c r="AL24" i="18"/>
  <c r="AI7" i="18"/>
  <c r="AY33" i="14"/>
  <c r="AY5" i="14" s="1"/>
  <c r="AR33" i="14"/>
  <c r="AU5" i="15"/>
  <c r="V18" i="18"/>
  <c r="V13" i="18" s="1"/>
  <c r="I18" i="18"/>
  <c r="I13" i="18" s="1"/>
  <c r="AK14" i="18"/>
  <c r="X9" i="18"/>
  <c r="X14" i="18"/>
  <c r="K8" i="18" l="1"/>
  <c r="BD12" i="13"/>
  <c r="BG12" i="13" s="1"/>
  <c r="BB8" i="1"/>
  <c r="AU9" i="1"/>
  <c r="AK13" i="18"/>
  <c r="AY14" i="18"/>
  <c r="X13" i="18"/>
  <c r="AU25" i="1"/>
  <c r="AT47" i="1"/>
  <c r="K19" i="18" s="1"/>
  <c r="AX19" i="18" s="1"/>
  <c r="BA47" i="1"/>
  <c r="R19" i="18" s="1"/>
  <c r="BB45" i="1"/>
  <c r="AU46" i="1"/>
  <c r="AU47" i="1" s="1"/>
  <c r="L19" i="18" s="1"/>
  <c r="BB30" i="1"/>
  <c r="BB34" i="1" s="1"/>
  <c r="AU36" i="1"/>
  <c r="V6" i="18"/>
  <c r="AT29" i="1"/>
  <c r="K18" i="18"/>
  <c r="AX18" i="18" s="1"/>
  <c r="AX8" i="18"/>
  <c r="BF8" i="18" s="1"/>
  <c r="S8" i="18"/>
  <c r="R7" i="18"/>
  <c r="BB7" i="1"/>
  <c r="Q24" i="18"/>
  <c r="BD34" i="18"/>
  <c r="N35" i="18"/>
  <c r="AV34" i="18"/>
  <c r="AX14" i="18"/>
  <c r="AV18" i="18"/>
  <c r="AV13" i="18" s="1"/>
  <c r="I24" i="18"/>
  <c r="S14" i="18"/>
  <c r="BB35" i="1"/>
  <c r="AV9" i="18"/>
  <c r="AK24" i="18"/>
  <c r="AS14" i="18"/>
  <c r="AS9" i="18"/>
  <c r="AS25" i="18"/>
  <c r="AF7" i="18"/>
  <c r="AR5" i="14"/>
  <c r="AT22" i="1"/>
  <c r="BD22" i="13" s="1"/>
  <c r="BG22" i="13" s="1"/>
  <c r="AR23" i="1"/>
  <c r="AP23" i="1" s="1"/>
  <c r="AK7" i="18"/>
  <c r="AC10" i="18"/>
  <c r="AC6" i="18" s="1"/>
  <c r="X11" i="18"/>
  <c r="X6" i="18" s="1"/>
  <c r="Y11" i="18"/>
  <c r="AL18" i="18"/>
  <c r="AL13" i="18" s="1"/>
  <c r="BB33" i="14"/>
  <c r="BB5" i="15"/>
  <c r="AR5" i="15"/>
  <c r="Y9" i="18"/>
  <c r="AF14" i="18"/>
  <c r="AF18" i="18"/>
  <c r="BB9" i="1" l="1"/>
  <c r="AX13" i="18"/>
  <c r="AF13" i="18"/>
  <c r="K13" i="18"/>
  <c r="BE19" i="18"/>
  <c r="BE13" i="18" s="1"/>
  <c r="R13" i="18"/>
  <c r="S19" i="18"/>
  <c r="AY19" i="18"/>
  <c r="R24" i="18"/>
  <c r="BB46" i="1"/>
  <c r="BB47" i="1" s="1"/>
  <c r="L15" i="18"/>
  <c r="AU29" i="1"/>
  <c r="L18" i="18"/>
  <c r="AY18" i="18" s="1"/>
  <c r="BB36" i="1"/>
  <c r="BB29" i="1" s="1"/>
  <c r="Y6" i="18"/>
  <c r="AS7" i="18"/>
  <c r="BE7" i="18"/>
  <c r="R6" i="18"/>
  <c r="AX34" i="18"/>
  <c r="AU22" i="1"/>
  <c r="AU23" i="1" s="1"/>
  <c r="K24" i="18"/>
  <c r="I7" i="18"/>
  <c r="AS24" i="18"/>
  <c r="I10" i="18"/>
  <c r="BB5" i="14"/>
  <c r="AT23" i="1"/>
  <c r="AS18" i="18"/>
  <c r="AS13" i="18" s="1"/>
  <c r="AY34" i="18"/>
  <c r="AU33" i="14"/>
  <c r="AU5" i="14" s="1"/>
  <c r="L11" i="18"/>
  <c r="AY5" i="15"/>
  <c r="AT33" i="14"/>
  <c r="AT5" i="14" s="1"/>
  <c r="AT5" i="15"/>
  <c r="AF10" i="18"/>
  <c r="AF9" i="18"/>
  <c r="BF14" i="18"/>
  <c r="AF11" i="18"/>
  <c r="L13" i="18" l="1"/>
  <c r="BF34" i="18"/>
  <c r="BF19" i="18"/>
  <c r="S25" i="18"/>
  <c r="S18" i="18"/>
  <c r="S15" i="18"/>
  <c r="AY15" i="18"/>
  <c r="AF6" i="18"/>
  <c r="AV7" i="18"/>
  <c r="K9" i="18"/>
  <c r="AX9" i="18" s="1"/>
  <c r="BB22" i="1"/>
  <c r="BB23" i="1" s="1"/>
  <c r="L10" i="18"/>
  <c r="I35" i="18"/>
  <c r="L35" i="18"/>
  <c r="L24" i="18"/>
  <c r="L9" i="18"/>
  <c r="K7" i="18"/>
  <c r="L7" i="18"/>
  <c r="AY7" i="18" s="1"/>
  <c r="K10" i="18"/>
  <c r="AF35" i="18"/>
  <c r="BF18" i="18"/>
  <c r="S13" i="18" l="1"/>
  <c r="BF15" i="18"/>
  <c r="BF13" i="18" s="1"/>
  <c r="AY13" i="18"/>
  <c r="S24" i="18"/>
  <c r="AX7" i="18"/>
  <c r="AY9" i="18"/>
  <c r="L6" i="18"/>
  <c r="S35" i="18"/>
  <c r="K35" i="18"/>
  <c r="S10" i="18"/>
  <c r="S9" i="18"/>
  <c r="S7" i="18"/>
  <c r="BF9" i="18" l="1"/>
  <c r="BF7" i="18"/>
  <c r="AR11" i="18"/>
  <c r="AO11" i="18"/>
  <c r="AQ11" i="18"/>
  <c r="AM11" i="18"/>
  <c r="AJ11" i="18"/>
  <c r="AI11" i="18"/>
  <c r="AH11" i="18"/>
  <c r="AN11" i="18"/>
  <c r="AL11" i="18"/>
  <c r="AY11" i="18" s="1"/>
  <c r="AP11" i="18"/>
  <c r="AK11" i="18"/>
  <c r="AZ11" i="18" l="1"/>
  <c r="BE11" i="18"/>
  <c r="BD11" i="18"/>
  <c r="BA11" i="18"/>
  <c r="BB11" i="18"/>
  <c r="BC11" i="18"/>
  <c r="AS11" i="18"/>
  <c r="AN10" i="18" l="1"/>
  <c r="AL10" i="18"/>
  <c r="AK10" i="18"/>
  <c r="AI10" i="18"/>
  <c r="AH10" i="18"/>
  <c r="AJ10" i="18"/>
  <c r="AR10" i="18"/>
  <c r="AO10" i="18"/>
  <c r="AQ10" i="18"/>
  <c r="AP10" i="18"/>
  <c r="AM10" i="18"/>
  <c r="AV10" i="18" l="1"/>
  <c r="AI6" i="18"/>
  <c r="BE10" i="18"/>
  <c r="BE6" i="18" s="1"/>
  <c r="AR6" i="18"/>
  <c r="AW10" i="18"/>
  <c r="AJ6" i="18"/>
  <c r="AZ10" i="18"/>
  <c r="AZ6" i="18" s="1"/>
  <c r="AM6" i="18"/>
  <c r="AX10" i="18"/>
  <c r="AK6" i="18"/>
  <c r="AU10" i="18"/>
  <c r="AH6" i="18"/>
  <c r="BC10" i="18"/>
  <c r="BC6" i="18" s="1"/>
  <c r="AP6" i="18"/>
  <c r="AY10" i="18"/>
  <c r="AY6" i="18" s="1"/>
  <c r="AL6" i="18"/>
  <c r="BB10" i="18"/>
  <c r="BB6" i="18" s="1"/>
  <c r="AO6" i="18"/>
  <c r="BD10" i="18"/>
  <c r="BD6" i="18" s="1"/>
  <c r="AQ6" i="18"/>
  <c r="BA10" i="18"/>
  <c r="BA6" i="18" s="1"/>
  <c r="AN6" i="18"/>
  <c r="AS10" i="18"/>
  <c r="AS6" i="18" l="1"/>
  <c r="BF10" i="18"/>
  <c r="BB25" i="1" l="1"/>
  <c r="AS25" i="1"/>
  <c r="AQ25" i="1"/>
  <c r="AR25" i="1"/>
  <c r="AT25" i="1"/>
  <c r="BB5" i="1" s="1"/>
  <c r="I11" i="18" l="1"/>
  <c r="H11" i="18"/>
  <c r="H12" i="18"/>
  <c r="AU12" i="18" s="1"/>
  <c r="K11" i="18"/>
  <c r="J11" i="18"/>
  <c r="AX11" i="18" l="1"/>
  <c r="AX6" i="18" s="1"/>
  <c r="K6" i="18"/>
  <c r="AW11" i="18"/>
  <c r="AW6" i="18" s="1"/>
  <c r="J6" i="18"/>
  <c r="AU11" i="18"/>
  <c r="AU6" i="18" s="1"/>
  <c r="H6" i="18"/>
  <c r="AV11" i="18"/>
  <c r="AV6" i="18" s="1"/>
  <c r="I6" i="18"/>
  <c r="S11" i="18"/>
  <c r="S6" i="18" l="1"/>
  <c r="BF11" i="18"/>
  <c r="BF6" i="18" l="1"/>
  <c r="AY74" i="21" l="1"/>
  <c r="AY92" i="20" l="1"/>
  <c r="AY74" i="20" s="1"/>
  <c r="AX92" i="20"/>
  <c r="AX74" i="20" s="1"/>
  <c r="AZ92" i="20"/>
  <c r="AZ74" i="20" s="1"/>
  <c r="AV92" i="20"/>
  <c r="AV74" i="20" s="1"/>
  <c r="AW92" i="20"/>
  <c r="AW74" i="20" s="1"/>
  <c r="AU92" i="20"/>
  <c r="AU74" i="20" s="1"/>
  <c r="BA92" i="20"/>
  <c r="BA74" i="20" s="1"/>
  <c r="L92" i="20"/>
  <c r="L74" i="20" s="1"/>
  <c r="M92" i="20"/>
  <c r="M74" i="20" s="1"/>
  <c r="R92" i="20"/>
  <c r="R74" i="20" s="1"/>
  <c r="T92" i="20"/>
  <c r="T74" i="20" s="1"/>
  <c r="S92" i="20"/>
  <c r="S74" i="20" s="1"/>
  <c r="U92" i="20"/>
  <c r="U74" i="20" s="1"/>
  <c r="Y92" i="20"/>
  <c r="Y74" i="20" s="1"/>
  <c r="AB92" i="20"/>
  <c r="AB74" i="20" s="1"/>
  <c r="AE92" i="20"/>
  <c r="AE74" i="20" s="1"/>
  <c r="AF92" i="20"/>
  <c r="AF74" i="20" s="1"/>
  <c r="AC92" i="20"/>
  <c r="AC74" i="20" s="1"/>
  <c r="AD92" i="20"/>
  <c r="AD74" i="20" s="1"/>
  <c r="AR92" i="20"/>
  <c r="AR74" i="20" s="1"/>
  <c r="AQ92" i="20"/>
  <c r="AQ74" i="20" s="1"/>
  <c r="L92" i="15"/>
  <c r="L74" i="15" s="1"/>
  <c r="M92" i="15"/>
  <c r="M74" i="15" s="1"/>
  <c r="U92" i="15"/>
  <c r="U74" i="15" s="1"/>
  <c r="T92" i="15"/>
  <c r="T74" i="15" s="1"/>
  <c r="S92" i="15"/>
  <c r="S74" i="15" s="1"/>
  <c r="R92" i="15"/>
  <c r="R74" i="15" s="1"/>
  <c r="Y92" i="15"/>
  <c r="Y74" i="15" s="1"/>
  <c r="AC92" i="15"/>
  <c r="AC74" i="15" s="1"/>
  <c r="AB92" i="15"/>
  <c r="AB74" i="15" s="1"/>
  <c r="AD92" i="15"/>
  <c r="AD74" i="15" s="1"/>
  <c r="AF92" i="15"/>
  <c r="AF74" i="15" s="1"/>
  <c r="AE92" i="15"/>
  <c r="AE74" i="15" s="1"/>
  <c r="AL92" i="15"/>
  <c r="AL74" i="15" s="1"/>
  <c r="AN92" i="15"/>
  <c r="AN74" i="15" s="1"/>
  <c r="AM92" i="15"/>
  <c r="AM74" i="15" s="1"/>
  <c r="AK92" i="15"/>
  <c r="AK74" i="15" s="1"/>
  <c r="AJ92" i="15"/>
  <c r="AJ74" i="15" s="1"/>
  <c r="AY92" i="15"/>
  <c r="AY74" i="15" s="1"/>
  <c r="AZ92" i="15"/>
  <c r="AZ74" i="15" s="1"/>
  <c r="AT92" i="15"/>
  <c r="AT74" i="15" s="1"/>
  <c r="AX92" i="15"/>
  <c r="AX74" i="15" s="1"/>
  <c r="BB92" i="15"/>
  <c r="BB74" i="15" s="1"/>
  <c r="AR92" i="15"/>
  <c r="AR74" i="15" s="1"/>
  <c r="AU92" i="15"/>
  <c r="AU74" i="15" s="1"/>
  <c r="AS92" i="15"/>
  <c r="AS74" i="15" s="1"/>
  <c r="AV92" i="15"/>
  <c r="AV74" i="15" s="1"/>
  <c r="AW92" i="15"/>
  <c r="AW74" i="15" s="1"/>
  <c r="BA92" i="15"/>
  <c r="BA74" i="15" s="1"/>
  <c r="AQ92" i="15"/>
  <c r="AQ74" i="15" s="1"/>
  <c r="L50" i="14"/>
  <c r="M50" i="14"/>
  <c r="L92" i="14"/>
  <c r="L74" i="14" s="1"/>
  <c r="M92" i="14"/>
  <c r="M74" i="14" s="1"/>
  <c r="T92" i="14"/>
  <c r="T74" i="14" s="1"/>
  <c r="R92" i="14"/>
  <c r="R74" i="14" s="1"/>
  <c r="U92" i="14"/>
  <c r="U74" i="14" s="1"/>
  <c r="S92" i="14"/>
  <c r="S74" i="14" s="1"/>
  <c r="Y92" i="14"/>
  <c r="Y74" i="14" s="1"/>
  <c r="AE92" i="14"/>
  <c r="AE74" i="14" s="1"/>
  <c r="AC92" i="14"/>
  <c r="AC74" i="14" s="1"/>
  <c r="AD92" i="14"/>
  <c r="AD74" i="14" s="1"/>
  <c r="AF92" i="14"/>
  <c r="AF74" i="14" s="1"/>
  <c r="AB92" i="14"/>
  <c r="AB74" i="14" s="1"/>
  <c r="AK92" i="14"/>
  <c r="AK74" i="14" s="1"/>
  <c r="AM92" i="14"/>
  <c r="AM74" i="14" s="1"/>
  <c r="AJ92" i="14"/>
  <c r="AJ74" i="14" s="1"/>
  <c r="AL92" i="14"/>
  <c r="AL74" i="14" s="1"/>
  <c r="AN92" i="14"/>
  <c r="AN74" i="14" s="1"/>
  <c r="AU92" i="14"/>
  <c r="AU74" i="14" s="1"/>
  <c r="AT92" i="14"/>
  <c r="AT74" i="14" s="1"/>
  <c r="AV92" i="14"/>
  <c r="AV74" i="14" s="1"/>
  <c r="BB92" i="14"/>
  <c r="BB74" i="14" s="1"/>
  <c r="AX92" i="14"/>
  <c r="AX74" i="14" s="1"/>
  <c r="AW92" i="14"/>
  <c r="AW74" i="14" s="1"/>
  <c r="AZ92" i="14"/>
  <c r="AZ74" i="14" s="1"/>
  <c r="BA92" i="14"/>
  <c r="BA74" i="14" s="1"/>
  <c r="AY92" i="14"/>
  <c r="AY74" i="14" s="1"/>
  <c r="AR92" i="14"/>
  <c r="AR74" i="14" s="1"/>
  <c r="AS92" i="14"/>
  <c r="AS74" i="14" s="1"/>
  <c r="AQ92" i="14"/>
  <c r="AQ74" i="14" s="1"/>
  <c r="L92" i="21"/>
  <c r="M92" i="21"/>
  <c r="T92" i="21"/>
  <c r="U92" i="21"/>
  <c r="R92" i="21"/>
  <c r="S92" i="21"/>
  <c r="Y92" i="21"/>
  <c r="AC92" i="21"/>
  <c r="AE92" i="21"/>
  <c r="AB92" i="21"/>
  <c r="AF92" i="21"/>
  <c r="AD92" i="21"/>
  <c r="AJ92" i="21"/>
  <c r="AK92" i="21"/>
  <c r="AL92" i="21"/>
  <c r="AN92" i="21"/>
  <c r="AM92" i="21"/>
  <c r="AX92" i="21"/>
  <c r="AR92" i="21"/>
  <c r="AZ92" i="21"/>
  <c r="AT92" i="21"/>
  <c r="AW92" i="21"/>
  <c r="AS92" i="21"/>
  <c r="AV92" i="21"/>
  <c r="BA92" i="21"/>
  <c r="AQ92" i="21"/>
  <c r="AU92" i="21"/>
  <c r="AY92" i="21"/>
  <c r="BB92" i="21"/>
  <c r="L174" i="20" l="1"/>
  <c r="M174" i="20"/>
  <c r="S174" i="20"/>
  <c r="R174" i="20"/>
  <c r="U174" i="20"/>
  <c r="T174" i="20"/>
  <c r="Y174" i="20"/>
  <c r="AF174" i="20"/>
  <c r="AB174" i="20"/>
  <c r="AD174" i="20"/>
  <c r="AE174" i="20"/>
  <c r="AC174" i="20"/>
  <c r="AJ174" i="20"/>
  <c r="AN174" i="20"/>
  <c r="AM174" i="20"/>
  <c r="AK174" i="20"/>
  <c r="AL174" i="20"/>
  <c r="AS174" i="20"/>
  <c r="AU174" i="20"/>
  <c r="AW174" i="20"/>
  <c r="AQ174" i="20"/>
  <c r="AR174" i="20"/>
  <c r="BB174" i="20"/>
  <c r="BA174" i="20"/>
  <c r="AT174" i="20"/>
  <c r="AY174" i="20"/>
  <c r="AX174" i="20"/>
  <c r="AV174" i="20"/>
  <c r="AZ174" i="20"/>
  <c r="L174" i="21"/>
  <c r="M174" i="21"/>
  <c r="R174" i="21"/>
  <c r="U174" i="21"/>
  <c r="S174" i="21"/>
  <c r="T174" i="21"/>
  <c r="Y174" i="21"/>
  <c r="AE174" i="21"/>
  <c r="AB174" i="21"/>
  <c r="AF174" i="21"/>
  <c r="AD174" i="21"/>
  <c r="AC174" i="21"/>
  <c r="AN174" i="21"/>
  <c r="AM174" i="21"/>
  <c r="AJ174" i="21"/>
  <c r="AL174" i="21"/>
  <c r="AK174" i="21"/>
  <c r="BB174" i="21"/>
  <c r="AV174" i="21"/>
  <c r="AX174" i="21"/>
  <c r="AU174" i="21"/>
  <c r="AR174" i="21"/>
  <c r="AZ174" i="21"/>
  <c r="AQ174" i="21"/>
  <c r="BA174" i="21"/>
  <c r="AT174" i="21"/>
  <c r="AS174" i="21"/>
  <c r="AY174" i="21"/>
  <c r="AW174" i="21"/>
  <c r="L174" i="15" l="1"/>
  <c r="M174" i="15"/>
  <c r="T174" i="15"/>
  <c r="U174" i="15"/>
  <c r="S174" i="15"/>
  <c r="R174" i="15"/>
  <c r="Y174" i="15"/>
  <c r="AF174" i="15"/>
  <c r="AF178" i="15" s="1"/>
  <c r="AD174" i="15"/>
  <c r="AD178" i="15" s="1"/>
  <c r="AC174" i="15"/>
  <c r="AE174" i="15"/>
  <c r="AE178" i="15" s="1"/>
  <c r="AB174" i="15"/>
  <c r="AJ174" i="15"/>
  <c r="AM174" i="15"/>
  <c r="AM178" i="15" s="1"/>
  <c r="AL178" i="15"/>
  <c r="AL174" i="15"/>
  <c r="AK174" i="15"/>
  <c r="AN174" i="15"/>
  <c r="AN178" i="15" s="1"/>
  <c r="BB174" i="15"/>
  <c r="AU174" i="15"/>
  <c r="AY174" i="15"/>
  <c r="AT174" i="15"/>
  <c r="BA174" i="15"/>
  <c r="AV174" i="15"/>
  <c r="AQ174" i="15"/>
  <c r="AW174" i="15"/>
  <c r="AS174" i="15"/>
  <c r="AX174" i="15"/>
  <c r="AR174" i="15"/>
  <c r="AZ174" i="15"/>
  <c r="Z174" i="15" l="1"/>
  <c r="L174" i="14"/>
  <c r="M174" i="14"/>
  <c r="R174" i="14"/>
  <c r="U174" i="14"/>
  <c r="S174" i="14"/>
  <c r="T174" i="14"/>
  <c r="Y174" i="14"/>
  <c r="AB174" i="14"/>
  <c r="AC174" i="14"/>
  <c r="AD174" i="14"/>
  <c r="AD178" i="14" s="1"/>
  <c r="AF174" i="14"/>
  <c r="AF178" i="14" s="1"/>
  <c r="AE174" i="14"/>
  <c r="AE178" i="14" s="1"/>
  <c r="AM174" i="14"/>
  <c r="AM178" i="14" s="1"/>
  <c r="AL174" i="14"/>
  <c r="AL178" i="14"/>
  <c r="AJ174" i="14"/>
  <c r="AN174" i="14"/>
  <c r="AN178" i="14" s="1"/>
  <c r="AK174" i="14"/>
  <c r="AT174" i="14"/>
  <c r="BB174" i="14"/>
  <c r="AY174" i="14"/>
  <c r="AS174" i="14"/>
  <c r="AV174" i="14"/>
  <c r="AZ174" i="14"/>
  <c r="AQ174" i="14"/>
  <c r="AU174" i="14"/>
  <c r="AW174" i="14"/>
  <c r="AX174" i="14"/>
  <c r="BA174" i="14"/>
  <c r="AR174" i="14"/>
  <c r="BE25" i="18" l="1"/>
  <c r="V24" i="18" l="1"/>
  <c r="AV25" i="18"/>
  <c r="AV24" i="18" s="1"/>
  <c r="AC24" i="18"/>
  <c r="BC25" i="18"/>
  <c r="BC24" i="18" s="1"/>
  <c r="AA24" i="18"/>
  <c r="BA25" i="18"/>
  <c r="BA24" i="18" s="1"/>
  <c r="AU25" i="18"/>
  <c r="AU24" i="18" s="1"/>
  <c r="AD24" i="18"/>
  <c r="BD25" i="18"/>
  <c r="BD24" i="18" s="1"/>
  <c r="Y24" i="18"/>
  <c r="AY25" i="18"/>
  <c r="AY24" i="18" s="1"/>
  <c r="AB24" i="18"/>
  <c r="BB25" i="18"/>
  <c r="BB24" i="18" s="1"/>
  <c r="W24" i="18"/>
  <c r="AW25" i="18"/>
  <c r="AW24" i="18" s="1"/>
  <c r="X24" i="18"/>
  <c r="AX25" i="18"/>
  <c r="AX24" i="18" s="1"/>
  <c r="Z24" i="18"/>
  <c r="AZ25" i="18"/>
  <c r="AZ24" i="18" s="1"/>
  <c r="AF25" i="18"/>
  <c r="AF24" i="18" s="1"/>
  <c r="AE24" i="18"/>
  <c r="BE24" i="18"/>
  <c r="BF25" i="18" l="1"/>
  <c r="BF24" i="18" s="1"/>
  <c r="L97" i="13" l="1"/>
  <c r="L92" i="13" s="1"/>
  <c r="M97" i="13"/>
  <c r="M92" i="13" s="1"/>
  <c r="R97" i="13"/>
  <c r="R92" i="13" s="1"/>
  <c r="T97" i="13"/>
  <c r="T92" i="13" s="1"/>
  <c r="U97" i="13"/>
  <c r="U92" i="13" s="1"/>
  <c r="S97" i="13"/>
  <c r="S92" i="13" s="1"/>
  <c r="Y97" i="13"/>
  <c r="Y92" i="13" s="1"/>
  <c r="AD97" i="13"/>
  <c r="AD92" i="13" s="1"/>
  <c r="AB97" i="13"/>
  <c r="AB92" i="13" s="1"/>
  <c r="AE97" i="13"/>
  <c r="AE92" i="13" s="1"/>
  <c r="AC97" i="13"/>
  <c r="AC92" i="13" s="1"/>
  <c r="AF97" i="13"/>
  <c r="AF92" i="13" s="1"/>
  <c r="AK97" i="13"/>
  <c r="AN97" i="13"/>
  <c r="AN92" i="13" s="1"/>
  <c r="AM97" i="13"/>
  <c r="AM92" i="13" s="1"/>
  <c r="AJ97" i="13"/>
  <c r="AJ99" i="13" s="1"/>
  <c r="AL97" i="13"/>
  <c r="AL92" i="13" s="1"/>
  <c r="AJ92" i="13" l="1"/>
  <c r="AJ101" i="13"/>
  <c r="AJ103" i="13" s="1"/>
  <c r="AL99" i="13"/>
  <c r="AL101" i="13" s="1"/>
  <c r="AL103" i="13" s="1"/>
  <c r="AM99" i="13"/>
  <c r="AK92" i="13"/>
  <c r="AK99" i="13"/>
  <c r="AM101" i="13"/>
  <c r="AM103" i="13" s="1"/>
  <c r="AN99" i="13"/>
  <c r="AN101" i="13" s="1"/>
  <c r="AN103" i="13" l="1"/>
  <c r="AK101" i="13"/>
  <c r="AK103" i="13" s="1"/>
  <c r="AQ97" i="13"/>
  <c r="AT97" i="13"/>
  <c r="BA97" i="13"/>
  <c r="AU97" i="13"/>
  <c r="AL37" i="18" s="1"/>
  <c r="AW97" i="13"/>
  <c r="AN37" i="18" s="1"/>
  <c r="AY97" i="13"/>
  <c r="AP37" i="18" s="1"/>
  <c r="AV97" i="13"/>
  <c r="AM37" i="18" s="1"/>
  <c r="AZ97" i="13"/>
  <c r="AR97" i="13"/>
  <c r="AS97" i="13"/>
  <c r="AX97" i="13"/>
  <c r="AV92" i="13" l="1"/>
  <c r="AY92" i="13"/>
  <c r="AU92" i="13"/>
  <c r="AS92" i="13"/>
  <c r="AJ37" i="18"/>
  <c r="BA37" i="18"/>
  <c r="BA35" i="18" s="1"/>
  <c r="BA1" i="18" s="1"/>
  <c r="AN35" i="18"/>
  <c r="AR92" i="13"/>
  <c r="AI37" i="18"/>
  <c r="AY37" i="18"/>
  <c r="AL35" i="18"/>
  <c r="BA92" i="13"/>
  <c r="AR37" i="18"/>
  <c r="AZ37" i="18"/>
  <c r="AZ35" i="18" s="1"/>
  <c r="AZ1" i="18" s="1"/>
  <c r="AM35" i="18"/>
  <c r="AT92" i="13"/>
  <c r="AK37" i="18"/>
  <c r="AZ92" i="13"/>
  <c r="AQ37" i="18"/>
  <c r="AQ92" i="13"/>
  <c r="AH37" i="18"/>
  <c r="BC37" i="18"/>
  <c r="BC35" i="18" s="1"/>
  <c r="BC1" i="18" s="1"/>
  <c r="AP35" i="18"/>
  <c r="AX92" i="13"/>
  <c r="AO37" i="18"/>
  <c r="AW92" i="13"/>
  <c r="AS37" i="18" l="1"/>
  <c r="AS35" i="18" s="1"/>
  <c r="AY35" i="18"/>
  <c r="AY1" i="18" s="1"/>
  <c r="BB37" i="18"/>
  <c r="BB35" i="18" s="1"/>
  <c r="BB1" i="18" s="1"/>
  <c r="AO35" i="18"/>
  <c r="BD37" i="18"/>
  <c r="BD35" i="18" s="1"/>
  <c r="BD1" i="18" s="1"/>
  <c r="AQ35" i="18"/>
  <c r="AU37" i="18"/>
  <c r="AU35" i="18" s="1"/>
  <c r="AU1" i="18" s="1"/>
  <c r="AH35" i="18"/>
  <c r="BE37" i="18"/>
  <c r="BE35" i="18" s="1"/>
  <c r="BE1" i="18" s="1"/>
  <c r="AR35" i="18"/>
  <c r="AW37" i="18"/>
  <c r="AW35" i="18" s="1"/>
  <c r="AW1" i="18" s="1"/>
  <c r="AJ35" i="18"/>
  <c r="AX37" i="18"/>
  <c r="AX35" i="18" s="1"/>
  <c r="AX1" i="18" s="1"/>
  <c r="AK35" i="18"/>
  <c r="AV37" i="18"/>
  <c r="AV35" i="18" s="1"/>
  <c r="AV1" i="18" s="1"/>
  <c r="AI35" i="18"/>
  <c r="BF37" i="18" l="1"/>
  <c r="BF35" i="18" s="1"/>
  <c r="BF1" i="18" s="1"/>
  <c r="AC68" i="15" l="1"/>
  <c r="AC60" i="15"/>
  <c r="AD60" i="15"/>
  <c r="AD68" i="15"/>
  <c r="AF60" i="15"/>
  <c r="AF68" i="15"/>
  <c r="BB60" i="15"/>
  <c r="BB68" i="15"/>
  <c r="AR68" i="15"/>
  <c r="AR60" i="15"/>
  <c r="S68" i="15"/>
  <c r="S60" i="15"/>
  <c r="AB60" i="15"/>
  <c r="AB68" i="15"/>
  <c r="AJ74" i="20"/>
  <c r="AY60" i="15"/>
  <c r="AY68" i="15"/>
  <c r="T68" i="15"/>
  <c r="T60" i="15"/>
  <c r="AE68" i="15"/>
  <c r="AE60" i="15"/>
  <c r="AW68" i="15"/>
  <c r="AW60" i="15"/>
  <c r="AX60" i="15"/>
  <c r="AX68" i="15"/>
  <c r="R60" i="15"/>
  <c r="R68" i="15"/>
  <c r="AK74" i="20"/>
  <c r="AU60" i="15"/>
  <c r="AU68" i="15"/>
  <c r="AQ68" i="15"/>
  <c r="AQ60" i="15"/>
  <c r="BA60" i="15"/>
  <c r="BA68" i="15"/>
  <c r="M68" i="15"/>
  <c r="M60" i="15"/>
  <c r="U60" i="15"/>
  <c r="U68" i="15"/>
  <c r="AL74" i="20"/>
  <c r="AS60" i="15"/>
  <c r="AS68" i="15"/>
  <c r="Y60" i="15"/>
  <c r="Y68" i="15"/>
  <c r="AJ92" i="1"/>
  <c r="AJ94" i="1"/>
  <c r="AJ97" i="1"/>
  <c r="AL60" i="15"/>
  <c r="AL68" i="15"/>
  <c r="AK60" i="15"/>
  <c r="AK68" i="15"/>
  <c r="AZ60" i="15"/>
  <c r="AZ68" i="15"/>
  <c r="AL92" i="20"/>
  <c r="AL95" i="20"/>
  <c r="AL96" i="20"/>
  <c r="AS96" i="20"/>
  <c r="AS92" i="20"/>
  <c r="AS74" i="20"/>
  <c r="BB74" i="20"/>
  <c r="BB94" i="13"/>
  <c r="BB97" i="13"/>
  <c r="BB92" i="13"/>
  <c r="AT96" i="20"/>
  <c r="AT92" i="20"/>
  <c r="AT74" i="20"/>
  <c r="AM68" i="15"/>
  <c r="AM60" i="15"/>
  <c r="AN60" i="15"/>
  <c r="AN68" i="15"/>
  <c r="AV60" i="15"/>
  <c r="AV68" i="15"/>
  <c r="AJ68" i="15"/>
  <c r="AJ60" i="15"/>
  <c r="AL97" i="1"/>
  <c r="AL92" i="1"/>
  <c r="AL94" i="1"/>
  <c r="AT60" i="15"/>
  <c r="AT68" i="15"/>
  <c r="AM96" i="20"/>
  <c r="AM92" i="20"/>
  <c r="AM74" i="20"/>
  <c r="L68" i="15"/>
  <c r="L60" i="15"/>
  <c r="AN95" i="20"/>
  <c r="AN96" i="20"/>
  <c r="AN92" i="20"/>
  <c r="AN74" i="20"/>
  <c r="AK92" i="20"/>
  <c r="AK95" i="20"/>
  <c r="AK96" i="20"/>
  <c r="AJ96" i="20"/>
  <c r="AJ92" i="20"/>
  <c r="AJ95" i="20"/>
  <c r="AM95" i="20"/>
  <c r="AS95" i="20"/>
  <c r="AT95" i="20"/>
  <c r="BB95" i="20"/>
  <c r="BB96" i="20"/>
  <c r="BB92" i="20"/>
  <c r="AK94" i="1"/>
  <c r="AK97" i="1"/>
  <c r="AK92" i="1"/>
</calcChain>
</file>

<file path=xl/sharedStrings.xml><?xml version="1.0" encoding="utf-8"?>
<sst xmlns="http://schemas.openxmlformats.org/spreadsheetml/2006/main" count="3391" uniqueCount="1054">
  <si>
    <t>Salary Category</t>
  </si>
  <si>
    <t>C1</t>
  </si>
  <si>
    <t>C2</t>
  </si>
  <si>
    <t>C3</t>
  </si>
  <si>
    <t>C4</t>
  </si>
  <si>
    <t>C5</t>
  </si>
  <si>
    <t>Participants per event</t>
  </si>
  <si>
    <t>Days per event</t>
  </si>
  <si>
    <t>Overnights per participant</t>
  </si>
  <si>
    <t>National expert days</t>
  </si>
  <si>
    <t>International expert days</t>
  </si>
  <si>
    <t>Salaries and Allowances</t>
  </si>
  <si>
    <t>Capital Items</t>
  </si>
  <si>
    <t>Contingencies / Other</t>
  </si>
  <si>
    <t>Months</t>
  </si>
  <si>
    <t>Positions</t>
  </si>
  <si>
    <t>Events</t>
  </si>
  <si>
    <t>Study tours</t>
  </si>
  <si>
    <t>Other Contractual Services</t>
  </si>
  <si>
    <t>Total Incremental Costs</t>
  </si>
  <si>
    <t>Computer Units</t>
  </si>
  <si>
    <t>Office Equipment Units</t>
  </si>
  <si>
    <t>Vehicle Units</t>
  </si>
  <si>
    <t>Incremental Overheads</t>
  </si>
  <si>
    <t>Recurrent Costs</t>
  </si>
  <si>
    <t>Funding Gap</t>
  </si>
  <si>
    <t>10=6*8*SC</t>
  </si>
  <si>
    <t>11=6*7*8*SC</t>
  </si>
  <si>
    <t>12=6*8*9*SC</t>
  </si>
  <si>
    <t>13=6*7*SC</t>
  </si>
  <si>
    <t>Pajisje zyre, cmim per njesi</t>
  </si>
  <si>
    <t>Pajisje elektronike, cmim per njesi</t>
  </si>
  <si>
    <t>Automjete, cmim per njesi</t>
  </si>
  <si>
    <t>Te huaj</t>
  </si>
  <si>
    <t>Lokale</t>
  </si>
  <si>
    <t>Dieta ditore per cdo person</t>
  </si>
  <si>
    <t>Akomodim per cdo person</t>
  </si>
  <si>
    <t>Shpenzime Udhetimi per person</t>
  </si>
  <si>
    <t xml:space="preserve">Qera ditore ambientesh </t>
  </si>
  <si>
    <t>Dieta ditore qe perfshin ushqim, akomodim, etj</t>
  </si>
  <si>
    <t>Evente (takime pune, ceremoni, trajnime, etj) (llog ekonomike 602)</t>
  </si>
  <si>
    <t>Udhetime jashte vendit (llog ekonomike 602)</t>
  </si>
  <si>
    <t>Shpenzime Ekspertesh (llog ekonomike 602)</t>
  </si>
  <si>
    <t>Zëra investimesh (llog ekonomike 230, 231)</t>
  </si>
  <si>
    <t>Te tjera (llog 602)</t>
  </si>
  <si>
    <t>Aktivitete</t>
  </si>
  <si>
    <t>Nentotal 1.1.1.</t>
  </si>
  <si>
    <t>Nentotal 1.1.2</t>
  </si>
  <si>
    <t>Legjenda</t>
  </si>
  <si>
    <t>Kategori page</t>
  </si>
  <si>
    <t>Paga mesatare (formule)</t>
  </si>
  <si>
    <t>Pagat Bruto</t>
  </si>
  <si>
    <t>Numri i muajve</t>
  </si>
  <si>
    <t>Numri i Punonjesve</t>
  </si>
  <si>
    <t>Activitites</t>
  </si>
  <si>
    <t>Eng</t>
  </si>
  <si>
    <t>Alb</t>
  </si>
  <si>
    <t>Travel</t>
  </si>
  <si>
    <t>1. Total</t>
  </si>
  <si>
    <t xml:space="preserve">1.1 Nentotal </t>
  </si>
  <si>
    <t>2. Total</t>
  </si>
  <si>
    <t>Paga dhe Shtesa (llog ekonomike 600)</t>
  </si>
  <si>
    <t>Llog ekonomike 601</t>
  </si>
  <si>
    <t>Rent</t>
  </si>
  <si>
    <t>Accommodation</t>
  </si>
  <si>
    <t>Per diems</t>
  </si>
  <si>
    <t>Bileta udhetimi (cmim mesatar per person)</t>
  </si>
  <si>
    <t>Days abroad</t>
  </si>
  <si>
    <t>Nr. Diteve ekspert Nderkombetar</t>
  </si>
  <si>
    <t>Nr. Diteve Ekspert Vendas</t>
  </si>
  <si>
    <t>Technical Assistance</t>
  </si>
  <si>
    <t>Travel &amp; Perdiems abroad</t>
  </si>
  <si>
    <t>Nr. i diteve per event</t>
  </si>
  <si>
    <t>Nr. i Sherbimeve/Eventeve</t>
  </si>
  <si>
    <t>Nr. Pjesemarresve per event</t>
  </si>
  <si>
    <t>Nete Hoteli per pjesemarres</t>
  </si>
  <si>
    <t>Nr.vizitave jashte shtetit</t>
  </si>
  <si>
    <t>Nr. Diteve jashte vendit</t>
  </si>
  <si>
    <t>Nr i pjesemarresve per vizite</t>
  </si>
  <si>
    <t>Assets Maintenance</t>
  </si>
  <si>
    <t>Total Recurrent materials &amp; Services</t>
  </si>
  <si>
    <t>4=2*3 (for 1)</t>
  </si>
  <si>
    <t>Inssurance</t>
  </si>
  <si>
    <t>5=4*SC</t>
  </si>
  <si>
    <t>17=14*(16*SC+15*16*SC)</t>
  </si>
  <si>
    <t>20=(18*SC+19*SC)</t>
  </si>
  <si>
    <t>24=10+11+12+13+17+20+21+22+23</t>
  </si>
  <si>
    <t>Nr. Pajisje elektronike</t>
  </si>
  <si>
    <t>Nr. Automjetesh</t>
  </si>
  <si>
    <t>Nr. Pajisje zyre</t>
  </si>
  <si>
    <t>Other capital expenditures</t>
  </si>
  <si>
    <t>Kontigjenca kapitale</t>
  </si>
  <si>
    <t>Total Capital Expenditures</t>
  </si>
  <si>
    <t>Sigurime Shoqerore &amp; Shendetesore te punedhenesit</t>
  </si>
  <si>
    <t>23=(10+11+12+13+17+20+21+22)*(st. %)</t>
  </si>
  <si>
    <t>31=25*SC+26*SC+27*SC+28+29+30</t>
  </si>
  <si>
    <t>Te tjera investime (ALL)</t>
  </si>
  <si>
    <t>Kontigjenca korrente</t>
  </si>
  <si>
    <t>Te tjera (llog 230, 231)</t>
  </si>
  <si>
    <t>Constructions</t>
  </si>
  <si>
    <t>Ndertime (ALL)</t>
  </si>
  <si>
    <t>Intangibles</t>
  </si>
  <si>
    <t>Aktive te patrupezuara (ALL)</t>
  </si>
  <si>
    <t>32=30*SC</t>
  </si>
  <si>
    <t>Totali i Shpenzimeve Kapitale (ALL)</t>
  </si>
  <si>
    <t>Kontigjenca (ALL)</t>
  </si>
  <si>
    <t>Shpenzime totale korrente materiale &amp;Sherbime (ALL)</t>
  </si>
  <si>
    <t>Te tjera shpenzime te pergjithshme (ALL)</t>
  </si>
  <si>
    <t>Sherbime Mirembajtje te Aktiveve (ALL)</t>
  </si>
  <si>
    <t>Te tjera sherbime kontraktuale direkte (ALL)</t>
  </si>
  <si>
    <t>Asistence teknike (ALL)</t>
  </si>
  <si>
    <t>Shpenz. Udhetime dieta me jashte (ALL)</t>
  </si>
  <si>
    <t>Shpenz. Qera ambientesh (ALL)</t>
  </si>
  <si>
    <t>Shpenz. Akomodim (ALL)</t>
  </si>
  <si>
    <t>Shpenz. Dieta brenda vendit (ALL)</t>
  </si>
  <si>
    <t>Shpenz. Udhetimi brenda vendit (ALL)</t>
  </si>
  <si>
    <t>Sigurime Shoqerore &amp; Shendetes (ALL)</t>
  </si>
  <si>
    <t>Paga dhe Shtesa (ALL)</t>
  </si>
  <si>
    <t>1 (combo box)</t>
  </si>
  <si>
    <t>Empty fields (text)</t>
  </si>
  <si>
    <t>Levels of Policy Framework generated by IPSIS (IPSIS code + Title)</t>
  </si>
  <si>
    <t>Nivelet e Kuadrit te Politikave te gjeneruara nga sistemi IPSIS (IPSIS Kod + Emertim)</t>
  </si>
  <si>
    <t>Summary Year 1 / Permbledhje Viti 1</t>
  </si>
  <si>
    <t xml:space="preserve">Salaries &amp; Social insurance </t>
  </si>
  <si>
    <t>Funded from National Budget</t>
  </si>
  <si>
    <t>Funded by EU</t>
  </si>
  <si>
    <t>Add columns as needed</t>
  </si>
  <si>
    <t>33=4+5</t>
  </si>
  <si>
    <t>34=24</t>
  </si>
  <si>
    <t>35=31+32</t>
  </si>
  <si>
    <t>36=33+34+35</t>
  </si>
  <si>
    <t>Data Fillimit</t>
  </si>
  <si>
    <t>Data e Perfundimit</t>
  </si>
  <si>
    <t>Measure Start date IPSIS</t>
  </si>
  <si>
    <t>Measure End date IPSIS</t>
  </si>
  <si>
    <t>Masa (IPSIS)</t>
  </si>
  <si>
    <t>Funded by UN</t>
  </si>
  <si>
    <t>Paga dhe Sigurime</t>
  </si>
  <si>
    <t>Totali i kostove  per vitin</t>
  </si>
  <si>
    <t>Kosto Korrente</t>
  </si>
  <si>
    <t>Kosto Kapitale</t>
  </si>
  <si>
    <t>Financuar nga Buxheti I Pergjithshem</t>
  </si>
  <si>
    <t>43=37+38+39+40+41+42-36</t>
  </si>
  <si>
    <t>11=5 +6+7+8+9+10-4</t>
  </si>
  <si>
    <t>Total Indicative Costs for Year 1</t>
  </si>
  <si>
    <t>Total Indicative Costs for Year 2</t>
  </si>
  <si>
    <t>Total Indicative Costs for Year 3</t>
  </si>
  <si>
    <t>Salary category/ Kategori Pagash</t>
  </si>
  <si>
    <t>Monthly Salary/ Paga mesatare mujore bruto me gjithe sigurimet shoqerore</t>
  </si>
  <si>
    <t>Allocations/ Shtesa Page (politika te reja) mesatarisht per muaj</t>
  </si>
  <si>
    <t>Note: In IPSIS Only Measures data will be uploaded. The calculations will automatically be done in IPSIS for Specific Objectives and Policy Goal level</t>
  </si>
  <si>
    <t>Note: 1.Codes and Titles of the Budget Programs, Policy Items (PG, SO, Mesures) and start date end date are generated by IPSIS
2. All highlighted cells will be blocked/protected. Only white cells should be left for direct input.</t>
  </si>
  <si>
    <t>Note: 1. All highlighted cells will be blocked/protected. Only white cells should be left for direct input.</t>
  </si>
  <si>
    <t>Total Indicative Costs for ALL YEARS</t>
  </si>
  <si>
    <t>Shto Kolona nese duhet</t>
  </si>
  <si>
    <t>Hendeku Financiar</t>
  </si>
  <si>
    <t xml:space="preserve">2.1 Nentotal </t>
  </si>
  <si>
    <t>Nentotal 2.2.1</t>
  </si>
  <si>
    <t>Nentotal 3.1.1</t>
  </si>
  <si>
    <t>Nentotal 3.2.1</t>
  </si>
  <si>
    <t>Trajnime ASPA I messem</t>
  </si>
  <si>
    <t>C6</t>
  </si>
  <si>
    <t>Qera ditore ambientesh (institucionesh)</t>
  </si>
  <si>
    <t>12=5+6+7+8+9+10+11-4</t>
  </si>
  <si>
    <t>Nentotal 2.1.1</t>
  </si>
  <si>
    <t>Nentotal 2.3.1</t>
  </si>
  <si>
    <t>Nentotal 3.1.2</t>
  </si>
  <si>
    <t>3.3  Nentotal</t>
  </si>
  <si>
    <t>Nentotal 3.3.1</t>
  </si>
  <si>
    <t>4. Total</t>
  </si>
  <si>
    <t>4.1  Nentotal</t>
  </si>
  <si>
    <t>Nentotal 4.1.1</t>
  </si>
  <si>
    <t>Nentotal 4.1.2</t>
  </si>
  <si>
    <t>Nentotal 4.1.3</t>
  </si>
  <si>
    <t>Nentotal 1.2.1.</t>
  </si>
  <si>
    <t>Funded by wB</t>
  </si>
  <si>
    <t>Note: 1.Codes and Titles of the Budget Programs, Policy Items (PG, SO, Mesures) and start date end date are generated by IPSIS
2. All highlighted cells ëill be blocked/protected. Only ëhite cells should be left for direct input.</t>
  </si>
  <si>
    <t>Nentotal 3.2.3</t>
  </si>
  <si>
    <t>Nentotal 3.3.2</t>
  </si>
  <si>
    <t>Nentotal 3.3.3</t>
  </si>
  <si>
    <t>Nentotal 4.2.1</t>
  </si>
  <si>
    <t>Nentotal 2.1.2</t>
  </si>
  <si>
    <t>Nentotal 2.1.3</t>
  </si>
  <si>
    <t>4.2  Nentotal</t>
  </si>
  <si>
    <t>Summary Year 5 / Permbledhje Viti 5</t>
  </si>
  <si>
    <t>Summary Year 4 / Permbledhje Viti 4</t>
  </si>
  <si>
    <t>Summary Year 3 / Permbledhje Viti 3</t>
  </si>
  <si>
    <t>Summary Year 2 / Permbledhje Viti 2</t>
  </si>
  <si>
    <t>Funded by OBSH/</t>
  </si>
  <si>
    <t>Other Donors HAP/SDC/GFetj</t>
  </si>
  <si>
    <t>Note: 1.Codes and Titles of the Budget Programs, Policy Items (PG, SO, Mesures) and start date end date are generated by IPSIS
2. All highlighted cells ëill be blocked/protected. Only white cells should be left for direct input.</t>
  </si>
  <si>
    <t>Funded by WB</t>
  </si>
  <si>
    <t>Nentotal 1.1.3.</t>
  </si>
  <si>
    <t>Nentotal 1.1.4.</t>
  </si>
  <si>
    <t>Nentotal 1.2.2.</t>
  </si>
  <si>
    <t>Nentotal 2.1.4</t>
  </si>
  <si>
    <t>2.2 Nentotal</t>
  </si>
  <si>
    <t>Nentotal 2.2.2</t>
  </si>
  <si>
    <t>Nentotal 2.2.3</t>
  </si>
  <si>
    <t>Nentotal 2.2.4</t>
  </si>
  <si>
    <t>Nentotal 2.2.5</t>
  </si>
  <si>
    <t>2.3  Nentotal</t>
  </si>
  <si>
    <t>2.3.1 Forcimi i rolit koordinues të stafit të Ministrisë së Drejtësisë që punon me çështje që lidhen me dhe për të mitur</t>
  </si>
  <si>
    <t>3.Qellimi I Politikes ( Kodi, Emertimi)   Garantimi i qasjes në çdo kohë në drejtësinë miqësore për çdo fëmijë</t>
  </si>
  <si>
    <t>3.1  Nentotal</t>
  </si>
  <si>
    <t>3.2  Nentotal</t>
  </si>
  <si>
    <t>3.2.1	Përmirësimi i shërbimeve për fëmijët në kontakt/konflikt me ligjin të ofruara në mjedise miqësore në komisiaritet e policisë</t>
  </si>
  <si>
    <t>Nentotal 4.1.4</t>
  </si>
  <si>
    <t>Nentotal 4.2.3</t>
  </si>
  <si>
    <t>01110 Planifikimi, Menaxhimi dhe Administrimi (14)</t>
  </si>
  <si>
    <t>DHKN</t>
  </si>
  <si>
    <t>DHKA</t>
  </si>
  <si>
    <t>3. Total</t>
  </si>
  <si>
    <t>Nentotal 3.2.4</t>
  </si>
  <si>
    <t>Nentotal 3.2.5</t>
  </si>
  <si>
    <r>
      <t xml:space="preserve">2.2.4.2 Trajnimi/specializimi i prokurorëve dhe gjyqtarëve në të drejtat e fëmijës në çështjet penale, civile, familjare dhe administrative ku fëmija merr pjesë ose vendimmarrja e tyre ndikon te fëmija.                                                                                                                                                                                                                                                                                                      </t>
    </r>
    <r>
      <rPr>
        <sz val="12"/>
        <rFont val="Calibri"/>
        <family val="2"/>
        <scheme val="minor"/>
      </rPr>
      <t>• Persona t</t>
    </r>
    <r>
      <rPr>
        <sz val="12"/>
        <rFont val="Calibri"/>
        <family val="2"/>
      </rPr>
      <t>ë</t>
    </r>
    <r>
      <rPr>
        <sz val="12"/>
        <rFont val="Calibri"/>
        <family val="2"/>
        <scheme val="minor"/>
      </rPr>
      <t xml:space="preserve"> trajnuar (2 programe x 2 dit</t>
    </r>
    <r>
      <rPr>
        <sz val="12"/>
        <rFont val="Calibri"/>
        <family val="2"/>
      </rPr>
      <t>ë</t>
    </r>
    <r>
      <rPr>
        <sz val="12"/>
        <rFont val="Calibri"/>
        <family val="2"/>
        <scheme val="minor"/>
      </rPr>
      <t xml:space="preserve"> x 15 persona). Kosto mesatare p</t>
    </r>
    <r>
      <rPr>
        <sz val="12"/>
        <rFont val="Calibri"/>
        <family val="2"/>
      </rPr>
      <t>ë</t>
    </r>
    <r>
      <rPr>
        <sz val="12"/>
        <rFont val="Calibri"/>
        <family val="2"/>
        <scheme val="minor"/>
      </rPr>
      <t>r person t</t>
    </r>
    <r>
      <rPr>
        <sz val="12"/>
        <rFont val="Calibri"/>
        <family val="2"/>
      </rPr>
      <t>ë</t>
    </r>
    <r>
      <rPr>
        <sz val="12"/>
        <rFont val="Calibri"/>
        <family val="2"/>
        <scheme val="minor"/>
      </rPr>
      <t xml:space="preserve"> trajnuar 9000 lek</t>
    </r>
    <r>
      <rPr>
        <sz val="12"/>
        <rFont val="Calibri"/>
        <family val="2"/>
      </rPr>
      <t>ë</t>
    </r>
    <r>
      <rPr>
        <sz val="12"/>
        <rFont val="Calibri"/>
        <family val="2"/>
        <scheme val="minor"/>
      </rPr>
      <t xml:space="preserve"> </t>
    </r>
  </si>
  <si>
    <r>
      <rPr>
        <sz val="12"/>
        <color rgb="FFFF0000"/>
        <rFont val="Calibri"/>
        <family val="2"/>
        <scheme val="minor"/>
      </rPr>
      <t xml:space="preserve">4.1.4.1 Trajnimi dhe specializimi i gjyqtarëve dhe prokurorëve të caktuar sipas hartës së re gjyqësore  në kuadër të zbatimit të masave alternative të mundshme për shmangien nga ndjekja penale dhe referimi në programet e drejtësisë restauruese dhe ndërmjetësimin.
</t>
    </r>
    <r>
      <rPr>
        <sz val="12"/>
        <color theme="1"/>
        <rFont val="Calibri"/>
        <family val="2"/>
        <scheme val="minor"/>
      </rPr>
      <t>• Shpenzime trajnimi (20 persona n</t>
    </r>
    <r>
      <rPr>
        <sz val="12"/>
        <color theme="1"/>
        <rFont val="Calibri"/>
        <family val="2"/>
      </rPr>
      <t>ë</t>
    </r>
    <r>
      <rPr>
        <sz val="12"/>
        <color theme="1"/>
        <rFont val="Calibri"/>
        <family val="2"/>
        <scheme val="minor"/>
      </rPr>
      <t xml:space="preserve"> vit x 80000 lek</t>
    </r>
    <r>
      <rPr>
        <sz val="12"/>
        <color theme="1"/>
        <rFont val="Calibri"/>
        <family val="2"/>
      </rPr>
      <t>ë</t>
    </r>
    <r>
      <rPr>
        <sz val="12"/>
        <color theme="1"/>
        <rFont val="Calibri"/>
        <family val="2"/>
        <scheme val="minor"/>
      </rPr>
      <t>/p</t>
    </r>
    <r>
      <rPr>
        <sz val="12"/>
        <color theme="1"/>
        <rFont val="Calibri"/>
        <family val="2"/>
      </rPr>
      <t>ë</t>
    </r>
    <r>
      <rPr>
        <sz val="12"/>
        <color theme="1"/>
        <rFont val="Calibri"/>
        <family val="2"/>
        <scheme val="minor"/>
      </rPr>
      <t>r person sipas PBA SHM</t>
    </r>
  </si>
  <si>
    <r>
      <rPr>
        <sz val="12"/>
        <color rgb="FFFF0000"/>
        <rFont val="Calibri"/>
        <family val="2"/>
        <scheme val="minor"/>
      </rPr>
      <t xml:space="preserve">4.1.4.2 Vlerësimi i shkallës së ripërfshirjes në krim të fëmijëve ndaj të cilëve janë zbatuar më pare masa alternative e shmangies nga ndjekjen penale ose prodcedimi gjyqësor  me qëllim  njohjen e  faktorëve që kanë ndikuar në rifutjen e të miturit në krim dhe parandalimin e tyre
</t>
    </r>
    <r>
      <rPr>
        <sz val="12"/>
        <color theme="1"/>
        <rFont val="Calibri"/>
        <family val="2"/>
        <scheme val="minor"/>
      </rPr>
      <t>• Kosto e stafit t</t>
    </r>
    <r>
      <rPr>
        <sz val="12"/>
        <color theme="1"/>
        <rFont val="Calibri"/>
        <family val="2"/>
      </rPr>
      <t>ë</t>
    </r>
    <r>
      <rPr>
        <sz val="12"/>
        <color theme="1"/>
        <rFont val="Calibri"/>
        <family val="2"/>
        <scheme val="minor"/>
      </rPr>
      <t xml:space="preserve"> QKPMR (2 staf x 2 muaj /n</t>
    </r>
    <r>
      <rPr>
        <sz val="12"/>
        <color theme="1"/>
        <rFont val="Calibri"/>
        <family val="2"/>
      </rPr>
      <t>ë</t>
    </r>
    <r>
      <rPr>
        <sz val="12"/>
        <color theme="1"/>
        <rFont val="Calibri"/>
        <family val="2"/>
        <scheme val="minor"/>
      </rPr>
      <t xml:space="preserve"> vit)
• Shpenzime operative 20%  t</t>
    </r>
    <r>
      <rPr>
        <sz val="12"/>
        <color theme="1"/>
        <rFont val="Calibri"/>
        <family val="2"/>
      </rPr>
      <t>ë</t>
    </r>
    <r>
      <rPr>
        <sz val="12"/>
        <color theme="1"/>
        <rFont val="Calibri"/>
        <family val="2"/>
        <scheme val="minor"/>
      </rPr>
      <t xml:space="preserve"> shpenzimeve t</t>
    </r>
    <r>
      <rPr>
        <sz val="12"/>
        <color theme="1"/>
        <rFont val="Calibri"/>
        <family val="2"/>
      </rPr>
      <t>ë</t>
    </r>
    <r>
      <rPr>
        <sz val="12"/>
        <color theme="1"/>
        <rFont val="Calibri"/>
        <family val="2"/>
        <scheme val="minor"/>
      </rPr>
      <t xml:space="preserve"> pag</t>
    </r>
    <r>
      <rPr>
        <sz val="12"/>
        <color theme="1"/>
        <rFont val="Calibri"/>
        <family val="2"/>
      </rPr>
      <t>ë</t>
    </r>
    <r>
      <rPr>
        <sz val="12"/>
        <color theme="1"/>
        <rFont val="Calibri"/>
        <family val="2"/>
        <scheme val="minor"/>
      </rPr>
      <t>s</t>
    </r>
  </si>
  <si>
    <t>Objektivi specifik: Informimi dhe ndërgjegjësimi i publikut dhe viktimave të krimit për raportimin e krimit, të drejtat dhe shërbimet mbështetëse dhe mbrojtëse të tyre</t>
  </si>
  <si>
    <t>1.1.1 Informimi i viktimave të krimit për të drejtat, mbrojtjen dhe aksesimin e shërbimeve.</t>
  </si>
  <si>
    <r>
      <rPr>
        <sz val="12"/>
        <color rgb="FFFF0000"/>
        <rFont val="Calibri"/>
        <family val="2"/>
        <scheme val="minor"/>
      </rPr>
      <t>1.1.1.1 Shtrirja në të gjithë territorrin e vendit të sistemeve online  të informimit dhe raportimit  të krimi duke përfshirë edhe aplikacione telefonike;</t>
    </r>
    <r>
      <rPr>
        <sz val="12"/>
        <color theme="1"/>
        <rFont val="Calibri"/>
        <family val="2"/>
        <scheme val="minor"/>
      </rPr>
      <t xml:space="preserve">
•Fee p</t>
    </r>
    <r>
      <rPr>
        <sz val="12"/>
        <color theme="1"/>
        <rFont val="Calibri"/>
        <family val="2"/>
      </rPr>
      <t>ë</t>
    </r>
    <r>
      <rPr>
        <sz val="12"/>
        <color theme="1"/>
        <rFont val="Calibri"/>
        <family val="2"/>
        <scheme val="minor"/>
      </rPr>
      <t>r nj</t>
    </r>
    <r>
      <rPr>
        <sz val="12"/>
        <color theme="1"/>
        <rFont val="Calibri"/>
        <family val="2"/>
      </rPr>
      <t>ë</t>
    </r>
    <r>
      <rPr>
        <sz val="12"/>
        <color theme="1"/>
        <rFont val="Calibri"/>
        <family val="2"/>
        <scheme val="minor"/>
      </rPr>
      <t xml:space="preserve"> ekspert t</t>
    </r>
    <r>
      <rPr>
        <sz val="12"/>
        <color theme="1"/>
        <rFont val="Calibri"/>
        <family val="2"/>
      </rPr>
      <t>ë</t>
    </r>
    <r>
      <rPr>
        <sz val="12"/>
        <color theme="1"/>
        <rFont val="Calibri"/>
        <family val="2"/>
        <scheme val="minor"/>
      </rPr>
      <t xml:space="preserve"> huaj 2023 (25 dit</t>
    </r>
    <r>
      <rPr>
        <sz val="12"/>
        <color theme="1"/>
        <rFont val="Calibri"/>
        <family val="2"/>
      </rPr>
      <t>ë</t>
    </r>
    <r>
      <rPr>
        <sz val="12"/>
        <color theme="1"/>
        <rFont val="Calibri"/>
        <family val="2"/>
        <scheme val="minor"/>
      </rPr>
      <t xml:space="preserve"> pune) 
•2 eksperte lokal për 20 ditë secili (viti 2023 = 40 ditë)                                                                                                                                                                                                                                                                                                                                            •Stafi i ASCAP 2 staf x 6 muaj                                                                                                 </t>
    </r>
  </si>
  <si>
    <r>
      <rPr>
        <sz val="12"/>
        <color rgb="FFFF0000"/>
        <rFont val="Calibri"/>
        <family val="2"/>
        <scheme val="minor"/>
      </rPr>
      <t>1.1.1.2 Përgatitja dhe shpërndarja e materialeve informuese dhe këshilluese për shërbimet online për çdo viktimë</t>
    </r>
    <r>
      <rPr>
        <sz val="12"/>
        <color theme="1"/>
        <rFont val="Calibri"/>
        <family val="2"/>
        <scheme val="minor"/>
      </rPr>
      <t xml:space="preserve">
• Pagese e experteve lokal leht</t>
    </r>
    <r>
      <rPr>
        <sz val="12"/>
        <color theme="1"/>
        <rFont val="Calibri"/>
        <family val="2"/>
      </rPr>
      <t>ë</t>
    </r>
    <r>
      <rPr>
        <sz val="12"/>
        <color theme="1"/>
        <rFont val="Calibri"/>
        <family val="2"/>
        <scheme val="minor"/>
      </rPr>
      <t>sues 2 expert</t>
    </r>
    <r>
      <rPr>
        <sz val="12"/>
        <color theme="1"/>
        <rFont val="Calibri"/>
        <family val="2"/>
      </rPr>
      <t>ë</t>
    </r>
    <r>
      <rPr>
        <sz val="12"/>
        <color theme="1"/>
        <rFont val="Calibri"/>
        <family val="2"/>
        <scheme val="minor"/>
      </rPr>
      <t xml:space="preserve"> x 10 ditë (2024)
• Pagesa e 2 specialist</t>
    </r>
    <r>
      <rPr>
        <sz val="12"/>
        <color theme="1"/>
        <rFont val="Calibri"/>
        <family val="2"/>
      </rPr>
      <t>ë</t>
    </r>
    <r>
      <rPr>
        <sz val="12"/>
        <color theme="1"/>
        <rFont val="Calibri"/>
        <family val="2"/>
        <scheme val="minor"/>
      </rPr>
      <t>ve 2024 (2 muaj/vit nga 2024)                                                                                
• Takime pune 6 takime x 30 specialist</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vit x 500  lekë/pjes</t>
    </r>
    <r>
      <rPr>
        <sz val="12"/>
        <color theme="1"/>
        <rFont val="Calibri"/>
        <family val="2"/>
      </rPr>
      <t>ë</t>
    </r>
    <r>
      <rPr>
        <sz val="12"/>
        <color theme="1"/>
        <rFont val="Calibri"/>
        <family val="2"/>
        <scheme val="minor"/>
      </rPr>
      <t>marr</t>
    </r>
    <r>
      <rPr>
        <sz val="12"/>
        <color theme="1"/>
        <rFont val="Calibri"/>
        <family val="2"/>
      </rPr>
      <t xml:space="preserve">
</t>
    </r>
    <r>
      <rPr>
        <sz val="12"/>
        <color theme="1"/>
        <rFont val="Calibri"/>
        <family val="2"/>
        <scheme val="minor"/>
      </rPr>
      <t>• Editimi dokumentit të vlerëësimit  (2024) x 1 expert lokalë  x 10 ditë pune
• Botimi i raportit të</t>
    </r>
    <r>
      <rPr>
        <sz val="12"/>
        <color theme="1"/>
        <rFont val="Calibri"/>
        <family val="2"/>
      </rPr>
      <t xml:space="preserve"> vlerësimit </t>
    </r>
    <r>
      <rPr>
        <sz val="12"/>
        <color theme="1"/>
        <rFont val="Calibri"/>
        <family val="2"/>
        <scheme val="minor"/>
      </rPr>
      <t xml:space="preserve">500cope  x 500  lekë/copë ( viti 2024)
</t>
    </r>
  </si>
  <si>
    <r>
      <rPr>
        <sz val="12"/>
        <color rgb="FFFF0000"/>
        <rFont val="Calibri"/>
        <family val="2"/>
        <scheme val="minor"/>
      </rPr>
      <t>1.1.1.3 Përgatitja dhe shpërndarja e materialeve audio/video për mënyrën e raportimit të krimit dhe të drejtat e viktimave të krimit  në kontakt me sistemin e drejtësisë penale për çdo viktimë (titrime, audio, alfabeti braj);</t>
    </r>
    <r>
      <rPr>
        <sz val="12"/>
        <color theme="1"/>
        <rFont val="Calibri"/>
        <family val="2"/>
        <scheme val="minor"/>
      </rPr>
      <t xml:space="preserve">
•Puna e specialistëëve të ASCAP për reflektimin e sugjerimeve në programet mësimore (10 specialistë x 3 muaj)  
</t>
    </r>
  </si>
  <si>
    <r>
      <rPr>
        <sz val="12"/>
        <color rgb="FFFF0000"/>
        <rFont val="Calibri"/>
        <family val="2"/>
        <scheme val="minor"/>
      </rPr>
      <t>1.1.1.4 Veprimtari informuese dhe ndërgjegjësuese me viktimat e krimit;</t>
    </r>
    <r>
      <rPr>
        <sz val="12"/>
        <color theme="1"/>
        <rFont val="Calibri"/>
        <family val="2"/>
        <scheme val="minor"/>
      </rPr>
      <t xml:space="preserve">
• Hartimi i materialeve informuese
• 2 expertë lokalë x 20 ditë pune (vitit 2023-2024) 
•Puna e specialistëve  tëë DAR (20 specialist x 0.5 muaj/vit)  
•Takime informuese 6 takime x 30 mëësues/</t>
    </r>
    <r>
      <rPr>
        <sz val="12"/>
        <color theme="1"/>
        <rFont val="Calibri"/>
        <family val="2"/>
      </rPr>
      <t>ç</t>
    </r>
    <r>
      <rPr>
        <sz val="12"/>
        <color theme="1"/>
        <rFont val="Calibri"/>
        <family val="2"/>
        <scheme val="minor"/>
      </rPr>
      <t xml:space="preserve">do vit ( 60*300 lek/person tëë ndryshme) </t>
    </r>
  </si>
  <si>
    <r>
      <t xml:space="preserve">1.1.1.5 Përditësimi i faqeve zyrtare të prokurorive dhe   gjykatave me informacione për aksesin e viktimave te shërbimet që këto institucione ofrojnë.                                                                                                                                                                                                                                                                                                                                                             </t>
    </r>
    <r>
      <rPr>
        <sz val="12"/>
        <rFont val="Calibri"/>
        <family val="2"/>
        <scheme val="minor"/>
      </rPr>
      <t>• Zhvillimi i dy fushatave (150000 mij</t>
    </r>
    <r>
      <rPr>
        <sz val="12"/>
        <rFont val="Calibri"/>
        <family val="2"/>
      </rPr>
      <t>ë</t>
    </r>
    <r>
      <rPr>
        <sz val="12"/>
        <rFont val="Calibri"/>
        <family val="2"/>
        <scheme val="minor"/>
      </rPr>
      <t xml:space="preserve"> në shumë fikse për një fushatë
• 2 staf i AP x 0.5 muaj </t>
    </r>
    <r>
      <rPr>
        <sz val="12"/>
        <rFont val="Calibri"/>
        <family val="2"/>
      </rPr>
      <t>ç</t>
    </r>
    <r>
      <rPr>
        <sz val="12"/>
        <rFont val="Calibri"/>
        <family val="2"/>
        <scheme val="minor"/>
      </rPr>
      <t xml:space="preserve">do vit (vitit 2022-2026) </t>
    </r>
  </si>
  <si>
    <r>
      <t>10430 P</t>
    </r>
    <r>
      <rPr>
        <sz val="12"/>
        <color theme="1"/>
        <rFont val="Calibri"/>
        <family val="2"/>
      </rPr>
      <t>ërkujdesja Sociale</t>
    </r>
    <r>
      <rPr>
        <sz val="12"/>
        <color theme="1"/>
        <rFont val="Calibri"/>
        <family val="2"/>
        <scheme val="minor"/>
      </rPr>
      <t>, 08330 Prodhime filmike ose veprimtari artistike mbarekombetare (19), 01110 Planifikimi, Menaxhimi dhe Administrimi (28), 01110 Planifikimi, Menaxhimi dhe Administrimi (29), 03140 Policia e Shtetit, 03310 Ndihma Juridike</t>
    </r>
  </si>
  <si>
    <t>1.1.2 Krijimi dhe funksionimi i një portali online me informacion për të drejtat e viktimës dhe shërbimet mbështetëse dhe mbrojtjen e tyre</t>
  </si>
  <si>
    <t>1.1.2.6 Krijimi i një dabase të disponueshme në website me të gjitha produktet që janë prodhuar në lidhje me viktimat, të drejtat dhe shërbimet për to ose lidhja me linket.</t>
  </si>
  <si>
    <t>1.1.2.5 Hartimi i raporteve të monitorimit për funksionimin e portalit dhe përdoruesit  e tij;</t>
  </si>
  <si>
    <t>1.1.2.4 Hartimi i një plani komunikimi për informimin e publikut dhe grupeve vulnerabël për përdorimin e portalit</t>
  </si>
  <si>
    <r>
      <rPr>
        <sz val="12"/>
        <color rgb="FFFF0000"/>
        <rFont val="Calibri"/>
        <family val="2"/>
        <scheme val="minor"/>
      </rPr>
      <t xml:space="preserve">1.1.2.3 Dizenjimi, testimi, hostimi tek AKSHI dhe përditësimi i  informacioneve të portalit; </t>
    </r>
    <r>
      <rPr>
        <sz val="12"/>
        <color theme="1"/>
        <rFont val="Calibri"/>
        <family val="2"/>
        <scheme val="minor"/>
      </rPr>
      <t xml:space="preserve">
•Hartimi i gjetjeve dhe rekomandimeve (2 eksperte x 10 ditë pune v 2023-2026)
• Perkthimi I rekomandimeve ne masa konkrete nga specialistet e ASCAP (5 specialiste x 1 muaj cdo vit)
</t>
    </r>
  </si>
  <si>
    <r>
      <rPr>
        <sz val="12"/>
        <color rgb="FFFF0000"/>
        <rFont val="Calibri"/>
        <family val="2"/>
        <scheme val="minor"/>
      </rPr>
      <t>1.1.2.2 Studimi dhe përzgjedhja e modeleve më të mira të portaleve online të ngjashme sipas vendeve të BE-së;</t>
    </r>
    <r>
      <rPr>
        <sz val="12"/>
        <color theme="1"/>
        <rFont val="Calibri"/>
        <family val="2"/>
        <scheme val="minor"/>
      </rPr>
      <t xml:space="preserve">
•Kosto totale per realizimin e anketes me 2000 pyetesor, 1000 per cdo grup(3 milion leke ne vit)
</t>
    </r>
  </si>
  <si>
    <r>
      <rPr>
        <sz val="12"/>
        <color rgb="FFFF0000"/>
        <rFont val="Calibri"/>
        <family val="2"/>
        <scheme val="minor"/>
      </rPr>
      <t>1.1.2.1 Ngritja e grupit të punës për ideimin, krijimin dhe funksionimin e portalit online;</t>
    </r>
    <r>
      <rPr>
        <sz val="12"/>
        <color theme="1"/>
        <rFont val="Calibri"/>
        <family val="2"/>
        <scheme val="minor"/>
      </rPr>
      <t xml:space="preserve">  
• 4 expertë lokalë  si lehtesues x 10 ditë pune (vitit 2023-2026) 
•1 expertë i huaj për 15 ditë (2023-2026)
•Puna e specialisteve te ASCAP (8 specialist x 1 muaj)/ per çdo vit  
•Takime pune 8 takime x 30 mesues ( 320*300 lek/person te ndryshme) 
• Nje ekspert kombetar (per permbledjen e gjetjeve dhe rekomandimet (cdo viti 2023-2026) 
</t>
    </r>
  </si>
  <si>
    <t xml:space="preserve">1.1.3	Informimi i publikut mbi të drejtat, mbrojtjen dhe aksesimin e shërbimeve për viktimat e krimit. </t>
  </si>
  <si>
    <t>08610 Mbështetje për  Rininë dhe Fëmijët, 03310 Ndihma Juridike, 08330 Prodhime filmike ose veprimtari artistike mbarekombetare (19),  09120 Arsimi Bazë (perfshire parashkollorin)</t>
  </si>
  <si>
    <t>01110 Planifikimi, Menaxhimi dhe Administrimi (14), 01140 e-qeverisja (87)</t>
  </si>
  <si>
    <t>1.1.3.5 Mbështetja e aktiviteteve të organizatave rinore/për të rinjtë që punojnë në në fushën e mbrojtjes, mbështetjes dhe rehabilitimit të viktimave të krimit</t>
  </si>
  <si>
    <t>1.1.3.4 Takime me organizatat rinore, për të rinjtë që punojnë në fushën e mbrojtjes, mbështetjes dhe rehabilitimin e viktimave të krimit;</t>
  </si>
  <si>
    <t>1.1.3.3 Fushata ndërgjegjësuese në komunitet dhe në shkolla në zona me risk më të lartë në nivel kombëtar për të rënë pre e krimit;</t>
  </si>
  <si>
    <t>1.1.3.2 Përdorimi i rrjeteve sociale për informimin e publikut mbi të drejtat e viktimave dhe aksesimin e shërbimeve në institucione;</t>
  </si>
  <si>
    <r>
      <rPr>
        <sz val="12"/>
        <color rgb="FFFF0000"/>
        <rFont val="Calibri"/>
        <family val="2"/>
        <scheme val="minor"/>
      </rPr>
      <t>1.1.3.1 Zhvillimi i programeve informuese dhe edukuese në media audio dhe audiovizive për të drejtat e viktimave dhe aksesimin e shërbimeve në institucione;</t>
    </r>
    <r>
      <rPr>
        <sz val="12"/>
        <color theme="1"/>
        <rFont val="Calibri"/>
        <family val="2"/>
        <scheme val="minor"/>
      </rPr>
      <t xml:space="preserve"> 
•Mb</t>
    </r>
    <r>
      <rPr>
        <sz val="12"/>
        <color theme="1"/>
        <rFont val="Calibri"/>
        <family val="2"/>
      </rPr>
      <t>ë</t>
    </r>
    <r>
      <rPr>
        <sz val="12"/>
        <color theme="1"/>
        <rFont val="Calibri"/>
        <family val="2"/>
        <scheme val="minor"/>
      </rPr>
      <t>shtetje me projekte nga AKR (thirrjet vjetore) p</t>
    </r>
    <r>
      <rPr>
        <sz val="12"/>
        <color theme="1"/>
        <rFont val="Calibri"/>
        <family val="2"/>
      </rPr>
      <t>ë</t>
    </r>
    <r>
      <rPr>
        <sz val="12"/>
        <color theme="1"/>
        <rFont val="Calibri"/>
        <family val="2"/>
        <scheme val="minor"/>
      </rPr>
      <t>r iniciativa informuese dhe nd</t>
    </r>
    <r>
      <rPr>
        <sz val="12"/>
        <color theme="1"/>
        <rFont val="Calibri"/>
        <family val="2"/>
      </rPr>
      <t>ë</t>
    </r>
    <r>
      <rPr>
        <sz val="12"/>
        <color theme="1"/>
        <rFont val="Calibri"/>
        <family val="2"/>
        <scheme val="minor"/>
      </rPr>
      <t>rgjegj</t>
    </r>
    <r>
      <rPr>
        <sz val="12"/>
        <color theme="1"/>
        <rFont val="Calibri"/>
        <family val="2"/>
      </rPr>
      <t>ë</t>
    </r>
    <r>
      <rPr>
        <sz val="12"/>
        <color theme="1"/>
        <rFont val="Calibri"/>
        <family val="2"/>
        <scheme val="minor"/>
      </rPr>
      <t>suese (</t>
    </r>
    <r>
      <rPr>
        <sz val="12"/>
        <color theme="1"/>
        <rFont val="Calibri"/>
        <family val="2"/>
      </rPr>
      <t>ç</t>
    </r>
    <r>
      <rPr>
        <sz val="12"/>
        <color theme="1"/>
        <rFont val="Calibri"/>
        <family val="2"/>
        <scheme val="minor"/>
      </rPr>
      <t>do vit 2 projekte q</t>
    </r>
    <r>
      <rPr>
        <sz val="12"/>
        <color theme="1"/>
        <rFont val="Calibri"/>
        <family val="2"/>
      </rPr>
      <t>ë</t>
    </r>
    <r>
      <rPr>
        <sz val="12"/>
        <color theme="1"/>
        <rFont val="Calibri"/>
        <family val="2"/>
        <scheme val="minor"/>
      </rPr>
      <t xml:space="preserve"> zbatohen n</t>
    </r>
    <r>
      <rPr>
        <sz val="12"/>
        <color theme="1"/>
        <rFont val="Calibri"/>
        <family val="2"/>
      </rPr>
      <t>ë</t>
    </r>
    <r>
      <rPr>
        <sz val="12"/>
        <color theme="1"/>
        <rFont val="Calibri"/>
        <family val="2"/>
        <scheme val="minor"/>
      </rPr>
      <t xml:space="preserve"> bashki t</t>
    </r>
    <r>
      <rPr>
        <sz val="12"/>
        <color theme="1"/>
        <rFont val="Calibri"/>
        <family val="2"/>
      </rPr>
      <t>ë</t>
    </r>
    <r>
      <rPr>
        <sz val="12"/>
        <color theme="1"/>
        <rFont val="Calibri"/>
        <family val="2"/>
        <scheme val="minor"/>
      </rPr>
      <t xml:space="preserve"> ndryshme . Vlera e projektit 1 milion lek</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projekt)                                                                                                                                                                                                                                                                                                                                            •Puna e stafit t</t>
    </r>
    <r>
      <rPr>
        <sz val="12"/>
        <color theme="1"/>
        <rFont val="Calibri"/>
        <family val="2"/>
      </rPr>
      <t>ë</t>
    </r>
    <r>
      <rPr>
        <sz val="12"/>
        <color theme="1"/>
        <rFont val="Calibri"/>
        <family val="2"/>
        <scheme val="minor"/>
      </rPr>
      <t xml:space="preserve"> AKR/MSHRF (2 specialist</t>
    </r>
    <r>
      <rPr>
        <sz val="12"/>
        <color theme="1"/>
        <rFont val="Calibri"/>
        <family val="2"/>
      </rPr>
      <t>ë</t>
    </r>
    <r>
      <rPr>
        <sz val="12"/>
        <color theme="1"/>
        <rFont val="Calibri"/>
        <family val="2"/>
        <scheme val="minor"/>
      </rPr>
      <t xml:space="preserve"> x 1 muaj/në vit)</t>
    </r>
  </si>
  <si>
    <t>1.1.4 Organizimi i javës së dedikuar të mbrojtjes së viktimave të krimit (14-22 shkurt, çdo viti, dezinjimi i fushatës, slogani etj; Organizimi i ditëve të hapura në ditën e viktimave 22 shkurt).</t>
  </si>
  <si>
    <r>
      <rPr>
        <sz val="12"/>
        <color rgb="FFFF0000"/>
        <rFont val="Calibri"/>
        <family val="2"/>
        <scheme val="minor"/>
      </rPr>
      <t>1.1.4.1 Brandimi dhe strategjia e komunikimit të javës së dedikuar të mbrojtjes së viktimave të krimit;</t>
    </r>
    <r>
      <rPr>
        <sz val="12"/>
        <color theme="1"/>
        <rFont val="Calibri"/>
        <family val="2"/>
        <scheme val="minor"/>
      </rPr>
      <t xml:space="preserve">
•Fee për një ekspert të huaj 2023 (20 ditë pune) 
•2 eksperte lokal për 20 ditë secili (viti 2023 = 40 ditë)                                                                                                                                                                                                                                                                                                                                            •Stafi i MSHRF 2 staf</t>
    </r>
    <r>
      <rPr>
        <sz val="12"/>
        <color theme="1"/>
        <rFont val="Calibri"/>
        <family val="2"/>
      </rPr>
      <t>ë</t>
    </r>
    <r>
      <rPr>
        <sz val="12"/>
        <color theme="1"/>
        <rFont val="Calibri"/>
        <family val="2"/>
        <scheme val="minor"/>
      </rPr>
      <t xml:space="preserve"> x 1 muaj                                                                                                                                                                                                                                                                                                                                                                                                   • Tryeze e rrumbullakët në nivel kombëtar për ndarjen e gjetjeve (1 tryezë x 40 persona)   </t>
    </r>
  </si>
  <si>
    <r>
      <rPr>
        <sz val="12"/>
        <color rgb="FFFF0000"/>
        <rFont val="Calibri"/>
        <family val="2"/>
        <scheme val="minor"/>
      </rPr>
      <t>1.1.4.2 Zhvillimi i ditëve të hapura dhe takimeve informuese për raportimin, të drejtat e viktimave në sistemin e drejtësisë penale, për viktimat me nevoja specifike në kuadër të javës së dedikuar si dhe pasqyrimi në median lokale dhe kombëtare.</t>
    </r>
    <r>
      <rPr>
        <sz val="12"/>
        <color theme="1"/>
        <rFont val="Calibri"/>
        <family val="2"/>
        <scheme val="minor"/>
      </rPr>
      <t xml:space="preserve">
•Paga e specialistëve në MSHRF  (3 specialistë x 3 muaj)
</t>
    </r>
  </si>
  <si>
    <t>Objektivi specifik 1.2: Ndërtimi/fuqizimi i mekanizmave të raportimit të krimit nga viktimat mes rrritjes së besimit, sigurisë dhe ofrimit të shërbimeve nga profesionistë të trajnuar për të drejtat dhe nevojat e viktimave</t>
  </si>
  <si>
    <r>
      <rPr>
        <sz val="12"/>
        <color rgb="FFFF0000"/>
        <rFont val="Calibri"/>
        <family val="2"/>
        <scheme val="minor"/>
      </rPr>
      <t xml:space="preserve">1.2.1.1 Përcaktimi i standardeve për ambjentet, e përshtatshme për viktimat në përputhje me përcaktimet me direktivat e BE-së;
</t>
    </r>
    <r>
      <rPr>
        <sz val="12"/>
        <color theme="1"/>
        <rFont val="Calibri"/>
        <family val="2"/>
        <scheme val="minor"/>
      </rPr>
      <t>• Aktivitete informuese n</t>
    </r>
    <r>
      <rPr>
        <sz val="12"/>
        <color theme="1"/>
        <rFont val="Calibri"/>
        <family val="2"/>
      </rPr>
      <t>ë</t>
    </r>
    <r>
      <rPr>
        <sz val="12"/>
        <color theme="1"/>
        <rFont val="Calibri"/>
        <family val="2"/>
        <scheme val="minor"/>
      </rPr>
      <t xml:space="preserve"> nivel qarku (4 aktivitete /n</t>
    </r>
    <r>
      <rPr>
        <sz val="12"/>
        <color theme="1"/>
        <rFont val="Calibri"/>
        <family val="2"/>
      </rPr>
      <t>ë</t>
    </r>
    <r>
      <rPr>
        <sz val="12"/>
        <color theme="1"/>
        <rFont val="Calibri"/>
        <family val="2"/>
        <scheme val="minor"/>
      </rPr>
      <t xml:space="preserve"> vit x 50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 xml:space="preserve">s x 1 ditë), </t>
    </r>
    <r>
      <rPr>
        <sz val="12"/>
        <color theme="1"/>
        <rFont val="Calibri"/>
        <family val="2"/>
      </rPr>
      <t>ç</t>
    </r>
    <r>
      <rPr>
        <sz val="12"/>
        <color theme="1"/>
        <rFont val="Calibri"/>
        <family val="2"/>
        <scheme val="minor"/>
      </rPr>
      <t>do vit (shpenzime fikse p</t>
    </r>
    <r>
      <rPr>
        <sz val="12"/>
        <color theme="1"/>
        <rFont val="Calibri"/>
        <family val="2"/>
      </rPr>
      <t>ë</t>
    </r>
    <r>
      <rPr>
        <sz val="12"/>
        <color theme="1"/>
        <rFont val="Calibri"/>
        <family val="2"/>
        <scheme val="minor"/>
      </rPr>
      <t>r aktivitet 50000) 
•Shpenzime operative 200 x 300  lekë p</t>
    </r>
    <r>
      <rPr>
        <sz val="12"/>
        <color theme="1"/>
        <rFont val="Calibri"/>
        <family val="2"/>
      </rPr>
      <t>ë</t>
    </r>
    <r>
      <rPr>
        <sz val="12"/>
        <color theme="1"/>
        <rFont val="Calibri"/>
        <family val="2"/>
        <scheme val="minor"/>
      </rPr>
      <t>r person
• Pagesa e ekspert</t>
    </r>
    <r>
      <rPr>
        <sz val="12"/>
        <color theme="1"/>
        <rFont val="Calibri"/>
        <family val="2"/>
      </rPr>
      <t>ë</t>
    </r>
    <r>
      <rPr>
        <sz val="12"/>
        <color theme="1"/>
        <rFont val="Calibri"/>
        <family val="2"/>
        <scheme val="minor"/>
      </rPr>
      <t>ve t</t>
    </r>
    <r>
      <rPr>
        <sz val="12"/>
        <color theme="1"/>
        <rFont val="Calibri"/>
        <family val="2"/>
      </rPr>
      <t>ë</t>
    </r>
    <r>
      <rPr>
        <sz val="12"/>
        <color theme="1"/>
        <rFont val="Calibri"/>
        <family val="2"/>
        <scheme val="minor"/>
      </rPr>
      <t xml:space="preserve"> DHKN 8 ditë/ pune + 2 ditë raporti = 10 dit</t>
    </r>
    <r>
      <rPr>
        <sz val="12"/>
        <color theme="1"/>
        <rFont val="Calibri"/>
        <family val="2"/>
      </rPr>
      <t>ë</t>
    </r>
    <r>
      <rPr>
        <sz val="12"/>
        <color theme="1"/>
        <rFont val="Calibri"/>
        <family val="2"/>
        <scheme val="minor"/>
      </rPr>
      <t xml:space="preserve"> pune x 2 ekspert</t>
    </r>
    <r>
      <rPr>
        <sz val="12"/>
        <color theme="1"/>
        <rFont val="Calibri"/>
        <family val="2"/>
      </rPr>
      <t>ë</t>
    </r>
    <r>
      <rPr>
        <sz val="12"/>
        <color theme="1"/>
        <rFont val="Calibri"/>
        <family val="2"/>
        <scheme val="minor"/>
      </rPr>
      <t xml:space="preserve"> = 20 dit</t>
    </r>
    <r>
      <rPr>
        <sz val="12"/>
        <color theme="1"/>
        <rFont val="Calibri"/>
        <family val="2"/>
      </rPr>
      <t>ë</t>
    </r>
    <r>
      <rPr>
        <sz val="12"/>
        <color theme="1"/>
        <rFont val="Calibri"/>
        <family val="2"/>
        <scheme val="minor"/>
      </rPr>
      <t>/pune</t>
    </r>
  </si>
  <si>
    <r>
      <rPr>
        <sz val="12"/>
        <color rgb="FFFF0000"/>
        <rFont val="Calibri"/>
        <family val="2"/>
        <scheme val="minor"/>
      </rPr>
      <t xml:space="preserve">1.2.1.2 Vlerësimi i nevojave për mjedise të posaçme për viktimat në godinat e prokurorive dhe gjykatave;                                                                                                                                                                                                                                                                                                                                                         </t>
    </r>
    <r>
      <rPr>
        <sz val="12"/>
        <color theme="1"/>
        <rFont val="Calibri"/>
        <family val="2"/>
        <scheme val="minor"/>
      </rPr>
      <t xml:space="preserve"> 
• Aktivitete informuese n</t>
    </r>
    <r>
      <rPr>
        <sz val="12"/>
        <color theme="1"/>
        <rFont val="Calibri"/>
        <family val="2"/>
      </rPr>
      <t>ë</t>
    </r>
    <r>
      <rPr>
        <sz val="12"/>
        <color theme="1"/>
        <rFont val="Calibri"/>
        <family val="2"/>
        <scheme val="minor"/>
      </rPr>
      <t xml:space="preserve"> nivel qarku [4 aktivitete / vit x 50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x 1 ditë]=</t>
    </r>
    <r>
      <rPr>
        <sz val="12"/>
        <color theme="1"/>
        <rFont val="Calibri"/>
        <family val="2"/>
      </rPr>
      <t>ç</t>
    </r>
    <r>
      <rPr>
        <sz val="12"/>
        <color theme="1"/>
        <rFont val="Calibri"/>
        <family val="2"/>
        <scheme val="minor"/>
      </rPr>
      <t>do vit (shpenzime fikse p</t>
    </r>
    <r>
      <rPr>
        <sz val="12"/>
        <color theme="1"/>
        <rFont val="Calibri"/>
        <family val="2"/>
      </rPr>
      <t>ë</t>
    </r>
    <r>
      <rPr>
        <sz val="12"/>
        <color theme="1"/>
        <rFont val="Calibri"/>
        <family val="2"/>
        <scheme val="minor"/>
      </rPr>
      <t>r aktivitet 50000) 
•Shpenzime operative 200 x 300  lekë p</t>
    </r>
    <r>
      <rPr>
        <sz val="12"/>
        <color theme="1"/>
        <rFont val="Calibri"/>
        <family val="2"/>
      </rPr>
      <t>ë</t>
    </r>
    <r>
      <rPr>
        <sz val="12"/>
        <color theme="1"/>
        <rFont val="Calibri"/>
        <family val="2"/>
        <scheme val="minor"/>
      </rPr>
      <t>r person
• Pagesa e eksperteve t</t>
    </r>
    <r>
      <rPr>
        <sz val="12"/>
        <color theme="1"/>
        <rFont val="Calibri"/>
        <family val="2"/>
      </rPr>
      <t>ë</t>
    </r>
    <r>
      <rPr>
        <sz val="12"/>
        <color theme="1"/>
        <rFont val="Calibri"/>
        <family val="2"/>
        <scheme val="minor"/>
      </rPr>
      <t xml:space="preserve"> DHKN 8 ditë/ pune + 2 ditë raporti = 10 dit</t>
    </r>
    <r>
      <rPr>
        <sz val="12"/>
        <color theme="1"/>
        <rFont val="Calibri"/>
        <family val="2"/>
      </rPr>
      <t>ë</t>
    </r>
    <r>
      <rPr>
        <sz val="12"/>
        <color theme="1"/>
        <rFont val="Calibri"/>
        <family val="2"/>
        <scheme val="minor"/>
      </rPr>
      <t xml:space="preserve"> pune x 2 ekspert</t>
    </r>
    <r>
      <rPr>
        <sz val="12"/>
        <color theme="1"/>
        <rFont val="Calibri"/>
        <family val="2"/>
      </rPr>
      <t>ë</t>
    </r>
    <r>
      <rPr>
        <sz val="12"/>
        <color theme="1"/>
        <rFont val="Calibri"/>
        <family val="2"/>
        <scheme val="minor"/>
      </rPr>
      <t xml:space="preserve"> = 20 dit</t>
    </r>
    <r>
      <rPr>
        <sz val="12"/>
        <color theme="1"/>
        <rFont val="Calibri"/>
        <family val="2"/>
      </rPr>
      <t>ë</t>
    </r>
    <r>
      <rPr>
        <sz val="12"/>
        <color theme="1"/>
        <rFont val="Calibri"/>
        <family val="2"/>
        <scheme val="minor"/>
      </rPr>
      <t>/pune</t>
    </r>
  </si>
  <si>
    <r>
      <t xml:space="preserve">1.2.1.3 Paraqitja e nevojave për burimet financiare dhe investimet në infrastrukturë;
</t>
    </r>
    <r>
      <rPr>
        <sz val="12"/>
        <rFont val="Calibri"/>
        <family val="2"/>
        <scheme val="minor"/>
      </rPr>
      <t>•Shpenzime operative p</t>
    </r>
    <r>
      <rPr>
        <sz val="12"/>
        <rFont val="Calibri"/>
        <family val="2"/>
      </rPr>
      <t>ë</t>
    </r>
    <r>
      <rPr>
        <sz val="12"/>
        <rFont val="Calibri"/>
        <family val="2"/>
        <scheme val="minor"/>
      </rPr>
      <t>r realizimin e programeve informuese n</t>
    </r>
    <r>
      <rPr>
        <sz val="12"/>
        <rFont val="Calibri"/>
        <family val="2"/>
      </rPr>
      <t>ë</t>
    </r>
    <r>
      <rPr>
        <sz val="12"/>
        <rFont val="Calibri"/>
        <family val="2"/>
        <scheme val="minor"/>
      </rPr>
      <t xml:space="preserve"> RTSH (2.5 milion</t>
    </r>
    <r>
      <rPr>
        <sz val="12"/>
        <rFont val="Calibri"/>
        <family val="2"/>
      </rPr>
      <t>ë</t>
    </r>
    <r>
      <rPr>
        <sz val="12"/>
        <rFont val="Calibri"/>
        <family val="2"/>
        <scheme val="minor"/>
      </rPr>
      <t xml:space="preserve"> n</t>
    </r>
    <r>
      <rPr>
        <sz val="12"/>
        <rFont val="Calibri"/>
        <family val="2"/>
      </rPr>
      <t>ë</t>
    </r>
    <r>
      <rPr>
        <sz val="12"/>
        <rFont val="Calibri"/>
        <family val="2"/>
        <scheme val="minor"/>
      </rPr>
      <t xml:space="preserve"> vit)                                                                                                                                                                                                                                                                  •Shpenzime operative p</t>
    </r>
    <r>
      <rPr>
        <sz val="12"/>
        <rFont val="Calibri"/>
        <family val="2"/>
      </rPr>
      <t>ë</t>
    </r>
    <r>
      <rPr>
        <sz val="12"/>
        <rFont val="Calibri"/>
        <family val="2"/>
        <scheme val="minor"/>
      </rPr>
      <t>r realizimin e programeve informuese n</t>
    </r>
    <r>
      <rPr>
        <sz val="12"/>
        <rFont val="Calibri"/>
        <family val="2"/>
      </rPr>
      <t>ë</t>
    </r>
    <r>
      <rPr>
        <sz val="12"/>
        <rFont val="Calibri"/>
        <family val="2"/>
        <scheme val="minor"/>
      </rPr>
      <t xml:space="preserve"> TV komb</t>
    </r>
    <r>
      <rPr>
        <sz val="12"/>
        <rFont val="Calibri"/>
        <family val="2"/>
      </rPr>
      <t>ë</t>
    </r>
    <r>
      <rPr>
        <sz val="12"/>
        <rFont val="Calibri"/>
        <family val="2"/>
        <scheme val="minor"/>
      </rPr>
      <t>tare (3.5 milion</t>
    </r>
    <r>
      <rPr>
        <sz val="12"/>
        <rFont val="Calibri"/>
        <family val="2"/>
      </rPr>
      <t>ë</t>
    </r>
    <r>
      <rPr>
        <sz val="12"/>
        <rFont val="Calibri"/>
        <family val="2"/>
        <scheme val="minor"/>
      </rPr>
      <t xml:space="preserve"> n</t>
    </r>
    <r>
      <rPr>
        <sz val="12"/>
        <rFont val="Calibri"/>
        <family val="2"/>
      </rPr>
      <t>ë</t>
    </r>
    <r>
      <rPr>
        <sz val="12"/>
        <rFont val="Calibri"/>
        <family val="2"/>
        <scheme val="minor"/>
      </rPr>
      <t xml:space="preserve"> vit)</t>
    </r>
  </si>
  <si>
    <r>
      <t xml:space="preserve">1.2.1.4 Ristrukturimi i ambjenteve për pritjen e viktimave të krimit, sipas standardeve të përcaktuara.                                                                                                                                                                                                     </t>
    </r>
    <r>
      <rPr>
        <sz val="12"/>
        <rFont val="Calibri"/>
        <family val="2"/>
        <scheme val="minor"/>
      </rPr>
      <t>• Do t</t>
    </r>
    <r>
      <rPr>
        <sz val="12"/>
        <rFont val="Calibri"/>
        <family val="2"/>
      </rPr>
      <t>ë</t>
    </r>
    <r>
      <rPr>
        <sz val="12"/>
        <rFont val="Calibri"/>
        <family val="2"/>
        <scheme val="minor"/>
      </rPr>
      <t xml:space="preserve"> zhvillohet konkursi midis shkollave n</t>
    </r>
    <r>
      <rPr>
        <sz val="12"/>
        <rFont val="Calibri"/>
        <family val="2"/>
      </rPr>
      <t>ë</t>
    </r>
    <r>
      <rPr>
        <sz val="12"/>
        <rFont val="Calibri"/>
        <family val="2"/>
        <scheme val="minor"/>
      </rPr>
      <t xml:space="preserve"> 2 ose 3 qarqe </t>
    </r>
    <r>
      <rPr>
        <sz val="12"/>
        <rFont val="Calibri"/>
        <family val="2"/>
      </rPr>
      <t>ç</t>
    </r>
    <r>
      <rPr>
        <sz val="12"/>
        <rFont val="Calibri"/>
        <family val="2"/>
        <scheme val="minor"/>
      </rPr>
      <t>do vit n</t>
    </r>
    <r>
      <rPr>
        <sz val="12"/>
        <rFont val="Calibri"/>
        <family val="2"/>
      </rPr>
      <t>ë</t>
    </r>
    <r>
      <rPr>
        <sz val="12"/>
        <rFont val="Calibri"/>
        <family val="2"/>
        <scheme val="minor"/>
      </rPr>
      <t xml:space="preserve"> varesi t</t>
    </r>
    <r>
      <rPr>
        <sz val="12"/>
        <rFont val="Calibri"/>
        <family val="2"/>
      </rPr>
      <t>ë</t>
    </r>
    <r>
      <rPr>
        <sz val="12"/>
        <rFont val="Calibri"/>
        <family val="2"/>
        <scheme val="minor"/>
      </rPr>
      <t xml:space="preserve"> madh</t>
    </r>
    <r>
      <rPr>
        <sz val="12"/>
        <rFont val="Calibri"/>
        <family val="2"/>
      </rPr>
      <t>ë</t>
    </r>
    <r>
      <rPr>
        <sz val="12"/>
        <rFont val="Calibri"/>
        <family val="2"/>
        <scheme val="minor"/>
      </rPr>
      <t>sis</t>
    </r>
    <r>
      <rPr>
        <sz val="12"/>
        <rFont val="Calibri"/>
        <family val="2"/>
      </rPr>
      <t>ë</t>
    </r>
    <r>
      <rPr>
        <sz val="12"/>
        <rFont val="Calibri"/>
        <family val="2"/>
        <scheme val="minor"/>
      </rPr>
      <t xml:space="preserve"> s</t>
    </r>
    <r>
      <rPr>
        <sz val="12"/>
        <rFont val="Calibri"/>
        <family val="2"/>
      </rPr>
      <t>ë</t>
    </r>
    <r>
      <rPr>
        <sz val="12"/>
        <rFont val="Calibri"/>
        <family val="2"/>
        <scheme val="minor"/>
      </rPr>
      <t xml:space="preserve"> qarkut                                                                                                                                                                                                                                                       • Ekspert</t>
    </r>
    <r>
      <rPr>
        <sz val="12"/>
        <rFont val="Calibri"/>
        <family val="2"/>
      </rPr>
      <t>ë</t>
    </r>
    <r>
      <rPr>
        <sz val="12"/>
        <rFont val="Calibri"/>
        <family val="2"/>
        <scheme val="minor"/>
      </rPr>
      <t xml:space="preserve"> (antar</t>
    </r>
    <r>
      <rPr>
        <sz val="12"/>
        <rFont val="Calibri"/>
        <family val="2"/>
      </rPr>
      <t>ë</t>
    </r>
    <r>
      <rPr>
        <sz val="12"/>
        <rFont val="Calibri"/>
        <family val="2"/>
        <scheme val="minor"/>
      </rPr>
      <t xml:space="preserve"> jurie) 3 x 20 dit</t>
    </r>
    <r>
      <rPr>
        <sz val="12"/>
        <rFont val="Calibri"/>
        <family val="2"/>
      </rPr>
      <t>ë</t>
    </r>
    <r>
      <rPr>
        <sz val="12"/>
        <rFont val="Calibri"/>
        <family val="2"/>
        <scheme val="minor"/>
      </rPr>
      <t>/pune n</t>
    </r>
    <r>
      <rPr>
        <sz val="12"/>
        <rFont val="Calibri"/>
        <family val="2"/>
      </rPr>
      <t>ë</t>
    </r>
    <r>
      <rPr>
        <sz val="12"/>
        <rFont val="Calibri"/>
        <family val="2"/>
        <scheme val="minor"/>
      </rPr>
      <t xml:space="preserve"> vit hartimi i materialeve, pyetjeve dhe pjes</t>
    </r>
    <r>
      <rPr>
        <sz val="12"/>
        <rFont val="Calibri"/>
        <family val="2"/>
      </rPr>
      <t>ë</t>
    </r>
    <r>
      <rPr>
        <sz val="12"/>
        <rFont val="Calibri"/>
        <family val="2"/>
        <scheme val="minor"/>
      </rPr>
      <t>marrja n</t>
    </r>
    <r>
      <rPr>
        <sz val="12"/>
        <rFont val="Calibri"/>
        <family val="2"/>
      </rPr>
      <t>ë</t>
    </r>
    <r>
      <rPr>
        <sz val="12"/>
        <rFont val="Calibri"/>
        <family val="2"/>
        <scheme val="minor"/>
      </rPr>
      <t xml:space="preserve"> Juri                                                                                                                                                                                                                                                           • 7 aktivitete n</t>
    </r>
    <r>
      <rPr>
        <sz val="12"/>
        <rFont val="Calibri"/>
        <family val="2"/>
      </rPr>
      <t>ë</t>
    </r>
    <r>
      <rPr>
        <sz val="12"/>
        <rFont val="Calibri"/>
        <family val="2"/>
        <scheme val="minor"/>
      </rPr>
      <t xml:space="preserve"> vit x 100000 (kosto salle, kafe, dreke, materiale p</t>
    </r>
    <r>
      <rPr>
        <sz val="12"/>
        <rFont val="Calibri"/>
        <family val="2"/>
      </rPr>
      <t>ë</t>
    </r>
    <r>
      <rPr>
        <sz val="12"/>
        <rFont val="Calibri"/>
        <family val="2"/>
        <scheme val="minor"/>
      </rPr>
      <t>r konkursin)                                                                                                                                                                                                                                                                                                         • Koordinator/leht</t>
    </r>
    <r>
      <rPr>
        <sz val="12"/>
        <rFont val="Calibri"/>
        <family val="2"/>
      </rPr>
      <t>ë</t>
    </r>
    <r>
      <rPr>
        <sz val="12"/>
        <rFont val="Calibri"/>
        <family val="2"/>
        <scheme val="minor"/>
      </rPr>
      <t>sues i DHKN (2 persona x 10 dite pune n</t>
    </r>
    <r>
      <rPr>
        <sz val="12"/>
        <rFont val="Calibri"/>
        <family val="2"/>
      </rPr>
      <t>ë</t>
    </r>
    <r>
      <rPr>
        <sz val="12"/>
        <rFont val="Calibri"/>
        <family val="2"/>
        <scheme val="minor"/>
      </rPr>
      <t xml:space="preserve"> vit me kosto eksperti lokal)</t>
    </r>
  </si>
  <si>
    <t>1.2.1 Krijimi i mjediseve të sigurta   dhe të aksesueshme për çdo viktimë të krimit në polici, prokurori dhe gjykatë.</t>
  </si>
  <si>
    <t xml:space="preserve">03140 Policia e Shtetit, 03390 Veprimtaria e SPAK, </t>
  </si>
  <si>
    <t>1.2.2	Komunikim efektiv me viktimat e krimit, bazuar në nevojat specifike të tyre</t>
  </si>
  <si>
    <r>
      <rPr>
        <sz val="12"/>
        <color rgb="FFFF0000"/>
        <rFont val="Calibri"/>
        <family val="2"/>
        <scheme val="minor"/>
      </rPr>
      <t xml:space="preserve">1.2.2.1 Rishikimi i deklaratës së të drejtave të viktimës dhe hartimi i saj në një gjuhë miqësore bazuar në nevoja specifike të viktimave të krimit;                                                                                                                                                                                  </t>
    </r>
    <r>
      <rPr>
        <sz val="12"/>
        <color theme="1"/>
        <rFont val="Calibri"/>
        <family val="2"/>
        <scheme val="minor"/>
      </rPr>
      <t>• Ngritja e grupit t</t>
    </r>
    <r>
      <rPr>
        <sz val="12"/>
        <color theme="1"/>
        <rFont val="Calibri"/>
        <family val="2"/>
      </rPr>
      <t>ë</t>
    </r>
    <r>
      <rPr>
        <sz val="12"/>
        <color theme="1"/>
        <rFont val="Calibri"/>
        <family val="2"/>
        <scheme val="minor"/>
      </rPr>
      <t xml:space="preserve"> nd</t>
    </r>
    <r>
      <rPr>
        <sz val="12"/>
        <color theme="1"/>
        <rFont val="Calibri"/>
        <family val="2"/>
      </rPr>
      <t>ë</t>
    </r>
    <r>
      <rPr>
        <sz val="12"/>
        <color theme="1"/>
        <rFont val="Calibri"/>
        <family val="2"/>
        <scheme val="minor"/>
      </rPr>
      <t>rmjet</t>
    </r>
    <r>
      <rPr>
        <sz val="12"/>
        <color theme="1"/>
        <rFont val="Calibri"/>
        <family val="2"/>
      </rPr>
      <t>ë</t>
    </r>
    <r>
      <rPr>
        <sz val="12"/>
        <color theme="1"/>
        <rFont val="Calibri"/>
        <family val="2"/>
        <scheme val="minor"/>
      </rPr>
      <t>sve t</t>
    </r>
    <r>
      <rPr>
        <sz val="12"/>
        <color theme="1"/>
        <rFont val="Calibri"/>
        <family val="2"/>
      </rPr>
      <t>ë</t>
    </r>
    <r>
      <rPr>
        <sz val="12"/>
        <color theme="1"/>
        <rFont val="Calibri"/>
        <family val="2"/>
        <scheme val="minor"/>
      </rPr>
      <t xml:space="preserve"> pakt</t>
    </r>
    <r>
      <rPr>
        <sz val="12"/>
        <color theme="1"/>
        <rFont val="Calibri"/>
        <family val="2"/>
      </rPr>
      <t>ë</t>
    </r>
    <r>
      <rPr>
        <sz val="12"/>
        <color theme="1"/>
        <rFont val="Calibri"/>
        <family val="2"/>
        <scheme val="minor"/>
      </rPr>
      <t>n n</t>
    </r>
    <r>
      <rPr>
        <sz val="12"/>
        <color theme="1"/>
        <rFont val="Calibri"/>
        <family val="2"/>
      </rPr>
      <t>ë</t>
    </r>
    <r>
      <rPr>
        <sz val="12"/>
        <color theme="1"/>
        <rFont val="Calibri"/>
        <family val="2"/>
        <scheme val="minor"/>
      </rPr>
      <t xml:space="preserve"> 4 shkolla </t>
    </r>
    <r>
      <rPr>
        <sz val="12"/>
        <color theme="1"/>
        <rFont val="Calibri"/>
        <family val="2"/>
      </rPr>
      <t>ç</t>
    </r>
    <r>
      <rPr>
        <sz val="12"/>
        <color theme="1"/>
        <rFont val="Calibri"/>
        <family val="2"/>
        <scheme val="minor"/>
      </rPr>
      <t>do vit
• Koordinatori i DHKN (20 dit</t>
    </r>
    <r>
      <rPr>
        <sz val="12"/>
        <color theme="1"/>
        <rFont val="Calibri"/>
        <family val="2"/>
      </rPr>
      <t>ë</t>
    </r>
    <r>
      <rPr>
        <sz val="12"/>
        <color theme="1"/>
        <rFont val="Calibri"/>
        <family val="2"/>
        <scheme val="minor"/>
      </rPr>
      <t xml:space="preserve">/pune </t>
    </r>
    <r>
      <rPr>
        <sz val="12"/>
        <color theme="1"/>
        <rFont val="Calibri"/>
        <family val="2"/>
      </rPr>
      <t>ç</t>
    </r>
    <r>
      <rPr>
        <sz val="12"/>
        <color theme="1"/>
        <rFont val="Calibri"/>
        <family val="2"/>
        <scheme val="minor"/>
      </rPr>
      <t>do vit)
• Paga e m</t>
    </r>
    <r>
      <rPr>
        <sz val="6"/>
        <color theme="1"/>
        <rFont val="Calibri"/>
        <family val="2"/>
      </rPr>
      <t>e</t>
    </r>
    <r>
      <rPr>
        <sz val="12"/>
        <color theme="1"/>
        <rFont val="Calibri"/>
        <family val="2"/>
        <scheme val="minor"/>
      </rPr>
      <t>suesve q</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rfshihen n</t>
    </r>
    <r>
      <rPr>
        <sz val="12"/>
        <color theme="1"/>
        <rFont val="Calibri"/>
        <family val="2"/>
      </rPr>
      <t>ë</t>
    </r>
    <r>
      <rPr>
        <sz val="12"/>
        <color theme="1"/>
        <rFont val="Calibri"/>
        <family val="2"/>
        <scheme val="minor"/>
      </rPr>
      <t xml:space="preserve"> grupet e nd</t>
    </r>
    <r>
      <rPr>
        <sz val="12"/>
        <color theme="1"/>
        <rFont val="Calibri"/>
        <family val="2"/>
      </rPr>
      <t>ë</t>
    </r>
    <r>
      <rPr>
        <sz val="12"/>
        <color theme="1"/>
        <rFont val="Calibri"/>
        <family val="2"/>
        <scheme val="minor"/>
      </rPr>
      <t>rmjet</t>
    </r>
    <r>
      <rPr>
        <sz val="12"/>
        <color theme="1"/>
        <rFont val="Calibri"/>
        <family val="2"/>
      </rPr>
      <t>ë</t>
    </r>
    <r>
      <rPr>
        <sz val="12"/>
        <color theme="1"/>
        <rFont val="Calibri"/>
        <family val="2"/>
        <scheme val="minor"/>
      </rPr>
      <t>sve (8 m</t>
    </r>
    <r>
      <rPr>
        <sz val="12"/>
        <color theme="1"/>
        <rFont val="Calibri"/>
        <family val="2"/>
      </rPr>
      <t>ë</t>
    </r>
    <r>
      <rPr>
        <sz val="12"/>
        <color theme="1"/>
        <rFont val="Calibri"/>
        <family val="2"/>
        <scheme val="minor"/>
      </rPr>
      <t>sues x 0.5 muaj/n</t>
    </r>
    <r>
      <rPr>
        <sz val="12"/>
        <color theme="1"/>
        <rFont val="Calibri"/>
        <family val="2"/>
      </rPr>
      <t>ë</t>
    </r>
    <r>
      <rPr>
        <sz val="12"/>
        <color theme="1"/>
        <rFont val="Calibri"/>
        <family val="2"/>
        <scheme val="minor"/>
      </rPr>
      <t xml:space="preserve"> vit
• Shpenzime operative  shum</t>
    </r>
    <r>
      <rPr>
        <sz val="12"/>
        <color theme="1"/>
        <rFont val="Calibri"/>
        <family val="2"/>
      </rPr>
      <t>ë</t>
    </r>
    <r>
      <rPr>
        <sz val="6"/>
        <color theme="1"/>
        <rFont val="Calibri"/>
        <family val="2"/>
      </rPr>
      <t xml:space="preserve"> fikse</t>
    </r>
    <r>
      <rPr>
        <sz val="12"/>
        <color theme="1"/>
        <rFont val="Calibri"/>
        <family val="2"/>
        <scheme val="minor"/>
      </rPr>
      <t xml:space="preserve"> 200000/në vit
</t>
    </r>
  </si>
  <si>
    <r>
      <rPr>
        <sz val="12"/>
        <color rgb="FFFF0000"/>
        <rFont val="Calibri"/>
        <family val="2"/>
        <scheme val="minor"/>
      </rPr>
      <t>1.2.2.2 Sigurimi 24/7 ditë të javës të paktën të një numri të caktuar të profesionistëve të trajnuar për viktimat e krimit në prokurori dhe polici;</t>
    </r>
    <r>
      <rPr>
        <sz val="12"/>
        <color theme="1"/>
        <rFont val="Calibri"/>
        <family val="2"/>
        <scheme val="minor"/>
      </rPr>
      <t xml:space="preserve">                                                                                                                                                                                                                                                                                                                                               • Ekspert</t>
    </r>
    <r>
      <rPr>
        <sz val="12"/>
        <color theme="1"/>
        <rFont val="Calibri"/>
        <family val="2"/>
      </rPr>
      <t>ë</t>
    </r>
    <r>
      <rPr>
        <sz val="12"/>
        <color theme="1"/>
        <rFont val="Calibri"/>
        <family val="2"/>
        <scheme val="minor"/>
      </rPr>
      <t xml:space="preserve"> t</t>
    </r>
    <r>
      <rPr>
        <sz val="12"/>
        <color theme="1"/>
        <rFont val="Calibri"/>
        <family val="2"/>
      </rPr>
      <t>ë</t>
    </r>
    <r>
      <rPr>
        <sz val="12"/>
        <color theme="1"/>
        <rFont val="Calibri"/>
        <family val="2"/>
        <scheme val="minor"/>
      </rPr>
      <t xml:space="preserve"> DHKN p</t>
    </r>
    <r>
      <rPr>
        <sz val="12"/>
        <color theme="1"/>
        <rFont val="Calibri"/>
        <family val="2"/>
      </rPr>
      <t>ë</t>
    </r>
    <r>
      <rPr>
        <sz val="12"/>
        <color theme="1"/>
        <rFont val="Calibri"/>
        <family val="2"/>
        <scheme val="minor"/>
      </rPr>
      <t>r p</t>
    </r>
    <r>
      <rPr>
        <sz val="12"/>
        <color theme="1"/>
        <rFont val="Calibri"/>
        <family val="2"/>
      </rPr>
      <t>ë</t>
    </r>
    <r>
      <rPr>
        <sz val="12"/>
        <color theme="1"/>
        <rFont val="Calibri"/>
        <family val="2"/>
        <scheme val="minor"/>
      </rPr>
      <t>rgatitjen e metodikave (2 eksperte x 15 dit</t>
    </r>
    <r>
      <rPr>
        <sz val="12"/>
        <color theme="1"/>
        <rFont val="Calibri"/>
        <family val="2"/>
      </rPr>
      <t>ë</t>
    </r>
    <r>
      <rPr>
        <sz val="12"/>
        <color theme="1"/>
        <rFont val="Calibri"/>
        <family val="2"/>
        <scheme val="minor"/>
      </rPr>
      <t>/pune n</t>
    </r>
    <r>
      <rPr>
        <sz val="12"/>
        <color theme="1"/>
        <rFont val="Calibri"/>
        <family val="2"/>
      </rPr>
      <t>ë</t>
    </r>
    <r>
      <rPr>
        <sz val="12"/>
        <color theme="1"/>
        <rFont val="Calibri"/>
        <family val="2"/>
        <scheme val="minor"/>
      </rPr>
      <t xml:space="preserve"> vit).
• Publikimi i metodikave editim, printim  (500 kopje x 500 lek</t>
    </r>
    <r>
      <rPr>
        <sz val="12"/>
        <color theme="1"/>
        <rFont val="Calibri"/>
        <family val="2"/>
      </rPr>
      <t>ë</t>
    </r>
    <r>
      <rPr>
        <sz val="12"/>
        <color theme="1"/>
        <rFont val="Calibri"/>
        <family val="2"/>
        <scheme val="minor"/>
      </rPr>
      <t xml:space="preserve">/kopje) </t>
    </r>
  </si>
  <si>
    <r>
      <rPr>
        <sz val="12"/>
        <color rgb="FFFF0000"/>
        <rFont val="Calibri"/>
        <family val="2"/>
        <scheme val="minor"/>
      </rPr>
      <t xml:space="preserve">1.2.2.3 Rritja në mënyrë progresive e numrit të intepretëve të gjuhës së shenjave dhe   sigurimi i një grupi intepretësh të mjaftueshëm dhe të disponueshëm për të garantuar respektimin e të drejtës për intepretim;                                                                                                                                                                                                 
</t>
    </r>
    <r>
      <rPr>
        <sz val="12"/>
        <color theme="1"/>
        <rFont val="Calibri"/>
        <family val="2"/>
        <scheme val="minor"/>
      </rPr>
      <t>• Përgatitja e një vlerësimi  p</t>
    </r>
    <r>
      <rPr>
        <sz val="12"/>
        <color theme="1"/>
        <rFont val="Calibri"/>
        <family val="2"/>
      </rPr>
      <t>ë</t>
    </r>
    <r>
      <rPr>
        <sz val="12"/>
        <color theme="1"/>
        <rFont val="Calibri"/>
        <family val="2"/>
        <scheme val="minor"/>
      </rPr>
      <t>r nevojat p</t>
    </r>
    <r>
      <rPr>
        <sz val="12"/>
        <color theme="1"/>
        <rFont val="Calibri"/>
        <family val="2"/>
      </rPr>
      <t>ë</t>
    </r>
    <r>
      <rPr>
        <sz val="12"/>
        <color theme="1"/>
        <rFont val="Calibri"/>
        <family val="2"/>
        <scheme val="minor"/>
      </rPr>
      <t>r trajnim  (Viti 2024) x 2 expert</t>
    </r>
    <r>
      <rPr>
        <sz val="12"/>
        <color theme="1"/>
        <rFont val="Calibri"/>
        <family val="2"/>
      </rPr>
      <t>ë</t>
    </r>
    <r>
      <rPr>
        <sz val="12"/>
        <color theme="1"/>
        <rFont val="Calibri"/>
        <family val="2"/>
        <scheme val="minor"/>
      </rPr>
      <t xml:space="preserve"> lokal</t>
    </r>
    <r>
      <rPr>
        <sz val="12"/>
        <color theme="1"/>
        <rFont val="Calibri"/>
        <family val="2"/>
      </rPr>
      <t>ë</t>
    </r>
    <r>
      <rPr>
        <sz val="12"/>
        <color theme="1"/>
        <rFont val="Calibri"/>
        <family val="2"/>
        <scheme val="minor"/>
      </rPr>
      <t xml:space="preserve"> x 3 ditë pune 
• Trajnime (6 n</t>
    </r>
    <r>
      <rPr>
        <sz val="12"/>
        <color theme="1"/>
        <rFont val="Calibri"/>
        <family val="2"/>
      </rPr>
      <t>ë</t>
    </r>
    <r>
      <rPr>
        <sz val="12"/>
        <color theme="1"/>
        <rFont val="Calibri"/>
        <family val="2"/>
        <scheme val="minor"/>
      </rPr>
      <t xml:space="preserve"> vit x 2 dit</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 xml:space="preserve">r </t>
    </r>
    <r>
      <rPr>
        <sz val="12"/>
        <color theme="1"/>
        <rFont val="Calibri"/>
        <family val="2"/>
      </rPr>
      <t>ç</t>
    </r>
    <r>
      <rPr>
        <sz val="12"/>
        <color theme="1"/>
        <rFont val="Calibri"/>
        <family val="2"/>
        <scheme val="minor"/>
      </rPr>
      <t>do trajnim x 20 persona) 
• Fee trajnimi (2 trajner</t>
    </r>
    <r>
      <rPr>
        <sz val="12"/>
        <color theme="1"/>
        <rFont val="Calibri"/>
        <family val="2"/>
      </rPr>
      <t>ë</t>
    </r>
    <r>
      <rPr>
        <sz val="12"/>
        <color theme="1"/>
        <rFont val="Calibri"/>
        <family val="2"/>
        <scheme val="minor"/>
      </rPr>
      <t xml:space="preserve"> x 2 dit</t>
    </r>
    <r>
      <rPr>
        <sz val="12"/>
        <color theme="1"/>
        <rFont val="Calibri"/>
        <family val="2"/>
      </rPr>
      <t>ë</t>
    </r>
    <r>
      <rPr>
        <sz val="12"/>
        <color theme="1"/>
        <rFont val="Calibri"/>
        <family val="2"/>
        <scheme val="minor"/>
      </rPr>
      <t xml:space="preserve"> x 6 trajnime)                                                                                                                                                                                                                                                                                                                                                           • Materiale trajnimi  (120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 xml:space="preserve">s x 300  lekë) </t>
    </r>
    <r>
      <rPr>
        <sz val="12"/>
        <color theme="1"/>
        <rFont val="Calibri"/>
        <family val="2"/>
      </rPr>
      <t>ç</t>
    </r>
    <r>
      <rPr>
        <sz val="12"/>
        <color theme="1"/>
        <rFont val="Calibri"/>
        <family val="2"/>
        <scheme val="minor"/>
      </rPr>
      <t>do vit                                                                                                                                                                                                                                                                                                                                                   • Koordinimi 1 person x 1 muaj/n</t>
    </r>
    <r>
      <rPr>
        <sz val="12"/>
        <color theme="1"/>
        <rFont val="Calibri"/>
        <family val="2"/>
      </rPr>
      <t>ë</t>
    </r>
    <r>
      <rPr>
        <sz val="12"/>
        <color theme="1"/>
        <rFont val="Calibri"/>
        <family val="2"/>
        <scheme val="minor"/>
      </rPr>
      <t xml:space="preserve"> vit</t>
    </r>
  </si>
  <si>
    <r>
      <rPr>
        <sz val="12"/>
        <color rgb="FFFF0000"/>
        <rFont val="Calibri"/>
        <family val="2"/>
        <scheme val="minor"/>
      </rPr>
      <t xml:space="preserve">1.2.2.4 Krijimi i një grupi përkthyesish të trajnuar për teknikat e komunikimit me viktimat e krimit dhe sigurimi i shërbimeve të disponueshme për viktimat që nuk flasin ose nuk kuptojnë gjuhën shqipe;                                                                                                </t>
    </r>
    <r>
      <rPr>
        <sz val="12"/>
        <color theme="1"/>
        <rFont val="Calibri"/>
        <family val="2"/>
        <scheme val="minor"/>
      </rPr>
      <t>• Përgatitja e një vlerësimi  p</t>
    </r>
    <r>
      <rPr>
        <sz val="12"/>
        <color theme="1"/>
        <rFont val="Calibri"/>
        <family val="2"/>
      </rPr>
      <t>ë</t>
    </r>
    <r>
      <rPr>
        <sz val="12"/>
        <color theme="1"/>
        <rFont val="Calibri"/>
        <family val="2"/>
        <scheme val="minor"/>
      </rPr>
      <t>r nevojat p</t>
    </r>
    <r>
      <rPr>
        <sz val="12"/>
        <color theme="1"/>
        <rFont val="Calibri"/>
        <family val="2"/>
      </rPr>
      <t>ë</t>
    </r>
    <r>
      <rPr>
        <sz val="12"/>
        <color theme="1"/>
        <rFont val="Calibri"/>
        <family val="2"/>
        <scheme val="minor"/>
      </rPr>
      <t>r trajnim  (Viti 2024) (2 expert</t>
    </r>
    <r>
      <rPr>
        <sz val="12"/>
        <color theme="1"/>
        <rFont val="Calibri"/>
        <family val="2"/>
      </rPr>
      <t>ë</t>
    </r>
    <r>
      <rPr>
        <sz val="12"/>
        <color theme="1"/>
        <rFont val="Calibri"/>
        <family val="2"/>
        <scheme val="minor"/>
      </rPr>
      <t xml:space="preserve"> lokal x 3 ditë pune)
• Trajnime (6 n</t>
    </r>
    <r>
      <rPr>
        <sz val="12"/>
        <color theme="1"/>
        <rFont val="Calibri"/>
        <family val="2"/>
      </rPr>
      <t>ë</t>
    </r>
    <r>
      <rPr>
        <sz val="12"/>
        <color theme="1"/>
        <rFont val="Calibri"/>
        <family val="2"/>
        <scheme val="minor"/>
      </rPr>
      <t xml:space="preserve"> vit x 2 dit</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 xml:space="preserve">r </t>
    </r>
    <r>
      <rPr>
        <sz val="12"/>
        <color theme="1"/>
        <rFont val="Calibri"/>
        <family val="2"/>
      </rPr>
      <t>ç</t>
    </r>
    <r>
      <rPr>
        <sz val="12"/>
        <color theme="1"/>
        <rFont val="Calibri"/>
        <family val="2"/>
        <scheme val="minor"/>
      </rPr>
      <t>do trajnim x 20 persona) 
• Fee trajnimi (2 trajner</t>
    </r>
    <r>
      <rPr>
        <sz val="12"/>
        <color theme="1"/>
        <rFont val="Calibri"/>
        <family val="2"/>
      </rPr>
      <t>ë</t>
    </r>
    <r>
      <rPr>
        <sz val="12"/>
        <color theme="1"/>
        <rFont val="Calibri"/>
        <family val="2"/>
        <scheme val="minor"/>
      </rPr>
      <t xml:space="preserve"> x 2 dit</t>
    </r>
    <r>
      <rPr>
        <sz val="12"/>
        <color theme="1"/>
        <rFont val="Calibri"/>
        <family val="2"/>
      </rPr>
      <t>ë</t>
    </r>
    <r>
      <rPr>
        <sz val="12"/>
        <color theme="1"/>
        <rFont val="Calibri"/>
        <family val="2"/>
        <scheme val="minor"/>
      </rPr>
      <t xml:space="preserve"> x 6 trajnime)                                                                                                                                                                                                                                                                                                                                                           • Materiale trajnimi  (120 pjes</t>
    </r>
    <r>
      <rPr>
        <sz val="12"/>
        <color theme="1"/>
        <rFont val="Calibri"/>
        <family val="2"/>
      </rPr>
      <t>ë</t>
    </r>
    <r>
      <rPr>
        <sz val="12"/>
        <color theme="1"/>
        <rFont val="Calibri"/>
        <family val="2"/>
        <scheme val="minor"/>
      </rPr>
      <t xml:space="preserve">marres x 300  lekë) </t>
    </r>
    <r>
      <rPr>
        <sz val="12"/>
        <color theme="1"/>
        <rFont val="Calibri"/>
        <family val="2"/>
      </rPr>
      <t>ë</t>
    </r>
    <r>
      <rPr>
        <sz val="12"/>
        <color theme="1"/>
        <rFont val="Calibri"/>
        <family val="2"/>
        <scheme val="minor"/>
      </rPr>
      <t>do vit                                                                                                                                                                                                                                                                                                                                                   • Koordinimi (1 person x 1 muaj/n</t>
    </r>
    <r>
      <rPr>
        <sz val="12"/>
        <color theme="1"/>
        <rFont val="Calibri"/>
        <family val="2"/>
      </rPr>
      <t>ë</t>
    </r>
    <r>
      <rPr>
        <sz val="12"/>
        <color theme="1"/>
        <rFont val="Calibri"/>
        <family val="2"/>
        <scheme val="minor"/>
      </rPr>
      <t xml:space="preserve"> vit)
</t>
    </r>
  </si>
  <si>
    <r>
      <rPr>
        <sz val="12"/>
        <color rgb="FFFF0000"/>
        <rFont val="Calibri"/>
        <family val="2"/>
        <scheme val="minor"/>
      </rPr>
      <t xml:space="preserve">1.2.2.5 Krijimi i një grupi psikologësh asistues të disponueshme, të trajnuar për viktimat e krimit në polici dhe gjykatë;                                                                                                                                                    </t>
    </r>
    <r>
      <rPr>
        <sz val="12"/>
        <color theme="1"/>
        <rFont val="Calibri"/>
        <family val="2"/>
        <scheme val="minor"/>
      </rPr>
      <t xml:space="preserve"> 
• Puna e specialist</t>
    </r>
    <r>
      <rPr>
        <sz val="12"/>
        <color theme="1"/>
        <rFont val="Calibri"/>
        <family val="2"/>
      </rPr>
      <t>ë</t>
    </r>
    <r>
      <rPr>
        <sz val="12"/>
        <color theme="1"/>
        <rFont val="Calibri"/>
        <family val="2"/>
        <scheme val="minor"/>
      </rPr>
      <t>ve p</t>
    </r>
    <r>
      <rPr>
        <sz val="12"/>
        <color theme="1"/>
        <rFont val="Calibri"/>
        <family val="2"/>
      </rPr>
      <t>ë</t>
    </r>
    <r>
      <rPr>
        <sz val="12"/>
        <color theme="1"/>
        <rFont val="Calibri"/>
        <family val="2"/>
        <scheme val="minor"/>
      </rPr>
      <t>r adresimin e rasteve mesatarisht 100 raste n</t>
    </r>
    <r>
      <rPr>
        <sz val="12"/>
        <color theme="1"/>
        <rFont val="Calibri"/>
        <family val="2"/>
      </rPr>
      <t>ë</t>
    </r>
    <r>
      <rPr>
        <sz val="12"/>
        <color theme="1"/>
        <rFont val="Calibri"/>
        <family val="2"/>
        <scheme val="minor"/>
      </rPr>
      <t xml:space="preserve"> vit (1 muaj /çdo vit)x 2 persona)
                                                                                                                                                      </t>
    </r>
  </si>
  <si>
    <r>
      <rPr>
        <sz val="12"/>
        <color rgb="FFFF0000"/>
        <rFont val="Calibri"/>
        <family val="2"/>
        <scheme val="minor"/>
      </rPr>
      <t xml:space="preserve"> 1.2.2.6 Vlerësimi periodik i kënaqësisë së shërbimit të ofruar viktimave në lidhje me komunikimin dhe informimin efektiv të tyre që në kontaktin e parë.                                                                                                                                                </t>
    </r>
    <r>
      <rPr>
        <sz val="12"/>
        <color theme="1"/>
        <rFont val="Calibri"/>
        <family val="2"/>
        <scheme val="minor"/>
      </rPr>
      <t xml:space="preserve">                                                                                                                                                                                                                  -Shum</t>
    </r>
    <r>
      <rPr>
        <sz val="12"/>
        <color theme="1"/>
        <rFont val="Calibri"/>
        <family val="2"/>
      </rPr>
      <t>ë</t>
    </r>
    <r>
      <rPr>
        <sz val="12"/>
        <color theme="1"/>
        <rFont val="Calibri"/>
        <family val="2"/>
        <scheme val="minor"/>
      </rPr>
      <t xml:space="preserve"> fikse 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vit (nuk ka detaje). Puna e m</t>
    </r>
    <r>
      <rPr>
        <sz val="12"/>
        <color theme="1"/>
        <rFont val="Calibri"/>
        <family val="2"/>
      </rPr>
      <t>ë</t>
    </r>
    <r>
      <rPr>
        <sz val="12"/>
        <color theme="1"/>
        <rFont val="Calibri"/>
        <family val="2"/>
        <scheme val="minor"/>
      </rPr>
      <t>suese dhe e punonj</t>
    </r>
    <r>
      <rPr>
        <sz val="12"/>
        <color theme="1"/>
        <rFont val="Calibri"/>
        <family val="2"/>
      </rPr>
      <t>ë</t>
    </r>
    <r>
      <rPr>
        <sz val="12"/>
        <color theme="1"/>
        <rFont val="Calibri"/>
        <family val="2"/>
        <scheme val="minor"/>
      </rPr>
      <t>sve t</t>
    </r>
    <r>
      <rPr>
        <sz val="12"/>
        <color theme="1"/>
        <rFont val="Calibri"/>
        <family val="2"/>
      </rPr>
      <t>ë</t>
    </r>
    <r>
      <rPr>
        <sz val="12"/>
        <color theme="1"/>
        <rFont val="Calibri"/>
        <family val="2"/>
        <scheme val="minor"/>
      </rPr>
      <t xml:space="preserve"> policis</t>
    </r>
    <r>
      <rPr>
        <sz val="12"/>
        <color theme="1"/>
        <rFont val="Calibri"/>
        <family val="2"/>
      </rPr>
      <t>ë</t>
    </r>
    <r>
      <rPr>
        <sz val="12"/>
        <color theme="1"/>
        <rFont val="Calibri"/>
        <family val="2"/>
        <scheme val="minor"/>
      </rPr>
      <t xml:space="preserve"> ( 2 persona me koh</t>
    </r>
    <r>
      <rPr>
        <sz val="12"/>
        <color theme="1"/>
        <rFont val="Calibri"/>
        <family val="2"/>
      </rPr>
      <t>ë</t>
    </r>
    <r>
      <rPr>
        <sz val="12"/>
        <color theme="1"/>
        <rFont val="Calibri"/>
        <family val="2"/>
        <scheme val="minor"/>
      </rPr>
      <t xml:space="preserve"> t</t>
    </r>
    <r>
      <rPr>
        <sz val="12"/>
        <color theme="1"/>
        <rFont val="Calibri"/>
        <family val="2"/>
      </rPr>
      <t>ë</t>
    </r>
    <r>
      <rPr>
        <sz val="12"/>
        <color theme="1"/>
        <rFont val="Calibri"/>
        <family val="2"/>
        <scheme val="minor"/>
      </rPr>
      <t xml:space="preserve"> plot</t>
    </r>
    <r>
      <rPr>
        <sz val="12"/>
        <color theme="1"/>
        <rFont val="Calibri"/>
        <family val="2"/>
      </rPr>
      <t>ë</t>
    </r>
    <r>
      <rPr>
        <sz val="12"/>
        <color theme="1"/>
        <rFont val="Calibri"/>
        <family val="2"/>
        <scheme val="minor"/>
      </rPr>
      <t xml:space="preserve"> x 12 qarqe=24 persona x 1 jav</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muaj )
</t>
    </r>
  </si>
  <si>
    <t>03140 Policia e Shtetit, 03390 Veprimtaria e SPAK, 01110 Planifikimi, Menaxhimi dhe Administrimi (28), 01110 Planifikimi, Menaxhimi dhe Administrimi (14)</t>
  </si>
  <si>
    <t>2.Qellimi I Politikes ( Kodi, Emertimi) Një kuadër ligjor i përafruar me standardet e parashikuara në direktivat e Bashkimit Evropian dhe aktet ndërkombëtare të tjera, institucione dhe profesionistë që ofrojnë mbështetje,  mbrojtje efektive  për viktimat e krimit dhe akses të drejtë të viktimës në një skemë kombëtare të kompensimit</t>
  </si>
  <si>
    <t>2.1 Objektivi Specifik: Përafrimi i legjislacionit penal, procedural penal dhe ligjeve të tjera që adresojnë të drejtat e viktimave me acquis e Bashkimit Evropian dhe aktet ndërkombëtare të tjera</t>
  </si>
  <si>
    <t>2.1.1 Përmirësime ligjore për të garantuar përafrimin e legjislacionit shqiptar me direktiven  2012/29/EU.</t>
  </si>
  <si>
    <r>
      <rPr>
        <sz val="12"/>
        <color rgb="FFFF0000"/>
        <rFont val="Calibri"/>
        <family val="2"/>
        <scheme val="minor"/>
      </rPr>
      <t xml:space="preserve">2.1.1.1 Vlerësimi i nivelit  të përafrimit të legjislacionit shqiptar me standardet e direktivës 2012/29/EU  dhe amendametit të proprozuar më datë 12  Korrik 2023;                                                                                                                                                                                                                  </t>
    </r>
    <r>
      <rPr>
        <sz val="12"/>
        <color theme="1"/>
        <rFont val="Calibri"/>
        <family val="2"/>
        <scheme val="minor"/>
      </rPr>
      <t>• Ekspert p</t>
    </r>
    <r>
      <rPr>
        <sz val="12"/>
        <color theme="1"/>
        <rFont val="Calibri"/>
        <family val="2"/>
      </rPr>
      <t>ë</t>
    </r>
    <r>
      <rPr>
        <sz val="12"/>
        <color theme="1"/>
        <rFont val="Calibri"/>
        <family val="2"/>
        <scheme val="minor"/>
      </rPr>
      <t>r hartimin e raporteve vler</t>
    </r>
    <r>
      <rPr>
        <sz val="12"/>
        <color theme="1"/>
        <rFont val="Calibri"/>
        <family val="2"/>
      </rPr>
      <t>ë</t>
    </r>
    <r>
      <rPr>
        <sz val="12"/>
        <color theme="1"/>
        <rFont val="Calibri"/>
        <family val="2"/>
        <scheme val="minor"/>
      </rPr>
      <t>suese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Editimi dhe publikimi i raporteve (3 raporte x 100 kopje x 500 lek</t>
    </r>
    <r>
      <rPr>
        <sz val="12"/>
        <color theme="1"/>
        <rFont val="Calibri"/>
        <family val="2"/>
      </rPr>
      <t>ë</t>
    </r>
    <r>
      <rPr>
        <sz val="12"/>
        <color theme="1"/>
        <rFont val="Calibri"/>
        <family val="2"/>
        <scheme val="minor"/>
      </rPr>
      <t>)</t>
    </r>
  </si>
  <si>
    <r>
      <rPr>
        <sz val="12"/>
        <color rgb="FFFF0000"/>
        <rFont val="Calibri"/>
        <family val="2"/>
        <scheme val="minor"/>
      </rPr>
      <t>2.1.1.2. Hartimi i vlerësimit të ndikimit rregullator;  (RIA)</t>
    </r>
    <r>
      <rPr>
        <sz val="12"/>
        <color theme="1"/>
        <rFont val="Calibri"/>
        <family val="2"/>
        <scheme val="minor"/>
      </rPr>
      <t xml:space="preserve">                                                                                                                                                                                                                                                                                                                                        • 3 tryeza t</t>
    </r>
    <r>
      <rPr>
        <sz val="12"/>
        <color theme="1"/>
        <rFont val="Calibri"/>
        <family val="2"/>
      </rPr>
      <t>ë</t>
    </r>
    <r>
      <rPr>
        <sz val="12"/>
        <color theme="1"/>
        <rFont val="Calibri"/>
        <family val="2"/>
        <scheme val="minor"/>
      </rPr>
      <t xml:space="preserve"> rrumbullakta x 40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(sipas kostove standarde)                                                                                                                                                                                                                                                                                                                       • 3 moderatore/3 leht</t>
    </r>
    <r>
      <rPr>
        <sz val="12"/>
        <color theme="1"/>
        <rFont val="Calibri"/>
        <family val="2"/>
      </rPr>
      <t>ë</t>
    </r>
    <r>
      <rPr>
        <sz val="12"/>
        <color theme="1"/>
        <rFont val="Calibri"/>
        <family val="2"/>
        <scheme val="minor"/>
      </rPr>
      <t>suese x 6 dit</t>
    </r>
    <r>
      <rPr>
        <sz val="12"/>
        <color theme="1"/>
        <rFont val="Calibri"/>
        <family val="2"/>
      </rPr>
      <t>ë</t>
    </r>
    <r>
      <rPr>
        <sz val="12"/>
        <color theme="1"/>
        <rFont val="Calibri"/>
        <family val="2"/>
        <scheme val="minor"/>
      </rPr>
      <t xml:space="preserve"> pune secili</t>
    </r>
  </si>
  <si>
    <r>
      <rPr>
        <sz val="12"/>
        <color rgb="FFFF0000"/>
        <rFont val="Calibri"/>
        <family val="2"/>
        <scheme val="minor"/>
      </rPr>
      <t>2.1.1.3 Hartimi i propozimeve për nisma ligjore për përafrimin e legjislacionit shqiptar me direktivën  2012/29/EU dhe miratimi i tyre;</t>
    </r>
    <r>
      <rPr>
        <sz val="12"/>
        <color theme="1"/>
        <rFont val="Calibri"/>
        <family val="2"/>
        <scheme val="minor"/>
      </rPr>
      <t xml:space="preserve">                                                                                                                                                                                                                                     • 3 raporte x 2 specialist</t>
    </r>
    <r>
      <rPr>
        <sz val="12"/>
        <color theme="1"/>
        <rFont val="Calibri"/>
        <family val="2"/>
      </rPr>
      <t>ë</t>
    </r>
    <r>
      <rPr>
        <sz val="12"/>
        <color theme="1"/>
        <rFont val="Calibri"/>
        <family val="2"/>
        <scheme val="minor"/>
      </rPr>
      <t xml:space="preserve"> x 2 muaj/n</t>
    </r>
    <r>
      <rPr>
        <sz val="12"/>
        <color theme="1"/>
        <rFont val="Calibri"/>
        <family val="2"/>
      </rPr>
      <t>ë</t>
    </r>
    <r>
      <rPr>
        <sz val="12"/>
        <color theme="1"/>
        <rFont val="Calibri"/>
        <family val="2"/>
        <scheme val="minor"/>
      </rPr>
      <t xml:space="preserve"> vit p</t>
    </r>
    <r>
      <rPr>
        <sz val="12"/>
        <color theme="1"/>
        <rFont val="Calibri"/>
        <family val="2"/>
      </rPr>
      <t>ë</t>
    </r>
    <r>
      <rPr>
        <sz val="12"/>
        <color theme="1"/>
        <rFont val="Calibri"/>
        <family val="2"/>
        <scheme val="minor"/>
      </rPr>
      <t>r reflektimin e gjetjeve</t>
    </r>
  </si>
  <si>
    <t>2.1.1.4 Hartimi i komentarëve për kuptimin  dhe zbatimin e  legjislacionit të miratuar;</t>
  </si>
  <si>
    <t>2.1.1.5 Vlerësime periodike të shkallës së zbatimit të legjslacionit të miratuar. (Expost)</t>
  </si>
  <si>
    <t>2.1.2 Përmirësime ligjore për të garantuar përafrimin e legjislacionit shqiptar me direktivën  2011/36/EU</t>
  </si>
  <si>
    <r>
      <rPr>
        <sz val="12"/>
        <color rgb="FFFF0000"/>
        <rFont val="Calibri"/>
        <family val="2"/>
        <scheme val="minor"/>
      </rPr>
      <t xml:space="preserve">2.1.2.1 Vlerësimi i nivelit  të përafrimit të legjislacionit shqiptar me standardet e direktivës  2011/36/EU;  (TOC).                                                                                                                                                                                                                                                                                                                                 </t>
    </r>
    <r>
      <rPr>
        <sz val="12"/>
        <color theme="1"/>
        <rFont val="Calibri"/>
        <family val="2"/>
        <scheme val="minor"/>
      </rPr>
      <t>• Ekspert p</t>
    </r>
    <r>
      <rPr>
        <sz val="12"/>
        <color theme="1"/>
        <rFont val="Calibri"/>
        <family val="2"/>
      </rPr>
      <t>ë</t>
    </r>
    <r>
      <rPr>
        <sz val="12"/>
        <color theme="1"/>
        <rFont val="Calibri"/>
        <family val="2"/>
        <scheme val="minor"/>
      </rPr>
      <t>r hartimin e raporteve vler</t>
    </r>
    <r>
      <rPr>
        <sz val="12"/>
        <color theme="1"/>
        <rFont val="Calibri"/>
        <family val="2"/>
      </rPr>
      <t>ë</t>
    </r>
    <r>
      <rPr>
        <sz val="12"/>
        <color theme="1"/>
        <rFont val="Calibri"/>
        <family val="2"/>
        <scheme val="minor"/>
      </rPr>
      <t>suese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Editimi dhe publikimi i raporteve (1 raport x 200 kopje x 500 lek</t>
    </r>
    <r>
      <rPr>
        <sz val="12"/>
        <color theme="1"/>
        <rFont val="Calibri"/>
        <family val="2"/>
      </rPr>
      <t>ë</t>
    </r>
    <r>
      <rPr>
        <sz val="12"/>
        <color theme="1"/>
        <rFont val="Calibri"/>
        <family val="2"/>
        <scheme val="minor"/>
      </rPr>
      <t>)</t>
    </r>
  </si>
  <si>
    <r>
      <t xml:space="preserve">2.1.2.2 Hartimi i vlerësimit të ndikimit rregullator;  (RIA)                                                                                                                                                                                                                                                                                                                                                             </t>
    </r>
    <r>
      <rPr>
        <sz val="12"/>
        <color theme="1"/>
        <rFont val="Calibri"/>
        <family val="2"/>
        <scheme val="minor"/>
      </rPr>
      <t>• 2 tryeza t</t>
    </r>
    <r>
      <rPr>
        <sz val="12"/>
        <color theme="1"/>
        <rFont val="Calibri"/>
        <family val="2"/>
      </rPr>
      <t>ë</t>
    </r>
    <r>
      <rPr>
        <sz val="12"/>
        <color theme="1"/>
        <rFont val="Calibri"/>
        <family val="2"/>
        <scheme val="minor"/>
      </rPr>
      <t xml:space="preserve"> rrumbullakta x 40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sipas kostove standarde                                                                                                                                                                                                                                                                                               • 2 ekspert</t>
    </r>
    <r>
      <rPr>
        <sz val="12"/>
        <color theme="1"/>
        <rFont val="Calibri"/>
        <family val="2"/>
      </rPr>
      <t>ë</t>
    </r>
    <r>
      <rPr>
        <sz val="12"/>
        <color theme="1"/>
        <rFont val="Calibri"/>
        <family val="2"/>
        <scheme val="minor"/>
      </rPr>
      <t xml:space="preserve"> x  10 dit</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moderimin/leht</t>
    </r>
    <r>
      <rPr>
        <sz val="12"/>
        <color theme="1"/>
        <rFont val="Calibri"/>
        <family val="2"/>
      </rPr>
      <t>ë</t>
    </r>
    <r>
      <rPr>
        <sz val="12"/>
        <color theme="1"/>
        <rFont val="Calibri"/>
        <family val="2"/>
        <scheme val="minor"/>
      </rPr>
      <t>simin dhe p</t>
    </r>
    <r>
      <rPr>
        <sz val="12"/>
        <color theme="1"/>
        <rFont val="Calibri"/>
        <family val="2"/>
      </rPr>
      <t>ë</t>
    </r>
    <r>
      <rPr>
        <sz val="12"/>
        <color theme="1"/>
        <rFont val="Calibri"/>
        <family val="2"/>
        <scheme val="minor"/>
      </rPr>
      <t xml:space="preserve">rmbledhjen e diskutimeve </t>
    </r>
  </si>
  <si>
    <r>
      <t xml:space="preserve">2.1.2.3 Hartimi i propozimeve për nisma ligjore për  përafrimin e legjislacionit shqiptar me direktivën  2011/36/EU  dhe miratimi i tyre;                                                                                                                                                                                                                                                                                                                                                     </t>
    </r>
    <r>
      <rPr>
        <sz val="12"/>
        <rFont val="Calibri"/>
        <family val="2"/>
        <scheme val="minor"/>
      </rPr>
      <t>• 4 specialist</t>
    </r>
    <r>
      <rPr>
        <sz val="12"/>
        <rFont val="Calibri"/>
        <family val="2"/>
      </rPr>
      <t>ë</t>
    </r>
    <r>
      <rPr>
        <sz val="12"/>
        <rFont val="Calibri"/>
        <family val="2"/>
        <scheme val="minor"/>
      </rPr>
      <t xml:space="preserve"> x 2 muaj/n</t>
    </r>
    <r>
      <rPr>
        <sz val="12"/>
        <rFont val="Calibri"/>
        <family val="2"/>
      </rPr>
      <t>ë</t>
    </r>
    <r>
      <rPr>
        <sz val="12"/>
        <rFont val="Calibri"/>
        <family val="2"/>
        <scheme val="minor"/>
      </rPr>
      <t xml:space="preserve"> vit p</t>
    </r>
    <r>
      <rPr>
        <sz val="12"/>
        <rFont val="Calibri"/>
        <family val="2"/>
      </rPr>
      <t>ë</t>
    </r>
    <r>
      <rPr>
        <sz val="12"/>
        <rFont val="Calibri"/>
        <family val="2"/>
        <scheme val="minor"/>
      </rPr>
      <t>r reflektimin e gjetjeve                                                                                                                                                                                                                                                                                                                               • Puna e ekspertëve për hartimin e ndryshimeve ligjore (8 persona*3 muaj)                                                                                                                                                                                                   
• 12% shpenzime administrative në vit mbi shum</t>
    </r>
    <r>
      <rPr>
        <sz val="12"/>
        <rFont val="Calibri"/>
        <family val="2"/>
      </rPr>
      <t>ë</t>
    </r>
    <r>
      <rPr>
        <sz val="12"/>
        <rFont val="Calibri"/>
        <family val="2"/>
        <scheme val="minor"/>
      </rPr>
      <t xml:space="preserve">n e pagave dhe sig.shoq                                                                                                                                                                                                                                                                                              • Takime periodike të grupit të punës (3 herë në vit x 20 persona x 300 lekë/person)    </t>
    </r>
  </si>
  <si>
    <r>
      <t xml:space="preserve">2.1.2.4 Hartimi i komentarëve për kuptimin  dhe zbatimin e  legjislacionit të miratuar;                                                                                                                                                                                                                                                                                                                                                             </t>
    </r>
    <r>
      <rPr>
        <sz val="12"/>
        <color theme="1"/>
        <rFont val="Calibri"/>
        <family val="2"/>
        <scheme val="minor"/>
      </rPr>
      <t>• Uplodimi i materialeve n</t>
    </r>
    <r>
      <rPr>
        <sz val="12"/>
        <color theme="1"/>
        <rFont val="Calibri"/>
        <family val="2"/>
      </rPr>
      <t>ë</t>
    </r>
    <r>
      <rPr>
        <sz val="12"/>
        <color theme="1"/>
        <rFont val="Calibri"/>
        <family val="2"/>
        <scheme val="minor"/>
      </rPr>
      <t xml:space="preserve"> faqet e institucioneve  (1 specialist IT x 1 muaj)</t>
    </r>
  </si>
  <si>
    <t>2.1.2.5 Vlerësime periodike të shkallës së zbatimit të legjslacionit të miratuar. (Expost)</t>
  </si>
  <si>
    <t xml:space="preserve">2.1.3 Përmirësime ligjore për të garantuar përafrimin e legjislacionit shqiptar me direktivën  2011/92/EU. </t>
  </si>
  <si>
    <r>
      <rPr>
        <sz val="12"/>
        <color rgb="FFFF0000"/>
        <rFont val="Calibri"/>
        <family val="2"/>
        <scheme val="minor"/>
      </rPr>
      <t xml:space="preserve">2.1.3.1 Vlerësimi i nivelit  të përafrimit të legjislacionit shqiptar me standardet e direktivës  2011/92/EU;  (TOC)                                                                                                                                                                                                                                                                                                                                                                        </t>
    </r>
    <r>
      <rPr>
        <sz val="12"/>
        <color theme="1"/>
        <rFont val="Calibri"/>
        <family val="2"/>
        <scheme val="minor"/>
      </rPr>
      <t>• 4 tryeza t</t>
    </r>
    <r>
      <rPr>
        <sz val="12"/>
        <color theme="1"/>
        <rFont val="Calibri"/>
        <family val="2"/>
      </rPr>
      <t>ë</t>
    </r>
    <r>
      <rPr>
        <sz val="12"/>
        <color theme="1"/>
        <rFont val="Calibri"/>
        <family val="2"/>
        <scheme val="minor"/>
      </rPr>
      <t xml:space="preserve"> rrumbullakta x 40 pjes</t>
    </r>
    <r>
      <rPr>
        <sz val="12"/>
        <color theme="1"/>
        <rFont val="Calibri"/>
        <family val="2"/>
      </rPr>
      <t>ë</t>
    </r>
    <r>
      <rPr>
        <sz val="12"/>
        <color theme="1"/>
        <rFont val="Calibri"/>
        <family val="2"/>
        <scheme val="minor"/>
      </rPr>
      <t>marr</t>
    </r>
    <r>
      <rPr>
        <sz val="6"/>
        <color theme="1"/>
        <rFont val="Calibri"/>
        <family val="2"/>
      </rPr>
      <t>e</t>
    </r>
    <r>
      <rPr>
        <sz val="12"/>
        <color theme="1"/>
        <rFont val="Calibri"/>
        <family val="2"/>
        <scheme val="minor"/>
      </rPr>
      <t>s   (n</t>
    </r>
    <r>
      <rPr>
        <sz val="12"/>
        <color theme="1"/>
        <rFont val="Calibri"/>
        <family val="2"/>
      </rPr>
      <t>ë</t>
    </r>
    <r>
      <rPr>
        <sz val="12"/>
        <color theme="1"/>
        <rFont val="Calibri"/>
        <family val="2"/>
        <scheme val="minor"/>
      </rPr>
      <t xml:space="preserve"> 4 rajone t</t>
    </r>
    <r>
      <rPr>
        <sz val="12"/>
        <color theme="1"/>
        <rFont val="Calibri"/>
        <family val="2"/>
      </rPr>
      <t>ë</t>
    </r>
    <r>
      <rPr>
        <sz val="12"/>
        <color theme="1"/>
        <rFont val="Calibri"/>
        <family val="2"/>
        <scheme val="minor"/>
      </rPr>
      <t xml:space="preserve"> ndryshme, nj</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Tiran</t>
    </r>
    <r>
      <rPr>
        <sz val="12"/>
        <color theme="1"/>
        <rFont val="Calibri"/>
        <family val="2"/>
      </rPr>
      <t>ë</t>
    </r>
    <r>
      <rPr>
        <sz val="12"/>
        <color theme="1"/>
        <rFont val="Calibri"/>
        <family val="2"/>
        <scheme val="minor"/>
      </rPr>
      <t>)                                                                                                                                                                                                                                                                                               • 4 moderator</t>
    </r>
    <r>
      <rPr>
        <sz val="12"/>
        <color theme="1"/>
        <rFont val="Calibri"/>
        <family val="2"/>
      </rPr>
      <t>ë</t>
    </r>
    <r>
      <rPr>
        <sz val="12"/>
        <color theme="1"/>
        <rFont val="Calibri"/>
        <family val="2"/>
        <scheme val="minor"/>
      </rPr>
      <t>/4 leht</t>
    </r>
    <r>
      <rPr>
        <sz val="12"/>
        <color theme="1"/>
        <rFont val="Calibri"/>
        <family val="2"/>
      </rPr>
      <t>ë</t>
    </r>
    <r>
      <rPr>
        <sz val="12"/>
        <color theme="1"/>
        <rFont val="Calibri"/>
        <family val="2"/>
        <scheme val="minor"/>
      </rPr>
      <t>suese x 10 dit</t>
    </r>
    <r>
      <rPr>
        <sz val="12"/>
        <color theme="1"/>
        <rFont val="Calibri"/>
        <family val="2"/>
      </rPr>
      <t>ë</t>
    </r>
    <r>
      <rPr>
        <sz val="12"/>
        <color theme="1"/>
        <rFont val="Calibri"/>
        <family val="2"/>
        <scheme val="minor"/>
      </rPr>
      <t xml:space="preserve"> pune secili   (raport i plot</t>
    </r>
    <r>
      <rPr>
        <sz val="12"/>
        <color theme="1"/>
        <rFont val="Calibri"/>
        <family val="2"/>
      </rPr>
      <t>ë</t>
    </r>
    <r>
      <rPr>
        <sz val="12"/>
        <color theme="1"/>
        <rFont val="Calibri"/>
        <family val="2"/>
        <scheme val="minor"/>
      </rPr>
      <t xml:space="preserve"> mbi gjetjet e takimeve)                                                                                                                                                                                                                                                                                                            • Shpenzime operative 12% pagave&amp;sig.shoq                                                                                                                                                                                                                                                                                                                                                                                       • Koordinimi i aktivitetit nga MD (2 specialist</t>
    </r>
    <r>
      <rPr>
        <sz val="12"/>
        <color theme="1"/>
        <rFont val="Calibri"/>
        <family val="2"/>
      </rPr>
      <t>ë</t>
    </r>
    <r>
      <rPr>
        <sz val="12"/>
        <color theme="1"/>
        <rFont val="Calibri"/>
        <family val="2"/>
        <scheme val="minor"/>
      </rPr>
      <t xml:space="preserve"> x 1 muaj)</t>
    </r>
  </si>
  <si>
    <r>
      <rPr>
        <sz val="12"/>
        <color rgb="FFFF0000"/>
        <rFont val="Calibri"/>
        <family val="2"/>
        <scheme val="minor"/>
      </rPr>
      <t xml:space="preserve">2.1.3.2 Hartimi i vlerësimit të ndikimit rregullator;  (RIA)                                                                                                                                                                                                                                                                                                                                                </t>
    </r>
    <r>
      <rPr>
        <sz val="12"/>
        <rFont val="Calibri"/>
        <family val="2"/>
        <scheme val="minor"/>
      </rPr>
      <t>• Kosto e eksperteve që do t</t>
    </r>
    <r>
      <rPr>
        <sz val="12"/>
        <rFont val="Calibri"/>
        <family val="2"/>
      </rPr>
      <t>ë</t>
    </r>
    <r>
      <rPr>
        <sz val="12"/>
        <rFont val="Calibri"/>
        <family val="2"/>
        <scheme val="minor"/>
      </rPr>
      <t xml:space="preserve"> realizojn</t>
    </r>
    <r>
      <rPr>
        <sz val="12"/>
        <rFont val="Calibri"/>
        <family val="2"/>
      </rPr>
      <t>ë</t>
    </r>
    <r>
      <rPr>
        <sz val="12"/>
        <rFont val="Calibri"/>
        <family val="2"/>
        <scheme val="minor"/>
      </rPr>
      <t xml:space="preserve"> studimin (2 persona*20 dit</t>
    </r>
    <r>
      <rPr>
        <sz val="12"/>
        <rFont val="Calibri"/>
        <family val="2"/>
      </rPr>
      <t>ë</t>
    </r>
    <r>
      <rPr>
        <sz val="12"/>
        <rFont val="Calibri"/>
        <family val="2"/>
        <scheme val="minor"/>
      </rPr>
      <t>/secili)                                                                                                                                                                                                                                                                                                                        • Shpenzime operative 12% pagave&amp;sig.shoq                                                                                                                                                                                                                                                                                                                                                        • Koordinimi i pun</t>
    </r>
    <r>
      <rPr>
        <sz val="12"/>
        <rFont val="Calibri"/>
        <family val="2"/>
      </rPr>
      <t>ë</t>
    </r>
    <r>
      <rPr>
        <sz val="12"/>
        <rFont val="Calibri"/>
        <family val="2"/>
        <scheme val="minor"/>
      </rPr>
      <t>s nga stafi i MD (1 person x 1muaj/n</t>
    </r>
    <r>
      <rPr>
        <sz val="12"/>
        <rFont val="Calibri"/>
        <family val="2"/>
      </rPr>
      <t>ë</t>
    </r>
    <r>
      <rPr>
        <sz val="6"/>
        <rFont val="Calibri"/>
        <family val="2"/>
      </rPr>
      <t xml:space="preserve"> </t>
    </r>
    <r>
      <rPr>
        <sz val="12"/>
        <rFont val="Calibri"/>
        <family val="2"/>
        <scheme val="minor"/>
      </rPr>
      <t xml:space="preserve">vit)  </t>
    </r>
  </si>
  <si>
    <r>
      <rPr>
        <sz val="12"/>
        <color rgb="FFFF0000"/>
        <rFont val="Calibri"/>
        <family val="2"/>
        <scheme val="minor"/>
      </rPr>
      <t xml:space="preserve">2.1.3.3 Hartimi i propozimeve për nisma ligjore për përafrimin e legjislacionit shqiptar me direktivën  2011/92/EU  dhe miratimi i tyre;                                                                                     
</t>
    </r>
    <r>
      <rPr>
        <sz val="12"/>
        <rFont val="Calibri"/>
        <family val="2"/>
        <scheme val="minor"/>
      </rPr>
      <t xml:space="preserve"> • Kosto e stafit që punon për hartimin e rekomandimeve  (3 persona*2 muaj)                                                                                                                                                                                                                        • Shpenzime operative 12% pagave&amp;sig.shoq                                                                              
 • Ekspert për hartimin e projekt propozimeve mbeshtetur tek raporti (1 ekspert*15 ditë) </t>
    </r>
  </si>
  <si>
    <r>
      <t xml:space="preserve">2.1.3.4 Hartimi i komentarëve për kuptimin  dhe zbatimin e  legjislacionit të miratuar;                                                                                                                                                                                                                                                                                                        </t>
    </r>
    <r>
      <rPr>
        <sz val="12"/>
        <rFont val="Calibri"/>
        <family val="2"/>
        <scheme val="minor"/>
      </rPr>
      <t>• Kosto e stafit që punon për miratimin e ndryshimeve  n</t>
    </r>
    <r>
      <rPr>
        <sz val="12"/>
        <rFont val="Calibri"/>
        <family val="2"/>
      </rPr>
      <t>ë</t>
    </r>
    <r>
      <rPr>
        <sz val="12"/>
        <rFont val="Calibri"/>
        <family val="2"/>
        <scheme val="minor"/>
      </rPr>
      <t xml:space="preserve"> Kuvend (12 persona*0.5 muaj)        </t>
    </r>
  </si>
  <si>
    <r>
      <t xml:space="preserve">2.1.3.5 Vlerësime periodike të shkallës së zbatimit të legjslacionit të miratuar. (Expost)                                                                                                                                                                                                                                                                     </t>
    </r>
    <r>
      <rPr>
        <sz val="12"/>
        <rFont val="Calibri"/>
        <family val="2"/>
        <scheme val="minor"/>
      </rPr>
      <t>• Kosto e stafit që punon për monitorimin e p</t>
    </r>
    <r>
      <rPr>
        <sz val="12"/>
        <rFont val="Calibri"/>
        <family val="2"/>
      </rPr>
      <t>ë</t>
    </r>
    <r>
      <rPr>
        <sz val="12"/>
        <rFont val="Calibri"/>
        <family val="2"/>
        <scheme val="minor"/>
      </rPr>
      <t>rmir</t>
    </r>
    <r>
      <rPr>
        <sz val="12"/>
        <rFont val="Calibri"/>
        <family val="2"/>
      </rPr>
      <t>ë</t>
    </r>
    <r>
      <rPr>
        <sz val="12"/>
        <rFont val="Calibri"/>
        <family val="2"/>
        <scheme val="minor"/>
      </rPr>
      <t xml:space="preserve">simeve ligjore dhe ekzekutimin e vendimeve (12 persona*0.5 muaj)    </t>
    </r>
    <r>
      <rPr>
        <sz val="12"/>
        <color rgb="FFFF0000"/>
        <rFont val="Calibri"/>
        <family val="2"/>
        <scheme val="minor"/>
      </rPr>
      <t xml:space="preserve">  </t>
    </r>
  </si>
  <si>
    <t>2.1.4 Përmirësime ligjore për të garantuar përafrimin e legjislacionit shqiptar me direktiven  2017/541/EU</t>
  </si>
  <si>
    <r>
      <rPr>
        <sz val="12"/>
        <color rgb="FFFF0000"/>
        <rFont val="Calibri"/>
        <family val="2"/>
        <scheme val="minor"/>
      </rPr>
      <t>2.1.4.1 Vlerësimi i nivelit  të përafrimit të legjislacionit shqiptar me standardet e direktivës  2017/541/EU;  (TOC)</t>
    </r>
    <r>
      <rPr>
        <sz val="12"/>
        <rFont val="Calibri"/>
        <family val="2"/>
        <scheme val="minor"/>
      </rPr>
      <t xml:space="preserve">                                                                                                                                                                                                                                                                                          • Grup pune tek Komisioneri (2 persona x 1 muaj /vit);                                                                                                                                                                                                                                                                                                                                                   • Shpenzime operative 12%                                                                                                                                                                                                                                                     </t>
    </r>
  </si>
  <si>
    <r>
      <rPr>
        <sz val="12"/>
        <color rgb="FFFF0000"/>
        <rFont val="Calibri"/>
        <family val="2"/>
        <scheme val="minor"/>
      </rPr>
      <t xml:space="preserve">2.1.4.2 Hartimi i vlerësimit të ndikimit rregullator;  (RIA) </t>
    </r>
    <r>
      <rPr>
        <sz val="12"/>
        <rFont val="Calibri"/>
        <family val="2"/>
        <scheme val="minor"/>
      </rPr>
      <t xml:space="preserve">                                
• Grup pune tek Avokati i Popullit (2 persona x 2 muaj /n</t>
    </r>
    <r>
      <rPr>
        <sz val="12"/>
        <rFont val="Calibri"/>
        <family val="2"/>
      </rPr>
      <t xml:space="preserve">ë </t>
    </r>
    <r>
      <rPr>
        <sz val="12"/>
        <rFont val="Calibri"/>
        <family val="2"/>
        <scheme val="minor"/>
      </rPr>
      <t xml:space="preserve">vit);                                                                                                                                                                                                                                                     • Shpenzime operative 12%                                                                                                                                                                                                                                                                                                                        </t>
    </r>
  </si>
  <si>
    <t>2.1.4.3 Hartimi i propozimeve për nisma ligjore për përafrimin e legjislacionit shqiptar me direktivën 2017/541/EU  dhe miratimi i tyre;</t>
  </si>
  <si>
    <t>2.1.4.4 Hartimi i komentarëve për kuptimin  dhe zbatimin e  legjislacionit të miratuar;</t>
  </si>
  <si>
    <t>2.1.4.5 Vlerësime periodike të shkallës së zbatimit të legjslacionit të miratuar. (Expost)</t>
  </si>
  <si>
    <t>Objektivi specifik 2.2: Krijimi i një skeme kompensimi të drejtë dhe të përshtatshëm për viktimat e krimit.</t>
  </si>
  <si>
    <r>
      <rPr>
        <sz val="12"/>
        <color rgb="FFFF0000"/>
        <rFont val="Calibri"/>
        <family val="2"/>
        <scheme val="minor"/>
      </rPr>
      <t>2.2.1.8 Rritja e kapaciteteve të punonjësve të policisë, oficerëve të policisë gjyqësore, prokurorëve, ekspertëve për të siguruar mbledhjen e provave për dëmin që ka pësuar viktima, përfshirë përfitimin financiar nga shfrytëzimi i viktimës, si element i rëndësishëm për të mbështetur pretendimet e ardhshme për kompensim</t>
    </r>
    <r>
      <rPr>
        <sz val="12"/>
        <color theme="1"/>
        <rFont val="Calibri"/>
        <family val="2"/>
        <scheme val="minor"/>
      </rPr>
      <t>.</t>
    </r>
  </si>
  <si>
    <t>2.2.1.7 Studimi periodik të praktikës gjyqësore në lidhje me kompesimin e viktimave të krimit nga autori  dhe shteti;</t>
  </si>
  <si>
    <t>01110 Planifikimi, Menaxhimi dhe Administrimi (14), 09820 Veprimtaria Arsimore</t>
  </si>
  <si>
    <t>2.2.1 Krijimi i një skeme të re kombëtare kompensimi të viktimave të veprave penale dhe garantimi i një kompensimi të drejtë e të përshtatshëm për viktimat, në përputhje me standardet më të mira evropiane në përputhje me direktivën 2004/80/EC</t>
  </si>
  <si>
    <r>
      <rPr>
        <sz val="12"/>
        <color rgb="FFFF0000"/>
        <rFont val="Calibri"/>
        <family val="2"/>
        <scheme val="minor"/>
      </rPr>
      <t>2.2.1.1 Vlerësimi i nivelit  të përafrimit të legjislacionit shqiptar me standardet e direktivës  2004/80/EC; (TOC).</t>
    </r>
    <r>
      <rPr>
        <sz val="12"/>
        <color theme="1"/>
        <rFont val="Calibri"/>
        <family val="2"/>
        <scheme val="minor"/>
      </rPr>
      <t xml:space="preserve">                                                                     
• Grupi i Punës për evidentimin e programve (6 persona*1 muaj në vit)                           
• 12% shpenzime administrative në 1 vit mbi shum</t>
    </r>
    <r>
      <rPr>
        <sz val="12"/>
        <color theme="1"/>
        <rFont val="Calibri"/>
        <family val="2"/>
      </rPr>
      <t>ë</t>
    </r>
    <r>
      <rPr>
        <sz val="12"/>
        <color theme="1"/>
        <rFont val="Calibri"/>
        <family val="2"/>
        <scheme val="minor"/>
      </rPr>
      <t>n e pagave dhe sig.shoq
• Ekspert</t>
    </r>
    <r>
      <rPr>
        <sz val="12"/>
        <color theme="1"/>
        <rFont val="Calibri"/>
        <family val="2"/>
      </rPr>
      <t>ë</t>
    </r>
    <r>
      <rPr>
        <sz val="12"/>
        <color theme="1"/>
        <rFont val="Calibri"/>
        <family val="2"/>
        <scheme val="minor"/>
      </rPr>
      <t xml:space="preserve"> lokal  (2 ekspert</t>
    </r>
    <r>
      <rPr>
        <sz val="12"/>
        <color theme="1"/>
        <rFont val="Calibri"/>
        <family val="2"/>
      </rPr>
      <t>ë</t>
    </r>
    <r>
      <rPr>
        <sz val="12"/>
        <color theme="1"/>
        <rFont val="Calibri"/>
        <family val="2"/>
        <scheme val="minor"/>
      </rPr>
      <t xml:space="preserve"> x 20 ditë pune n</t>
    </r>
    <r>
      <rPr>
        <sz val="12"/>
        <color theme="1"/>
        <rFont val="Calibri"/>
        <family val="2"/>
      </rPr>
      <t>ë</t>
    </r>
    <r>
      <rPr>
        <sz val="12"/>
        <color theme="1"/>
        <rFont val="Calibri"/>
        <family val="2"/>
        <scheme val="minor"/>
      </rPr>
      <t xml:space="preserve"> vit)                                             </t>
    </r>
  </si>
  <si>
    <r>
      <rPr>
        <sz val="12"/>
        <color rgb="FFFF0000"/>
        <rFont val="Calibri"/>
        <family val="2"/>
        <scheme val="minor"/>
      </rPr>
      <t xml:space="preserve">2.2.1.2 Hartimi i vlerësimit të ndikimit rregullator;  (RIA).                                                                                                                                                                                                            </t>
    </r>
    <r>
      <rPr>
        <sz val="12"/>
        <color theme="1"/>
        <rFont val="Calibri"/>
        <family val="2"/>
        <scheme val="minor"/>
      </rPr>
      <t>• Rishikimi programeve (6 grupe*3 persona*2 muaj në vit)
• 12% shpenzime administrative në vit mbi shum</t>
    </r>
    <r>
      <rPr>
        <sz val="12"/>
        <color theme="1"/>
        <rFont val="Calibri"/>
        <family val="2"/>
      </rPr>
      <t>ë</t>
    </r>
    <r>
      <rPr>
        <sz val="12"/>
        <color theme="1"/>
        <rFont val="Calibri"/>
        <family val="2"/>
        <scheme val="minor"/>
      </rPr>
      <t>n e pagave dhe sig.shoq</t>
    </r>
  </si>
  <si>
    <r>
      <rPr>
        <sz val="12"/>
        <color rgb="FFFF0000"/>
        <rFont val="Calibri"/>
        <family val="2"/>
        <scheme val="minor"/>
      </rPr>
      <t xml:space="preserve">2.2.1.3 Hartimi i propozimeve për nisma ligjore për përafrimin e legjislacionit shqiptar me direktivën  2004/80/EC dhe miratimi i tyre;                                                                                                                                                                                                                                                                                                                                            </t>
    </r>
    <r>
      <rPr>
        <sz val="12"/>
        <color theme="1"/>
        <rFont val="Calibri"/>
        <family val="2"/>
        <scheme val="minor"/>
      </rPr>
      <t>• Shpenzime p</t>
    </r>
    <r>
      <rPr>
        <sz val="12"/>
        <color theme="1"/>
        <rFont val="Calibri"/>
        <family val="2"/>
      </rPr>
      <t>ë</t>
    </r>
    <r>
      <rPr>
        <sz val="12"/>
        <color theme="1"/>
        <rFont val="Calibri"/>
        <family val="2"/>
        <scheme val="minor"/>
      </rPr>
      <t>r takime periodike  (2 takime x 30 persona)                                                                                                                                                                                                                                                                                                    • Stafi i MD q</t>
    </r>
    <r>
      <rPr>
        <sz val="12"/>
        <color theme="1"/>
        <rFont val="Calibri"/>
        <family val="2"/>
      </rPr>
      <t>ë</t>
    </r>
    <r>
      <rPr>
        <sz val="12"/>
        <color theme="1"/>
        <rFont val="Calibri"/>
        <family val="2"/>
        <scheme val="minor"/>
      </rPr>
      <t xml:space="preserve"> merret me organizimin e takime (2 persona x 0.5 muaj n</t>
    </r>
    <r>
      <rPr>
        <sz val="12"/>
        <color theme="1"/>
        <rFont val="Calibri"/>
        <family val="2"/>
      </rPr>
      <t>ë</t>
    </r>
    <r>
      <rPr>
        <sz val="12"/>
        <color theme="1"/>
        <rFont val="Calibri"/>
        <family val="2"/>
        <scheme val="minor"/>
      </rPr>
      <t xml:space="preserve"> vit)                                                                                                                                                                                                                                                                                                                         • Materiale p</t>
    </r>
    <r>
      <rPr>
        <sz val="12"/>
        <color theme="1"/>
        <rFont val="Calibri"/>
        <family val="2"/>
      </rPr>
      <t>ë</t>
    </r>
    <r>
      <rPr>
        <sz val="12"/>
        <color theme="1"/>
        <rFont val="Calibri"/>
        <family val="2"/>
        <scheme val="minor"/>
      </rPr>
      <t>r takimet (60 persona x 500 lek</t>
    </r>
    <r>
      <rPr>
        <sz val="12"/>
        <color theme="1"/>
        <rFont val="Calibri"/>
        <family val="2"/>
      </rPr>
      <t>ë</t>
    </r>
    <r>
      <rPr>
        <sz val="12"/>
        <color theme="1"/>
        <rFont val="Calibri"/>
        <family val="2"/>
        <scheme val="minor"/>
      </rPr>
      <t xml:space="preserve">)                                                                                                                                                                                                                                                                                                                                                            </t>
    </r>
  </si>
  <si>
    <r>
      <rPr>
        <sz val="12"/>
        <color rgb="FFFF0000"/>
        <rFont val="Calibri"/>
        <family val="2"/>
        <scheme val="minor"/>
      </rPr>
      <t xml:space="preserve">2.2.1.4 Hartimi i komentarëve për kuptimin  dhe zbatimin e  legjislacionit të miratuar;                                                                                                                                                                                                                     </t>
    </r>
    <r>
      <rPr>
        <sz val="12"/>
        <color indexed="10"/>
        <rFont val="Calibri"/>
        <family val="2"/>
      </rPr>
      <t xml:space="preserve">  </t>
    </r>
    <r>
      <rPr>
        <sz val="12"/>
        <color indexed="8"/>
        <rFont val="Calibri"/>
        <family val="2"/>
      </rPr>
      <t xml:space="preserve">                                                                           
• Stafi i MD që merret me evidentimin e programeve trajnuese (2 persona x 2 muaj në vit)       </t>
    </r>
  </si>
  <si>
    <r>
      <rPr>
        <sz val="12"/>
        <color rgb="FFFF0000"/>
        <rFont val="Calibri"/>
        <family val="2"/>
        <scheme val="minor"/>
      </rPr>
      <t>2.2.1.5 Vlerësime periodike të shkallës së zbatimit të legjslacionit të miratuar; (Expost).</t>
    </r>
    <r>
      <rPr>
        <sz val="12"/>
        <color theme="1"/>
        <rFont val="Calibri"/>
        <family val="2"/>
        <scheme val="minor"/>
      </rPr>
      <t xml:space="preserve">                                                                                                                                                                                                                                                                                        • Shpenzime p</t>
    </r>
    <r>
      <rPr>
        <sz val="12"/>
        <color theme="1"/>
        <rFont val="Calibri"/>
        <family val="2"/>
      </rPr>
      <t>ë</t>
    </r>
    <r>
      <rPr>
        <sz val="12"/>
        <color theme="1"/>
        <rFont val="Calibri"/>
        <family val="2"/>
        <scheme val="minor"/>
      </rPr>
      <t>r takime periodike  (2 takime x 30 persona)                                                                                                                                                                                                                                                                                                    • Stafi i MD q</t>
    </r>
    <r>
      <rPr>
        <sz val="12"/>
        <color theme="1"/>
        <rFont val="Calibri"/>
        <family val="2"/>
      </rPr>
      <t>ë</t>
    </r>
    <r>
      <rPr>
        <sz val="12"/>
        <color theme="1"/>
        <rFont val="Calibri"/>
        <family val="2"/>
        <scheme val="minor"/>
      </rPr>
      <t xml:space="preserve"> merret me organizimin e takime (2 persona x 0.5 muaj n</t>
    </r>
    <r>
      <rPr>
        <sz val="12"/>
        <color theme="1"/>
        <rFont val="Calibri"/>
        <family val="2"/>
      </rPr>
      <t>ë</t>
    </r>
    <r>
      <rPr>
        <sz val="12"/>
        <color theme="1"/>
        <rFont val="Calibri"/>
        <family val="2"/>
        <scheme val="minor"/>
      </rPr>
      <t xml:space="preserve"> vit)                                                                                                                                                                                                                                                                                                                         • Materiale p</t>
    </r>
    <r>
      <rPr>
        <sz val="12"/>
        <color theme="1"/>
        <rFont val="Calibri"/>
        <family val="2"/>
      </rPr>
      <t>ë</t>
    </r>
    <r>
      <rPr>
        <sz val="12"/>
        <color theme="1"/>
        <rFont val="Calibri"/>
        <family val="2"/>
        <scheme val="minor"/>
      </rPr>
      <t>r takimet (60 persona x 500 lek</t>
    </r>
    <r>
      <rPr>
        <sz val="12"/>
        <color theme="1"/>
        <rFont val="Calibri"/>
        <family val="2"/>
      </rPr>
      <t>ë</t>
    </r>
    <r>
      <rPr>
        <sz val="12"/>
        <color theme="1"/>
        <rFont val="Calibri"/>
        <family val="2"/>
        <scheme val="minor"/>
      </rPr>
      <t xml:space="preserve">)                                                                                                                                                                                                                                                                                                                                                                                                                                                                                                                                                                                                                                                                                                                            </t>
    </r>
  </si>
  <si>
    <r>
      <rPr>
        <sz val="12"/>
        <color rgb="FFFF0000"/>
        <rFont val="Calibri"/>
        <family val="2"/>
        <scheme val="minor"/>
      </rPr>
      <t>2.2.1.6 Lehtësimi i viktimave nga përgjegjësia e pagesës së taksave për ekzekutimin e urdhër kompensimit përmes ndryshimeve ligjore dhe procedurave të thjeshtëzuara;</t>
    </r>
    <r>
      <rPr>
        <sz val="12"/>
        <rFont val="Calibri"/>
        <family val="2"/>
        <scheme val="minor"/>
      </rPr>
      <t xml:space="preserve">
</t>
    </r>
  </si>
  <si>
    <t>2.2.2 Inkurajimi i prokurorëve dhe gjyqtarëve që të përdorin të gjitha mundësitë që ligji u ofron atyre të mbështesin kërkesat e viktimave për kompensim</t>
  </si>
  <si>
    <r>
      <t xml:space="preserve">2.2.2.1 Monitorimi, vlerësimi i procesit të kompensimit të viktimave në praktikë dhe përgatitja e raporteve vlerësuese;                                                                                                                                                                                                                    </t>
    </r>
    <r>
      <rPr>
        <sz val="12"/>
        <rFont val="Calibri"/>
        <family val="2"/>
        <scheme val="minor"/>
      </rPr>
      <t>• Analiza e modeleve ekzistuese/pregatitja e modelit t</t>
    </r>
    <r>
      <rPr>
        <sz val="12"/>
        <rFont val="Calibri"/>
        <family val="2"/>
      </rPr>
      <t>ë</t>
    </r>
    <r>
      <rPr>
        <sz val="12"/>
        <rFont val="Calibri"/>
        <family val="2"/>
        <scheme val="minor"/>
      </rPr>
      <t xml:space="preserve"> unifikuar (3 specialiste x 1 muaj pun</t>
    </r>
    <r>
      <rPr>
        <sz val="12"/>
        <rFont val="Calibri"/>
        <family val="2"/>
      </rPr>
      <t>ë</t>
    </r>
    <r>
      <rPr>
        <sz val="12"/>
        <rFont val="Calibri"/>
        <family val="2"/>
        <scheme val="minor"/>
      </rPr>
      <t xml:space="preserve"> në vit)</t>
    </r>
  </si>
  <si>
    <r>
      <rPr>
        <sz val="12"/>
        <color rgb="FFFF0000"/>
        <rFont val="Calibri"/>
        <family val="2"/>
        <scheme val="minor"/>
      </rPr>
      <t>2.2.2.2 Ndarja e gjetjeve të studimit përmes tryezave me pjesëmarrje të gjyqtarëve, prokurorëve, grupeve të interesit, përfaqësues të KLP, PP, KLGJ, përfaqësues të Kuvendit të Shqipërisë;</t>
    </r>
    <r>
      <rPr>
        <sz val="12"/>
        <color theme="1"/>
        <rFont val="Calibri"/>
        <family val="2"/>
        <scheme val="minor"/>
      </rPr>
      <t xml:space="preserve">
•Puna e specialisteve në institucione p</t>
    </r>
    <r>
      <rPr>
        <sz val="12"/>
        <color theme="1"/>
        <rFont val="Calibri"/>
        <family val="2"/>
      </rPr>
      <t>ë</t>
    </r>
    <r>
      <rPr>
        <sz val="12"/>
        <color theme="1"/>
        <rFont val="Calibri"/>
        <family val="2"/>
        <scheme val="minor"/>
      </rPr>
      <t>r popullimin e regjistrave  (7 specialist</t>
    </r>
    <r>
      <rPr>
        <sz val="12"/>
        <color theme="1"/>
        <rFont val="Calibri"/>
        <family val="2"/>
      </rPr>
      <t>ë</t>
    </r>
    <r>
      <rPr>
        <sz val="12"/>
        <color theme="1"/>
        <rFont val="Calibri"/>
        <family val="2"/>
        <scheme val="minor"/>
      </rPr>
      <t xml:space="preserve"> x 2 muaj)                                                                                                                                                                             
• Koordinimi i punës së ekspertëve nga MD (1 person x 2 muaj)  </t>
    </r>
  </si>
  <si>
    <r>
      <rPr>
        <sz val="12"/>
        <color rgb="FFFF0000"/>
        <rFont val="Calibri"/>
        <family val="2"/>
        <scheme val="minor"/>
      </rPr>
      <t>2.2.2.3 Përdorimi i fondit të posaçëm dhe të përshtatshëm me nevojat për kompensimin e viktimave të trafikimit.</t>
    </r>
    <r>
      <rPr>
        <sz val="12"/>
        <color theme="1"/>
        <rFont val="Calibri"/>
        <family val="2"/>
        <scheme val="minor"/>
      </rPr>
      <t xml:space="preserve"> 
•Puna e eksperteve p</t>
    </r>
    <r>
      <rPr>
        <sz val="12"/>
        <color theme="1"/>
        <rFont val="Calibri"/>
        <family val="2"/>
      </rPr>
      <t>ë</t>
    </r>
    <r>
      <rPr>
        <sz val="12"/>
        <color theme="1"/>
        <rFont val="Calibri"/>
        <family val="2"/>
        <scheme val="minor"/>
      </rPr>
      <t>r p</t>
    </r>
    <r>
      <rPr>
        <sz val="12"/>
        <color theme="1"/>
        <rFont val="Calibri"/>
        <family val="2"/>
      </rPr>
      <t>ë</t>
    </r>
    <r>
      <rPr>
        <sz val="12"/>
        <color theme="1"/>
        <rFont val="Calibri"/>
        <family val="2"/>
        <scheme val="minor"/>
      </rPr>
      <t>rdit</t>
    </r>
    <r>
      <rPr>
        <sz val="12"/>
        <color theme="1"/>
        <rFont val="Calibri"/>
        <family val="2"/>
      </rPr>
      <t>ë</t>
    </r>
    <r>
      <rPr>
        <sz val="12"/>
        <color theme="1"/>
        <rFont val="Calibri"/>
        <family val="2"/>
        <scheme val="minor"/>
      </rPr>
      <t>simin e t</t>
    </r>
    <r>
      <rPr>
        <sz val="12"/>
        <color theme="1"/>
        <rFont val="Calibri"/>
        <family val="2"/>
      </rPr>
      <t>ë</t>
    </r>
    <r>
      <rPr>
        <sz val="12"/>
        <color theme="1"/>
        <rFont val="Calibri"/>
        <family val="2"/>
        <scheme val="minor"/>
      </rPr>
      <t xml:space="preserve"> dh</t>
    </r>
    <r>
      <rPr>
        <sz val="12"/>
        <color theme="1"/>
        <rFont val="Calibri"/>
        <family val="2"/>
      </rPr>
      <t>ë</t>
    </r>
    <r>
      <rPr>
        <sz val="12"/>
        <color theme="1"/>
        <rFont val="Calibri"/>
        <family val="2"/>
        <scheme val="minor"/>
      </rPr>
      <t>nave (7 specialist</t>
    </r>
    <r>
      <rPr>
        <sz val="12"/>
        <color theme="1"/>
        <rFont val="Calibri"/>
        <family val="2"/>
      </rPr>
      <t>ë</t>
    </r>
    <r>
      <rPr>
        <sz val="12"/>
        <color theme="1"/>
        <rFont val="Calibri"/>
        <family val="2"/>
        <scheme val="minor"/>
      </rPr>
      <t xml:space="preserve"> x 0.5 muaj/n</t>
    </r>
    <r>
      <rPr>
        <sz val="12"/>
        <color theme="1"/>
        <rFont val="Calibri"/>
        <family val="2"/>
      </rPr>
      <t>ë</t>
    </r>
    <r>
      <rPr>
        <sz val="12"/>
        <color theme="1"/>
        <rFont val="Calibri"/>
        <family val="2"/>
        <scheme val="minor"/>
      </rPr>
      <t xml:space="preserve"> vit)</t>
    </r>
  </si>
  <si>
    <t xml:space="preserve"> 01110 Planifikimi, Menaxhimi dhe Administrimi (29), 01110 Veprimtaria e KLP</t>
  </si>
  <si>
    <t>2.2.3	Funksionimi i organeve/strukturave ndihmëse dhe përgjegjëse vendimmarrëse për aplikimet e mundshme për kompensim dhe ofrimin e shërbimeve të tjera mbështetëse.</t>
  </si>
  <si>
    <t>01110 Planifikimi, Menaxhimi dhe Administrimi (14), 01110 Planifikimi, Menaxhimi dhe Administrimi (28), DHKA, 09820 Veprimtaria Arsimore</t>
  </si>
  <si>
    <r>
      <rPr>
        <sz val="12"/>
        <color rgb="FFFF0000"/>
        <rFont val="Calibri"/>
        <family val="2"/>
        <scheme val="minor"/>
      </rPr>
      <t xml:space="preserve">2.2.3.1 Krijimi i strukturave përgjegjëse për kompensimin e viktimave nga shteti;
</t>
    </r>
    <r>
      <rPr>
        <sz val="12"/>
        <color theme="1"/>
        <rFont val="Calibri"/>
        <family val="2"/>
        <scheme val="minor"/>
      </rPr>
      <t>• Persona t</t>
    </r>
    <r>
      <rPr>
        <sz val="12"/>
        <color theme="1"/>
        <rFont val="Calibri"/>
        <family val="2"/>
      </rPr>
      <t>ë</t>
    </r>
    <r>
      <rPr>
        <sz val="12"/>
        <color theme="1"/>
        <rFont val="Calibri"/>
        <family val="2"/>
        <scheme val="minor"/>
      </rPr>
      <t xml:space="preserve"> trajnuar (10 programe x 2 dit</t>
    </r>
    <r>
      <rPr>
        <sz val="12"/>
        <color theme="1"/>
        <rFont val="Calibri"/>
        <family val="2"/>
      </rPr>
      <t>ë</t>
    </r>
    <r>
      <rPr>
        <sz val="12"/>
        <color theme="1"/>
        <rFont val="Calibri"/>
        <family val="2"/>
        <scheme val="minor"/>
      </rPr>
      <t xml:space="preserve"> x 20 persona). Kosto mesatare p</t>
    </r>
    <r>
      <rPr>
        <sz val="12"/>
        <color theme="1"/>
        <rFont val="Calibri"/>
        <family val="2"/>
      </rPr>
      <t>ë</t>
    </r>
    <r>
      <rPr>
        <sz val="12"/>
        <color theme="1"/>
        <rFont val="Calibri"/>
        <family val="2"/>
        <scheme val="minor"/>
      </rPr>
      <t>r person t</t>
    </r>
    <r>
      <rPr>
        <sz val="12"/>
        <color theme="1"/>
        <rFont val="Calibri"/>
        <family val="2"/>
      </rPr>
      <t>ë</t>
    </r>
    <r>
      <rPr>
        <sz val="12"/>
        <color theme="1"/>
        <rFont val="Calibri"/>
        <family val="2"/>
        <scheme val="minor"/>
      </rPr>
      <t xml:space="preserve"> trajnuar 9000 lek</t>
    </r>
    <r>
      <rPr>
        <sz val="12"/>
        <color theme="1"/>
        <rFont val="Calibri"/>
        <family val="2"/>
      </rPr>
      <t>ë</t>
    </r>
    <r>
      <rPr>
        <sz val="12"/>
        <color theme="1"/>
        <rFont val="Calibri"/>
        <family val="2"/>
        <scheme val="minor"/>
      </rPr>
      <t xml:space="preserve"> 
</t>
    </r>
  </si>
  <si>
    <r>
      <rPr>
        <sz val="12"/>
        <color rgb="FFFF0000"/>
        <rFont val="Calibri"/>
        <family val="2"/>
        <scheme val="minor"/>
      </rPr>
      <t xml:space="preserve">2.2.3.2 Trajnimi i punonjësve të policisë, oficerëve të policisë gjyqësore, prokurorëve, ekspertëve për të siguruar mbledhjen e provave për dëmin që ka pësuar viktima, përfshirë përfitimin financiar nga shfrytëzimi i viktimës, si element i rëndësishëm për të mbështetur pretendimet e ardhshme për kompensim;
</t>
    </r>
    <r>
      <rPr>
        <sz val="12"/>
        <color theme="1"/>
        <rFont val="Calibri"/>
        <family val="2"/>
        <scheme val="minor"/>
      </rPr>
      <t>• Persona t</t>
    </r>
    <r>
      <rPr>
        <sz val="12"/>
        <color theme="1"/>
        <rFont val="Calibri"/>
        <family val="2"/>
      </rPr>
      <t>ë</t>
    </r>
    <r>
      <rPr>
        <sz val="12"/>
        <color theme="1"/>
        <rFont val="Calibri"/>
        <family val="2"/>
        <scheme val="minor"/>
      </rPr>
      <t xml:space="preserve"> trajnuar (10 programe x 2 dit</t>
    </r>
    <r>
      <rPr>
        <sz val="12"/>
        <color theme="1"/>
        <rFont val="Calibri"/>
        <family val="2"/>
      </rPr>
      <t>ë</t>
    </r>
    <r>
      <rPr>
        <sz val="12"/>
        <color theme="1"/>
        <rFont val="Calibri"/>
        <family val="2"/>
        <scheme val="minor"/>
      </rPr>
      <t xml:space="preserve"> x 20 persona). Kosto mesatare p</t>
    </r>
    <r>
      <rPr>
        <sz val="12"/>
        <color theme="1"/>
        <rFont val="Calibri"/>
        <family val="2"/>
      </rPr>
      <t>ë</t>
    </r>
    <r>
      <rPr>
        <sz val="12"/>
        <color theme="1"/>
        <rFont val="Calibri"/>
        <family val="2"/>
        <scheme val="minor"/>
      </rPr>
      <t>r person t</t>
    </r>
    <r>
      <rPr>
        <sz val="12"/>
        <color theme="1"/>
        <rFont val="Calibri"/>
        <family val="2"/>
      </rPr>
      <t>ë</t>
    </r>
    <r>
      <rPr>
        <sz val="12"/>
        <color theme="1"/>
        <rFont val="Calibri"/>
        <family val="2"/>
        <scheme val="minor"/>
      </rPr>
      <t xml:space="preserve"> trajnuar 9000 lek</t>
    </r>
    <r>
      <rPr>
        <sz val="12"/>
        <color theme="1"/>
        <rFont val="Calibri"/>
        <family val="2"/>
      </rPr>
      <t>ë</t>
    </r>
    <r>
      <rPr>
        <sz val="6"/>
        <color theme="1"/>
        <rFont val="Calibri"/>
        <family val="2"/>
      </rPr>
      <t>.</t>
    </r>
    <r>
      <rPr>
        <sz val="12"/>
        <color theme="1"/>
        <rFont val="Calibri"/>
        <family val="2"/>
        <scheme val="minor"/>
      </rPr>
      <t xml:space="preserve"> 
</t>
    </r>
  </si>
  <si>
    <r>
      <t xml:space="preserve">2.2.3.3 Ngritja e kapaciteteve të avokatëve për të mbështetur viktimat në kërkimin e kompensimit duke përdorur të gjitha mudësitë që ligji u ofron                                                                                                                                                                                                                                                                                                                                                                           </t>
    </r>
    <r>
      <rPr>
        <sz val="12"/>
        <rFont val="Calibri"/>
        <family val="2"/>
        <scheme val="minor"/>
      </rPr>
      <t>• P</t>
    </r>
    <r>
      <rPr>
        <sz val="12"/>
        <rFont val="Calibri"/>
        <family val="2"/>
      </rPr>
      <t>ë</t>
    </r>
    <r>
      <rPr>
        <sz val="12"/>
        <rFont val="Calibri"/>
        <family val="2"/>
        <scheme val="minor"/>
      </rPr>
      <t>rpunimi i pyet</t>
    </r>
    <r>
      <rPr>
        <sz val="12"/>
        <rFont val="Calibri"/>
        <family val="2"/>
      </rPr>
      <t>ë</t>
    </r>
    <r>
      <rPr>
        <sz val="12"/>
        <rFont val="Calibri"/>
        <family val="2"/>
        <scheme val="minor"/>
      </rPr>
      <t>sor</t>
    </r>
    <r>
      <rPr>
        <sz val="12"/>
        <rFont val="Calibri"/>
        <family val="2"/>
      </rPr>
      <t>ë</t>
    </r>
    <r>
      <rPr>
        <sz val="12"/>
        <rFont val="Calibri"/>
        <family val="2"/>
        <scheme val="minor"/>
      </rPr>
      <t>ve dhe hartimi i nj</t>
    </r>
    <r>
      <rPr>
        <sz val="12"/>
        <rFont val="Calibri"/>
        <family val="2"/>
      </rPr>
      <t>ë</t>
    </r>
    <r>
      <rPr>
        <sz val="12"/>
        <rFont val="Calibri"/>
        <family val="2"/>
        <scheme val="minor"/>
      </rPr>
      <t xml:space="preserve"> raporti vjetor me pyet</t>
    </r>
    <r>
      <rPr>
        <sz val="12"/>
        <rFont val="Calibri"/>
        <family val="2"/>
      </rPr>
      <t>ë</t>
    </r>
    <r>
      <rPr>
        <sz val="12"/>
        <rFont val="Calibri"/>
        <family val="2"/>
        <scheme val="minor"/>
      </rPr>
      <t>soret e mbledhur (2 ekspert</t>
    </r>
    <r>
      <rPr>
        <sz val="12"/>
        <rFont val="Calibri"/>
        <family val="2"/>
      </rPr>
      <t>ë</t>
    </r>
    <r>
      <rPr>
        <sz val="12"/>
        <rFont val="Calibri"/>
        <family val="2"/>
        <scheme val="minor"/>
      </rPr>
      <t xml:space="preserve"> x 20 dit</t>
    </r>
    <r>
      <rPr>
        <sz val="12"/>
        <rFont val="Calibri"/>
        <family val="2"/>
      </rPr>
      <t>ë</t>
    </r>
    <r>
      <rPr>
        <sz val="12"/>
        <rFont val="Calibri"/>
        <family val="2"/>
        <scheme val="minor"/>
      </rPr>
      <t xml:space="preserve"> pune n</t>
    </r>
    <r>
      <rPr>
        <sz val="12"/>
        <rFont val="Calibri"/>
        <family val="2"/>
      </rPr>
      <t>ë</t>
    </r>
    <r>
      <rPr>
        <sz val="12"/>
        <rFont val="Calibri"/>
        <family val="2"/>
        <scheme val="minor"/>
      </rPr>
      <t xml:space="preserve"> vit)</t>
    </r>
  </si>
  <si>
    <t>2.2.4 Sigurimi i aksesit në informacion të viktimave të veprave penale lidhur me mundësitë për aplikim për kompensim në nivel kombëtar dhe ndërkombëtar.</t>
  </si>
  <si>
    <r>
      <rPr>
        <sz val="12"/>
        <color rgb="FFFF0000"/>
        <rFont val="Calibri"/>
        <family val="2"/>
        <scheme val="minor"/>
      </rPr>
      <t>2.2.4.1 Fushatë kombëtare informuese për ligjin e kompensimit të viktimave nga shteti;</t>
    </r>
    <r>
      <rPr>
        <sz val="12"/>
        <color theme="1"/>
        <rFont val="Calibri"/>
        <family val="2"/>
        <scheme val="minor"/>
      </rPr>
      <t xml:space="preserve">
•Puna e stafit t</t>
    </r>
    <r>
      <rPr>
        <sz val="12"/>
        <color theme="1"/>
        <rFont val="Calibri"/>
        <family val="2"/>
      </rPr>
      <t>ë</t>
    </r>
    <r>
      <rPr>
        <sz val="12"/>
        <color theme="1"/>
        <rFont val="Calibri"/>
        <family val="2"/>
        <scheme val="minor"/>
      </rPr>
      <t xml:space="preserve"> KLP dhe KLGJ (6 ekspert</t>
    </r>
    <r>
      <rPr>
        <sz val="12"/>
        <color theme="1"/>
        <rFont val="Calibri"/>
        <family val="2"/>
      </rPr>
      <t>ë</t>
    </r>
    <r>
      <rPr>
        <sz val="12"/>
        <color theme="1"/>
        <rFont val="Calibri"/>
        <family val="2"/>
        <scheme val="minor"/>
      </rPr>
      <t xml:space="preserve"> x 0.5 muaj vit)</t>
    </r>
  </si>
  <si>
    <t>2.2.5 Ushtrimi i aksesit të  viktimave të veprave penale, shtetasve resident në një shtet të huaj, në një kompensim të drejtë nga shteti.</t>
  </si>
  <si>
    <r>
      <rPr>
        <sz val="12"/>
        <color rgb="FFFF0000"/>
        <rFont val="Calibri"/>
        <family val="2"/>
        <scheme val="minor"/>
      </rPr>
      <t>2.2.5.1 Përcaktimi i strukturave përgjegjëse për kompensim të viktimave shtetas të huaj;</t>
    </r>
    <r>
      <rPr>
        <sz val="12"/>
        <color theme="1"/>
        <rFont val="Calibri"/>
        <family val="2"/>
        <scheme val="minor"/>
      </rPr>
      <t xml:space="preserve">
Persona t</t>
    </r>
    <r>
      <rPr>
        <sz val="12"/>
        <color theme="1"/>
        <rFont val="Calibri"/>
        <family val="2"/>
      </rPr>
      <t>ë</t>
    </r>
    <r>
      <rPr>
        <sz val="12"/>
        <color theme="1"/>
        <rFont val="Calibri"/>
        <family val="2"/>
        <scheme val="minor"/>
      </rPr>
      <t xml:space="preserve"> trajnuar (2 programe x 3 dit</t>
    </r>
    <r>
      <rPr>
        <sz val="12"/>
        <color theme="1"/>
        <rFont val="Calibri"/>
        <family val="2"/>
      </rPr>
      <t>ë</t>
    </r>
    <r>
      <rPr>
        <sz val="12"/>
        <color theme="1"/>
        <rFont val="Calibri"/>
        <family val="2"/>
        <scheme val="minor"/>
      </rPr>
      <t xml:space="preserve"> x 15 persona). Kosto mesatare p</t>
    </r>
    <r>
      <rPr>
        <sz val="12"/>
        <color theme="1"/>
        <rFont val="Calibri"/>
        <family val="2"/>
      </rPr>
      <t>ë</t>
    </r>
    <r>
      <rPr>
        <sz val="12"/>
        <color theme="1"/>
        <rFont val="Calibri"/>
        <family val="2"/>
        <scheme val="minor"/>
      </rPr>
      <t>r person t</t>
    </r>
    <r>
      <rPr>
        <sz val="12"/>
        <color theme="1"/>
        <rFont val="Calibri"/>
        <family val="2"/>
      </rPr>
      <t>ë</t>
    </r>
    <r>
      <rPr>
        <sz val="12"/>
        <color theme="1"/>
        <rFont val="Calibri"/>
        <family val="2"/>
        <scheme val="minor"/>
      </rPr>
      <t xml:space="preserve"> trajnuar 9000 lek</t>
    </r>
    <r>
      <rPr>
        <sz val="12"/>
        <color theme="1"/>
        <rFont val="Calibri"/>
        <family val="2"/>
      </rPr>
      <t>ë</t>
    </r>
    <r>
      <rPr>
        <sz val="12"/>
        <color theme="1"/>
        <rFont val="Calibri"/>
        <family val="2"/>
        <scheme val="minor"/>
      </rPr>
      <t xml:space="preserve"> </t>
    </r>
  </si>
  <si>
    <r>
      <rPr>
        <sz val="12"/>
        <color rgb="FFFF0000"/>
        <rFont val="Calibri"/>
        <family val="2"/>
        <scheme val="minor"/>
      </rPr>
      <t xml:space="preserve">2.2.5.2 Miratimi i praktikave procedurave administrative të kompensimit dhe të komunikimit mes institucioneve dhe shteteve homologe. </t>
    </r>
    <r>
      <rPr>
        <sz val="12"/>
        <color theme="1"/>
        <rFont val="Calibri"/>
        <family val="2"/>
        <scheme val="minor"/>
      </rPr>
      <t xml:space="preserve">
•Tryeza pune (2 tryeza pune x 20 pjes</t>
    </r>
    <r>
      <rPr>
        <sz val="6"/>
        <color theme="1"/>
        <rFont val="Calibri"/>
        <family val="2"/>
      </rPr>
      <t>e</t>
    </r>
    <r>
      <rPr>
        <sz val="12"/>
        <color theme="1"/>
        <rFont val="Calibri"/>
        <family val="2"/>
        <scheme val="minor"/>
      </rPr>
      <t>marr</t>
    </r>
    <r>
      <rPr>
        <sz val="12"/>
        <color theme="1"/>
        <rFont val="Calibri"/>
        <family val="2"/>
      </rPr>
      <t>ë</t>
    </r>
    <r>
      <rPr>
        <sz val="12"/>
        <color theme="1"/>
        <rFont val="Calibri"/>
        <family val="2"/>
        <scheme val="minor"/>
      </rPr>
      <t>s x 1300  lekë/ person/ p</t>
    </r>
    <r>
      <rPr>
        <sz val="12"/>
        <color theme="1"/>
        <rFont val="Calibri"/>
        <family val="2"/>
      </rPr>
      <t>ë</t>
    </r>
    <r>
      <rPr>
        <sz val="12"/>
        <color theme="1"/>
        <rFont val="Calibri"/>
        <family val="2"/>
        <scheme val="minor"/>
      </rPr>
      <t>r çdo aktivitet</t>
    </r>
  </si>
  <si>
    <r>
      <t xml:space="preserve">2.2.5.3 Lehtësimi i procedurave të kompensimit të viktimave të krimeve në një shtet të huaj, mbrojtja e tyre nga dëmtimi me të njëjta të drejta si ajo e shtetasve rezident;.                                                                                                                                                                                            </t>
    </r>
    <r>
      <rPr>
        <sz val="12"/>
        <rFont val="Calibri"/>
        <family val="2"/>
        <scheme val="minor"/>
      </rPr>
      <t>• P</t>
    </r>
    <r>
      <rPr>
        <sz val="12"/>
        <rFont val="Calibri"/>
        <family val="2"/>
      </rPr>
      <t>ë</t>
    </r>
    <r>
      <rPr>
        <sz val="12"/>
        <rFont val="Calibri"/>
        <family val="2"/>
        <scheme val="minor"/>
      </rPr>
      <t>rpunimi i pyet</t>
    </r>
    <r>
      <rPr>
        <sz val="12"/>
        <rFont val="Calibri"/>
        <family val="2"/>
      </rPr>
      <t>ë</t>
    </r>
    <r>
      <rPr>
        <sz val="12"/>
        <rFont val="Calibri"/>
        <family val="2"/>
        <scheme val="minor"/>
      </rPr>
      <t>sor</t>
    </r>
    <r>
      <rPr>
        <sz val="12"/>
        <rFont val="Calibri"/>
        <family val="2"/>
      </rPr>
      <t>ë</t>
    </r>
    <r>
      <rPr>
        <sz val="12"/>
        <rFont val="Calibri"/>
        <family val="2"/>
        <scheme val="minor"/>
      </rPr>
      <t>ve dhe hartimi i nj</t>
    </r>
    <r>
      <rPr>
        <sz val="12"/>
        <rFont val="Calibri"/>
        <family val="2"/>
      </rPr>
      <t>ë</t>
    </r>
    <r>
      <rPr>
        <sz val="12"/>
        <rFont val="Calibri"/>
        <family val="2"/>
        <scheme val="minor"/>
      </rPr>
      <t xml:space="preserve"> raporti vjetor me pyet</t>
    </r>
    <r>
      <rPr>
        <sz val="12"/>
        <rFont val="Calibri"/>
        <family val="2"/>
      </rPr>
      <t>ë</t>
    </r>
    <r>
      <rPr>
        <sz val="12"/>
        <rFont val="Calibri"/>
        <family val="2"/>
        <scheme val="minor"/>
      </rPr>
      <t>sor</t>
    </r>
    <r>
      <rPr>
        <sz val="12"/>
        <rFont val="Calibri"/>
        <family val="2"/>
      </rPr>
      <t>ë</t>
    </r>
    <r>
      <rPr>
        <sz val="12"/>
        <rFont val="Calibri"/>
        <family val="2"/>
        <scheme val="minor"/>
      </rPr>
      <t>t e mbledhur (1 ekspert x 20 dit</t>
    </r>
    <r>
      <rPr>
        <sz val="12"/>
        <rFont val="Calibri"/>
        <family val="2"/>
      </rPr>
      <t>ë</t>
    </r>
    <r>
      <rPr>
        <sz val="12"/>
        <rFont val="Calibri"/>
        <family val="2"/>
        <scheme val="minor"/>
      </rPr>
      <t xml:space="preserve"> pune n</t>
    </r>
    <r>
      <rPr>
        <sz val="6"/>
        <rFont val="Calibri"/>
        <family val="2"/>
      </rPr>
      <t>ë</t>
    </r>
    <r>
      <rPr>
        <sz val="12"/>
        <rFont val="Calibri"/>
        <family val="2"/>
        <scheme val="minor"/>
      </rPr>
      <t xml:space="preserve"> vit)</t>
    </r>
  </si>
  <si>
    <t>2.2.5.4 Bashkëpunim efikas me autoritetet për lehtësimin e dhënies së informacionit viktimave të krimit lidhur me aplikimin për kompensim.</t>
  </si>
  <si>
    <t>Objektivi specifik 2.3: Politika efektive për mbrojtjen e viktimave të krimit  bazuar në statistika të hartuara sipas standardeve ndërkombëtare</t>
  </si>
  <si>
    <r>
      <rPr>
        <sz val="12"/>
        <color rgb="FFFF0000"/>
        <rFont val="Calibri"/>
        <family val="2"/>
        <scheme val="minor"/>
      </rPr>
      <t xml:space="preserve">2.3.1.1 Rishikimi, përmirësimi i metodologjisë së mbledhjes, përpunimit dhe publikimit i të dhënave për viktimat dhe profilin e tyre;;
</t>
    </r>
    <r>
      <rPr>
        <sz val="12"/>
        <color theme="1"/>
        <rFont val="Calibri"/>
        <family val="2"/>
        <scheme val="minor"/>
      </rPr>
      <t>•Shpenzime p</t>
    </r>
    <r>
      <rPr>
        <sz val="12"/>
        <color theme="1"/>
        <rFont val="Calibri"/>
        <family val="2"/>
      </rPr>
      <t>ë</t>
    </r>
    <r>
      <rPr>
        <sz val="12"/>
        <color theme="1"/>
        <rFont val="Calibri"/>
        <family val="2"/>
        <scheme val="minor"/>
      </rPr>
      <t>r paga t</t>
    </r>
    <r>
      <rPr>
        <sz val="12"/>
        <color theme="1"/>
        <rFont val="Calibri"/>
        <family val="2"/>
      </rPr>
      <t>ë</t>
    </r>
    <r>
      <rPr>
        <sz val="12"/>
        <color theme="1"/>
        <rFont val="Calibri"/>
        <family val="2"/>
        <scheme val="minor"/>
      </rPr>
      <t xml:space="preserve"> punonj</t>
    </r>
    <r>
      <rPr>
        <sz val="12"/>
        <color theme="1"/>
        <rFont val="Calibri"/>
        <family val="2"/>
      </rPr>
      <t>ë</t>
    </r>
    <r>
      <rPr>
        <sz val="12"/>
        <color theme="1"/>
        <rFont val="Calibri"/>
        <family val="2"/>
        <scheme val="minor"/>
      </rPr>
      <t>sve bazuar n</t>
    </r>
    <r>
      <rPr>
        <sz val="12"/>
        <color theme="1"/>
        <rFont val="Calibri"/>
        <family val="2"/>
      </rPr>
      <t>ë</t>
    </r>
    <r>
      <rPr>
        <sz val="12"/>
        <color theme="1"/>
        <rFont val="Calibri"/>
        <family val="2"/>
        <scheme val="minor"/>
      </rPr>
      <t xml:space="preserve"> PBA 2023-2025                                                                                                                                                                                                                                                                                                                                               </t>
    </r>
  </si>
  <si>
    <r>
      <rPr>
        <sz val="12"/>
        <color rgb="FFFF0000"/>
        <rFont val="Calibri"/>
        <family val="2"/>
        <scheme val="minor"/>
      </rPr>
      <t>2.3.1.2 Standardizimi i të dhënave zyrtare dhe pasurimi i tyre me të dhëna më të detajuara për viktimat dhe publikimi i tyre;;</t>
    </r>
    <r>
      <rPr>
        <sz val="12"/>
        <color theme="1"/>
        <rFont val="Calibri"/>
        <family val="2"/>
        <scheme val="minor"/>
      </rPr>
      <t xml:space="preserve">                                                                                                                                                                                                                                                                                                                                      •Persona t</t>
    </r>
    <r>
      <rPr>
        <sz val="12"/>
        <color theme="1"/>
        <rFont val="Calibri"/>
        <family val="2"/>
      </rPr>
      <t>ë</t>
    </r>
    <r>
      <rPr>
        <sz val="12"/>
        <color theme="1"/>
        <rFont val="Calibri"/>
        <family val="2"/>
        <scheme val="minor"/>
      </rPr>
      <t xml:space="preserve"> trajnuar (2 programe n</t>
    </r>
    <r>
      <rPr>
        <sz val="12"/>
        <color theme="1"/>
        <rFont val="Calibri"/>
        <family val="2"/>
      </rPr>
      <t>ë</t>
    </r>
    <r>
      <rPr>
        <sz val="12"/>
        <color theme="1"/>
        <rFont val="Calibri"/>
        <family val="2"/>
        <scheme val="minor"/>
      </rPr>
      <t xml:space="preserve"> vit x 2 dit</t>
    </r>
    <r>
      <rPr>
        <sz val="12"/>
        <color theme="1"/>
        <rFont val="Calibri"/>
        <family val="2"/>
      </rPr>
      <t>ë</t>
    </r>
    <r>
      <rPr>
        <sz val="12"/>
        <color theme="1"/>
        <rFont val="Calibri"/>
        <family val="2"/>
        <scheme val="minor"/>
      </rPr>
      <t xml:space="preserve"> x 15 persona). Kosto mesatare p</t>
    </r>
    <r>
      <rPr>
        <sz val="12"/>
        <color theme="1"/>
        <rFont val="Calibri"/>
        <family val="2"/>
      </rPr>
      <t>ë</t>
    </r>
    <r>
      <rPr>
        <sz val="12"/>
        <color theme="1"/>
        <rFont val="Calibri"/>
        <family val="2"/>
        <scheme val="minor"/>
      </rPr>
      <t>r person t</t>
    </r>
    <r>
      <rPr>
        <sz val="12"/>
        <color theme="1"/>
        <rFont val="Calibri"/>
        <family val="2"/>
      </rPr>
      <t>ë</t>
    </r>
    <r>
      <rPr>
        <sz val="12"/>
        <color theme="1"/>
        <rFont val="Calibri"/>
        <family val="2"/>
        <scheme val="minor"/>
      </rPr>
      <t xml:space="preserve"> trajnuar 9000 lek</t>
    </r>
    <r>
      <rPr>
        <sz val="12"/>
        <color theme="1"/>
        <rFont val="Calibri"/>
        <family val="2"/>
      </rPr>
      <t>ë</t>
    </r>
    <r>
      <rPr>
        <sz val="12"/>
        <color theme="1"/>
        <rFont val="Calibri"/>
        <family val="2"/>
        <scheme val="minor"/>
      </rPr>
      <t xml:space="preserve"> </t>
    </r>
  </si>
  <si>
    <r>
      <rPr>
        <sz val="12"/>
        <color rgb="FFFF0000"/>
        <rFont val="Calibri"/>
        <family val="2"/>
        <scheme val="minor"/>
      </rPr>
      <t>2.3.1.3 Botimi i statistikave për të gjithë viktimat e krimeve, në formate miqësore dhe të kuptueshme për përdoruesit e gjerë dhe kërkuesit në fushë;.</t>
    </r>
    <r>
      <rPr>
        <sz val="12"/>
        <color theme="1"/>
        <rFont val="Calibri"/>
        <family val="2"/>
        <scheme val="minor"/>
      </rPr>
      <t xml:space="preserve">                                                                                                                                                                                                                                                                                                                     •Pagat e stafit epror direkt q</t>
    </r>
    <r>
      <rPr>
        <sz val="12"/>
        <color theme="1"/>
        <rFont val="Calibri"/>
        <family val="2"/>
      </rPr>
      <t>ë</t>
    </r>
    <r>
      <rPr>
        <sz val="12"/>
        <color theme="1"/>
        <rFont val="Calibri"/>
        <family val="2"/>
        <scheme val="minor"/>
      </rPr>
      <t xml:space="preserve"> mentorojn</t>
    </r>
    <r>
      <rPr>
        <sz val="12"/>
        <color theme="1"/>
        <rFont val="Calibri"/>
        <family val="2"/>
      </rPr>
      <t>ë</t>
    </r>
    <r>
      <rPr>
        <sz val="12"/>
        <color theme="1"/>
        <rFont val="Calibri"/>
        <family val="2"/>
        <scheme val="minor"/>
      </rPr>
      <t xml:space="preserve"> pun</t>
    </r>
    <r>
      <rPr>
        <sz val="12"/>
        <color theme="1"/>
        <rFont val="Calibri"/>
        <family val="2"/>
      </rPr>
      <t>ë</t>
    </r>
    <r>
      <rPr>
        <sz val="12"/>
        <color theme="1"/>
        <rFont val="Calibri"/>
        <family val="2"/>
        <scheme val="minor"/>
      </rPr>
      <t>n e stafit (1 person x 2 muaj n</t>
    </r>
    <r>
      <rPr>
        <sz val="12"/>
        <color theme="1"/>
        <rFont val="Calibri"/>
        <family val="2"/>
      </rPr>
      <t>ë</t>
    </r>
    <r>
      <rPr>
        <sz val="12"/>
        <color theme="1"/>
        <rFont val="Calibri"/>
        <family val="2"/>
        <scheme val="minor"/>
      </rPr>
      <t xml:space="preserve"> vit)</t>
    </r>
  </si>
  <si>
    <t>2.3.1.4 Zhvillimi i anketave kombëtare në mënyrë periodike për matjen e nivelit të viktimizimit  nga krimi në  përgjithësi dhe për kategori të veçanta të viktimave;</t>
  </si>
  <si>
    <t>2.3.1.5 Mbledhja e të dhënave për raportimet e viktimave të adresuara në institucione të tjera, nga ato të policisë, prokurorisë dhe gjykata;</t>
  </si>
  <si>
    <t>2.3.1.6 Publikimi i të dhënave për dënimet penale dhe masat alternative për krimet e dhunëshme;</t>
  </si>
  <si>
    <t>2.3.1.7 Marrja e masave për përmirësimin e statistikave dhe publikimin e të dhënave të dënimeve dhe masave penale sipas veprave penale dhe sipas motiveve të parashikuara nga neni 50, gërma “j” i  Kodit Penal;</t>
  </si>
  <si>
    <t>2.3.1.8 Vijimi i konsolidimit të bashkëpunimit me partner vendas dhe ndërkombëtarë në lidhje me përmirësimin e statistikave dhe trajnimin e personelit që punon në këtë fushë;</t>
  </si>
  <si>
    <t>2.3.1.9 Shkëmbimi i përvojave pozitive me institucionet homologe të vendeve evropiane në lidhje me përmirësimin e standardeve dhe mundësitë e krahasimit të statistikave për viktimat e krimit.</t>
  </si>
  <si>
    <t>01320 Veprimtaria Statistikore (50), 01110 Planifikimi, Menaxhimi dhe Administrimi (14), 01110 Planifikimi, Menaxhimi dhe Administrimi (28), 03440 Sistemi I Burgjeve (14), 03140 Policia e Shtetit (16)</t>
  </si>
  <si>
    <t>2.4  Nentotal</t>
  </si>
  <si>
    <t>Objektivi specifik 2.4: Forcimi i kapaciteteve të profesionistëve që punojnë me dhe për viktimat e krimit për respektimin e  të drejtave të tyre</t>
  </si>
  <si>
    <t>2.4.1	Vlerësimi dhe përditësimi i programeve të formimit fillestar dhe vazhdues nga çdo institucion që punon me dhe për viktimat.</t>
  </si>
  <si>
    <t>Nentotal 2.4.1</t>
  </si>
  <si>
    <r>
      <t xml:space="preserve"> </t>
    </r>
    <r>
      <rPr>
        <sz val="12"/>
        <color rgb="FFFF0000"/>
        <rFont val="Calibri"/>
        <family val="2"/>
        <scheme val="minor"/>
      </rPr>
      <t>2.4.1.1 Evidentimi i programeve të formimit fillestar dhe vazhdues që adresojnë çështjet e viktimave të krimit;</t>
    </r>
    <r>
      <rPr>
        <sz val="12"/>
        <color theme="1"/>
        <rFont val="Calibri"/>
        <family val="2"/>
        <scheme val="minor"/>
      </rPr>
      <t xml:space="preserve">                                                                                                                                                                                                                                                                                •P</t>
    </r>
    <r>
      <rPr>
        <sz val="12"/>
        <color theme="1"/>
        <rFont val="Calibri"/>
        <family val="2"/>
      </rPr>
      <t>ë</t>
    </r>
    <r>
      <rPr>
        <sz val="12"/>
        <color theme="1"/>
        <rFont val="Calibri"/>
        <family val="2"/>
        <scheme val="minor"/>
      </rPr>
      <t>rpunimi i t</t>
    </r>
    <r>
      <rPr>
        <sz val="12"/>
        <color theme="1"/>
        <rFont val="Calibri"/>
        <family val="2"/>
      </rPr>
      <t>ë</t>
    </r>
    <r>
      <rPr>
        <sz val="12"/>
        <color theme="1"/>
        <rFont val="Calibri"/>
        <family val="2"/>
        <scheme val="minor"/>
      </rPr>
      <t xml:space="preserve"> dh</t>
    </r>
    <r>
      <rPr>
        <sz val="12"/>
        <color theme="1"/>
        <rFont val="Calibri"/>
        <family val="2"/>
      </rPr>
      <t>ë</t>
    </r>
    <r>
      <rPr>
        <sz val="12"/>
        <color theme="1"/>
        <rFont val="Calibri"/>
        <family val="2"/>
        <scheme val="minor"/>
      </rPr>
      <t>nave t</t>
    </r>
    <r>
      <rPr>
        <sz val="12"/>
        <color theme="1"/>
        <rFont val="Calibri"/>
        <family val="2"/>
      </rPr>
      <t>ë</t>
    </r>
    <r>
      <rPr>
        <sz val="12"/>
        <color theme="1"/>
        <rFont val="Calibri"/>
        <family val="2"/>
        <scheme val="minor"/>
      </rPr>
      <t xml:space="preserve"> sistemit (viti 2023) (2 specialist</t>
    </r>
    <r>
      <rPr>
        <sz val="12"/>
        <color theme="1"/>
        <rFont val="Calibri"/>
        <family val="2"/>
      </rPr>
      <t>ë</t>
    </r>
    <r>
      <rPr>
        <sz val="12"/>
        <color theme="1"/>
        <rFont val="Calibri"/>
        <family val="2"/>
        <scheme val="minor"/>
      </rPr>
      <t xml:space="preserve"> x 1.5  muaj n</t>
    </r>
    <r>
      <rPr>
        <sz val="12"/>
        <color theme="1"/>
        <rFont val="Calibri"/>
        <family val="2"/>
      </rPr>
      <t>ë</t>
    </r>
    <r>
      <rPr>
        <sz val="12"/>
        <color theme="1"/>
        <rFont val="Calibri"/>
        <family val="2"/>
        <scheme val="minor"/>
      </rPr>
      <t xml:space="preserve"> vit secili; 12% shpenzime t</t>
    </r>
    <r>
      <rPr>
        <sz val="12"/>
        <color theme="1"/>
        <rFont val="Calibri"/>
        <family val="2"/>
      </rPr>
      <t>ë</t>
    </r>
    <r>
      <rPr>
        <sz val="12"/>
        <color theme="1"/>
        <rFont val="Calibri"/>
        <family val="2"/>
        <scheme val="minor"/>
      </rPr>
      <t xml:space="preserve"> tjera operative)</t>
    </r>
  </si>
  <si>
    <r>
      <rPr>
        <sz val="12"/>
        <color rgb="FFFF0000"/>
        <rFont val="Calibri"/>
        <family val="2"/>
        <scheme val="minor"/>
      </rPr>
      <t xml:space="preserve">2.4.1.2 Rishikimi i programit fillestar dhe vazhdues nga çdo institucion që punon me/për  viktimat e krimit me qëllim përditësimin e programeve sipas problemeve të evidentuara;                                                                                                                                                                         • </t>
    </r>
    <r>
      <rPr>
        <sz val="12"/>
        <color theme="1"/>
        <rFont val="Calibri"/>
        <family val="2"/>
        <scheme val="minor"/>
      </rPr>
      <t>Grup pune  p</t>
    </r>
    <r>
      <rPr>
        <sz val="12"/>
        <color theme="1"/>
        <rFont val="Calibri"/>
        <family val="2"/>
      </rPr>
      <t>ë</t>
    </r>
    <r>
      <rPr>
        <sz val="12"/>
        <color theme="1"/>
        <rFont val="Calibri"/>
        <family val="2"/>
        <scheme val="minor"/>
      </rPr>
      <t>r unifikimin e instrumentave 7 specialist</t>
    </r>
    <r>
      <rPr>
        <sz val="6"/>
        <color theme="1"/>
        <rFont val="Calibri"/>
        <family val="2"/>
      </rPr>
      <t>e</t>
    </r>
    <r>
      <rPr>
        <sz val="12"/>
        <color theme="1"/>
        <rFont val="Calibri"/>
        <family val="2"/>
        <scheme val="minor"/>
      </rPr>
      <t xml:space="preserve"> x 2 muaj/vit person;                                                                                                                                                                                                                                                                          •12% shpenzime t</t>
    </r>
    <r>
      <rPr>
        <sz val="12"/>
        <color theme="1"/>
        <rFont val="Calibri"/>
        <family val="2"/>
      </rPr>
      <t xml:space="preserve">ë </t>
    </r>
    <r>
      <rPr>
        <sz val="6"/>
        <color theme="1"/>
        <rFont val="Calibri"/>
        <family val="2"/>
      </rPr>
      <t>2024</t>
    </r>
    <r>
      <rPr>
        <sz val="12"/>
        <color theme="1"/>
        <rFont val="Calibri"/>
        <family val="2"/>
        <scheme val="minor"/>
      </rPr>
      <t xml:space="preserve"> tjera operative;                                                                                                                                                                                                                                                                                                                       • Tryeza konsultimi 2 tryeza x 15 persona x 300 lekë/person)</t>
    </r>
  </si>
  <si>
    <r>
      <rPr>
        <sz val="12"/>
        <color rgb="FFFF0000"/>
        <rFont val="Calibri"/>
        <family val="2"/>
        <scheme val="minor"/>
      </rPr>
      <t xml:space="preserve">2.4.1.3 Takime periodike i institucioneve dhe partnerëve vendas dhe ndërkombëtarë trajnues në fushën për mbrojtjen e viktimave dhe shërbimeve për viktimat e krimit (çdo vit); </t>
    </r>
    <r>
      <rPr>
        <sz val="12"/>
        <color theme="1"/>
        <rFont val="Calibri"/>
        <family val="2"/>
        <scheme val="minor"/>
      </rPr>
      <t xml:space="preserve">                                                                                                                                                                                                                                                      • 1 ekspert ndërkomb</t>
    </r>
    <r>
      <rPr>
        <sz val="12"/>
        <color theme="1"/>
        <rFont val="Calibri"/>
        <family val="2"/>
      </rPr>
      <t>ë</t>
    </r>
    <r>
      <rPr>
        <sz val="12"/>
        <color theme="1"/>
        <rFont val="Calibri"/>
        <family val="2"/>
        <scheme val="minor"/>
      </rPr>
      <t>tar x 10 ditë pune;                                                                                                                                                                                                                                                                                                  •2 specialistë x 1 muaj/vit personi; 10% shpenzime të tjera operative;</t>
    </r>
  </si>
  <si>
    <r>
      <rPr>
        <sz val="12"/>
        <color rgb="FFFF0000"/>
        <rFont val="Calibri"/>
        <family val="2"/>
        <scheme val="minor"/>
      </rPr>
      <t xml:space="preserve">2.4.1.4 Hartimi i një formati të unifikuar të të dhënave (“kush bën çfarë”) për programet e trajnimeve të planifikuara dhe/ose të zhvilluara nga të gjitha institucionet trajnuese.                                                                                                                                                                                                                             </t>
    </r>
    <r>
      <rPr>
        <sz val="12"/>
        <rFont val="Calibri"/>
        <family val="2"/>
        <scheme val="minor"/>
      </rPr>
      <t>•1 ekspert lokal x 15 ditë pune;                                                                                                                                                                                                                                                                                                                        • 2 specialistë x 1 muaj;                                                                                                                                                                                                                                                                                                                                       •12% shpenzime të tjera operative.</t>
    </r>
  </si>
  <si>
    <r>
      <t xml:space="preserve">2.4.1.5 Publikimi i programeve trajnuese të përditësuara në faqet zyrtare të institucioneve që punojnë me viktimat e krimit;                                                                                                                                                                                                                                                                                                                                                                                                                                                                                                                                                                                                                                                                                           </t>
    </r>
    <r>
      <rPr>
        <sz val="12"/>
        <rFont val="Calibri"/>
        <family val="2"/>
        <scheme val="minor"/>
      </rPr>
      <t>• 2 specialistë x 1 muaj;                                                                                                                                                                                                                                                                                                                                       •12% shpenzime të tjera operative.</t>
    </r>
  </si>
  <si>
    <r>
      <t xml:space="preserve">09820 Veprimtaria Arsimore (55), 01110 Planifikimi, Menaxhimi dhe Administrimi (28), AS, UP,UPS, DHKN, DHKA, </t>
    </r>
    <r>
      <rPr>
        <sz val="11"/>
        <color rgb="FFFF0000"/>
        <rFont val="Calibri"/>
        <family val="2"/>
        <scheme val="minor"/>
      </rPr>
      <t>ASHDMF</t>
    </r>
    <r>
      <rPr>
        <sz val="11"/>
        <color theme="1"/>
        <rFont val="Calibri"/>
        <family val="2"/>
        <scheme val="minor"/>
      </rPr>
      <t xml:space="preserve">, 03440 Sistemi I Burgjeve (14), </t>
    </r>
    <r>
      <rPr>
        <sz val="11"/>
        <color rgb="FFFF0000"/>
        <rFont val="Calibri"/>
        <family val="2"/>
        <scheme val="minor"/>
      </rPr>
      <t>IML</t>
    </r>
  </si>
  <si>
    <t>2.4.2 Krijimi/përditësimi i regjistrave të profesionistëve të trajnuar/specializuar për të drejtat e viktimave</t>
  </si>
  <si>
    <r>
      <rPr>
        <sz val="12"/>
        <color rgb="FFFF0000"/>
        <rFont val="Calibri"/>
        <family val="2"/>
        <scheme val="minor"/>
      </rPr>
      <t xml:space="preserve">2.4.2.2 Krijimi i regjistrave nga çdo institucion pëgjegjës bazuar në modelin e unifikuar me të dhëna të profesionistëve të trajnuar/specializuar;                                                                                                                                                                                                                                                                                                                                              </t>
    </r>
    <r>
      <rPr>
        <sz val="12"/>
        <rFont val="Calibri"/>
        <family val="2"/>
        <scheme val="minor"/>
      </rPr>
      <t>• Mentorimi n</t>
    </r>
    <r>
      <rPr>
        <sz val="12"/>
        <rFont val="Calibri"/>
        <family val="2"/>
      </rPr>
      <t>ë</t>
    </r>
    <r>
      <rPr>
        <sz val="12"/>
        <rFont val="Calibri"/>
        <family val="2"/>
        <scheme val="minor"/>
      </rPr>
      <t xml:space="preserve"> hedhjen dhe p</t>
    </r>
    <r>
      <rPr>
        <sz val="12"/>
        <rFont val="Calibri"/>
        <family val="2"/>
      </rPr>
      <t>ë</t>
    </r>
    <r>
      <rPr>
        <sz val="12"/>
        <rFont val="Calibri"/>
        <family val="2"/>
        <scheme val="minor"/>
      </rPr>
      <t>rpunimin të dhënave  ( 3 specialist në MD x 3 muaj / vit;                                                                                                                                                                                                  •12% e pagave&amp;sig.shpenzime operative)</t>
    </r>
  </si>
  <si>
    <r>
      <rPr>
        <sz val="12"/>
        <color rgb="FFFF0000"/>
        <rFont val="Calibri"/>
        <family val="2"/>
        <scheme val="minor"/>
      </rPr>
      <t xml:space="preserve">2.4.2.1 Hartimi i një modeli të unifikuar të të dhënave të profesionistëve të trajnuar/specializuar në bashkëpunim me institucionet përgjegjëse; 
</t>
    </r>
    <r>
      <rPr>
        <sz val="12"/>
        <color theme="1"/>
        <rFont val="Calibri"/>
        <family val="2"/>
        <scheme val="minor"/>
      </rPr>
      <t>• Ekspert lokal (1 ekspert x 20 dit</t>
    </r>
    <r>
      <rPr>
        <sz val="12"/>
        <color theme="1"/>
        <rFont val="Calibri"/>
        <family val="2"/>
      </rPr>
      <t>ë</t>
    </r>
    <r>
      <rPr>
        <sz val="12"/>
        <color theme="1"/>
        <rFont val="Calibri"/>
        <family val="2"/>
        <scheme val="minor"/>
      </rPr>
      <t>);                                                                                                                                                                                                                                                                                             • Ekspert nd</t>
    </r>
    <r>
      <rPr>
        <sz val="12"/>
        <color theme="1"/>
        <rFont val="Calibri"/>
        <family val="2"/>
      </rPr>
      <t>ë</t>
    </r>
    <r>
      <rPr>
        <sz val="12"/>
        <color theme="1"/>
        <rFont val="Calibri"/>
        <family val="2"/>
        <scheme val="minor"/>
      </rPr>
      <t>rkomb</t>
    </r>
    <r>
      <rPr>
        <sz val="12"/>
        <color theme="1"/>
        <rFont val="Calibri"/>
        <family val="2"/>
      </rPr>
      <t>ë</t>
    </r>
    <r>
      <rPr>
        <sz val="12"/>
        <color theme="1"/>
        <rFont val="Calibri"/>
        <family val="2"/>
        <scheme val="minor"/>
      </rPr>
      <t>tar (1 ekspert x 15 dit</t>
    </r>
    <r>
      <rPr>
        <sz val="12"/>
        <color theme="1"/>
        <rFont val="Calibri"/>
        <family val="2"/>
      </rPr>
      <t>ë</t>
    </r>
    <r>
      <rPr>
        <sz val="12"/>
        <color theme="1"/>
        <rFont val="Calibri"/>
        <family val="2"/>
        <scheme val="minor"/>
      </rPr>
      <t>) vet</t>
    </r>
    <r>
      <rPr>
        <sz val="12"/>
        <color theme="1"/>
        <rFont val="Calibri"/>
        <family val="2"/>
      </rPr>
      <t>ë</t>
    </r>
    <r>
      <rPr>
        <sz val="12"/>
        <color theme="1"/>
        <rFont val="Calibri"/>
        <family val="2"/>
        <scheme val="minor"/>
      </rPr>
      <t>m p</t>
    </r>
    <r>
      <rPr>
        <sz val="12"/>
        <color theme="1"/>
        <rFont val="Calibri"/>
        <family val="2"/>
      </rPr>
      <t>ë</t>
    </r>
    <r>
      <rPr>
        <sz val="12"/>
        <color theme="1"/>
        <rFont val="Calibri"/>
        <family val="2"/>
        <scheme val="minor"/>
      </rPr>
      <t>r vitin 2023.</t>
    </r>
  </si>
  <si>
    <t>Nentotal 2.4.2</t>
  </si>
  <si>
    <t>2.4.2.3 Përditësimi i Regjistrave nga çdo institucion;</t>
  </si>
  <si>
    <t>2.4.2.4 Publikimi i regjistrave në faqet zyrtare të çdo institucioni që punojnë për mbrojtjen e viktimave te krimit.</t>
  </si>
  <si>
    <t>Nentotal 2.4.3</t>
  </si>
  <si>
    <t>Nentotal 2.4.4</t>
  </si>
  <si>
    <t>Nentotal 2.4.5</t>
  </si>
  <si>
    <t>Nentotal 2.4.6</t>
  </si>
  <si>
    <t>2.4.3 Sigurimi i burimeve të mjaftueshme njërëzore, financiare dhe teknike për të garantuar akses në shërbime cilësore për çdo viktimë.</t>
  </si>
  <si>
    <t>2.4.3.1 Parashikimi/Rishikimi i buxhetit të dedikuar për viktimat e krimit në të gjitha institucionet përgjegjëse për ofrimin e shërbimeve;</t>
  </si>
  <si>
    <t>2.4.3.2 Vlerësimi i situatës së nevojave për rolin dhe përgjegjësitë e koordinatorëve të viktimave në prokurori;</t>
  </si>
  <si>
    <t>2.4.3.3 Rregullimi me ligj të posacëm i pozicionit të koordinatorit të viktimave në institucionet Prokurori dhe përcaktimi i qartë i fushës së përgjegjësive dhe kopetencave;</t>
  </si>
  <si>
    <t xml:space="preserve">2.4.3.4 Vlerësimi i situatës së nevojave për rolin dhe përgjegjësitë të  psikologëve asistues për viktimat në polici, prokurori  dhe gjykata; </t>
  </si>
  <si>
    <t>2.4.3.5 Specialistë të dedikuar dhe të specializuar për të marrë raportimet e viktimave të krimit dukeofruar shërbime me fokus viktimat me nevoja specfike për mbrojtjeje</t>
  </si>
  <si>
    <t>01110 Planifikimi, Menaxhimi dhe Administrimi (28), 03390 Veprimtaria e SPAK, UP</t>
  </si>
  <si>
    <t>2.4.4 Trajnimi i punonjësve të policisë, policisë gjyqësore në lidhje me të drejtat e viktimave të krimit, për përdorimin e teknologjisë audio-video, teknikat e komunikimit dhe intervistimit dhe aspektet psikologjike, vlerësimin individual etj.</t>
  </si>
  <si>
    <t>01110 Planifikimi, Menaxhimi dhe Administrimi (28), 03140 Policia e Shtetit (16), AS</t>
  </si>
  <si>
    <t>2.4.4.1 Trajnimi i punonjësve të policisë, policisë gjyqësore në lidhje më të drejtat e viktimave të krimit, nevojat, për përdorimin e teknologjisë audio-video, teknikat e komunikimit dhe intervistimit dhe aspektet psikologjike, etj;</t>
  </si>
  <si>
    <t>2.4.4.2 Trajnime të oficerëve të policisë gjyqësore në lidhje me komunikimin me viktimat,  sipas nevojave të tyre, në lidhje me programet e ndërmjetësimin dhe drejtësisë restauruese;</t>
  </si>
  <si>
    <t>2.4.4.3 Matja e kënaqësisë së viktimave të krimit në lidhje me nivelin e shërbimeve të ofruar nga punonjësit e policisë përmes formularëve të vendosur në çdo mjedis dhe të aksesueshme për viktimat në komisariate dhe në prokuroritë.</t>
  </si>
  <si>
    <t xml:space="preserve">2.4.5 Forcimi i kapaciteteve të mbrojtësve ligjore të zgjedhur ose të caktuar lidhur me të drejtat, teknikat e mbrojtjes dhe  të komunikimit me viktimat e krimit. </t>
  </si>
  <si>
    <t>2.4.5.1 Trajnimi i mbrojtësve ligjore të zgjedhur ose të caktuar në teknikat e mbrojtjes së viktimave te krimit;</t>
  </si>
  <si>
    <t>2.4.5.2 Matja e kënaqësisë së viktimave në lidhje me nivelin e shërbimeve të ofruar nga mbrojtësit ligjorë përmes formularëve të dedikuar.</t>
  </si>
  <si>
    <t>2.4.6 Forcimi i kapaciteteve të profesionistëve (psikologëve ndihmës, koordinatorë të viktimave, ekspertë dhe punonjës socialë).</t>
  </si>
  <si>
    <t>2.4.6.1 Trajnimi i psikologëve ndihmës në lidhje me të drejtat e viktimës së krimit dhe asistimin e tyre;</t>
  </si>
  <si>
    <t>2.4.6.2 Trajnimi vazhdues i psikologëve asistues në polici, prokurori, gjykata dhe koordinatorëve të viktimave në prokurori;</t>
  </si>
  <si>
    <t>2.4.6.3 Matja e kënaqësisë së viktimave të krimit në lidhje me nivelin e shërbimeve të ofruara nga psikologët përmes formularëve të dedikuar;</t>
  </si>
  <si>
    <t>UP, UPS</t>
  </si>
  <si>
    <t>2.4.6.4 Trajnimi i punonjësve social në mbeshtetjen e viktimave të krimit.</t>
  </si>
  <si>
    <t>1.Qellimi I Politikes ( Kodi, Emertimi) Garantimi i të drejtës për informim, mbështetje dhe mbrojtje të viktimave në proceset penale dhe njohja e viktimave me nevoja mbrojtjeje të veçantë.</t>
  </si>
  <si>
    <t>3.1 Objektivi Specifik: Garantimi i të drejtës për informim dhe mbështetje të viktimave në procedimet penale</t>
  </si>
  <si>
    <r>
      <rPr>
        <sz val="12"/>
        <color rgb="FFFF0000"/>
        <rFont val="Calibri"/>
        <family val="2"/>
        <scheme val="minor"/>
      </rPr>
      <t>3.1.1.1 Rishikimi dhe miratimi i deklaratës së të drejtave të viktimave të krimit me një gjuhë dhe format miqësor për kategoritë e veçantë të viktimave;.</t>
    </r>
    <r>
      <rPr>
        <sz val="12"/>
        <color theme="1"/>
        <rFont val="Calibri"/>
        <family val="2"/>
        <scheme val="minor"/>
      </rPr>
      <t xml:space="preserve"> 
• Kosto shum</t>
    </r>
    <r>
      <rPr>
        <sz val="12"/>
        <color theme="1"/>
        <rFont val="Calibri"/>
        <family val="2"/>
      </rPr>
      <t>ë</t>
    </r>
    <r>
      <rPr>
        <sz val="12"/>
        <color theme="1"/>
        <rFont val="Calibri"/>
        <family val="2"/>
        <scheme val="minor"/>
      </rPr>
      <t xml:space="preserve"> fikse p</t>
    </r>
    <r>
      <rPr>
        <sz val="12"/>
        <color theme="1"/>
        <rFont val="Calibri"/>
        <family val="2"/>
      </rPr>
      <t>ë</t>
    </r>
    <r>
      <rPr>
        <sz val="12"/>
        <color theme="1"/>
        <rFont val="Calibri"/>
        <family val="2"/>
        <scheme val="minor"/>
      </rPr>
      <t>r nj</t>
    </r>
    <r>
      <rPr>
        <sz val="12"/>
        <color theme="1"/>
        <rFont val="Calibri"/>
        <family val="2"/>
      </rPr>
      <t>ë</t>
    </r>
    <r>
      <rPr>
        <sz val="12"/>
        <color theme="1"/>
        <rFont val="Calibri"/>
        <family val="2"/>
        <scheme val="minor"/>
      </rPr>
      <t>e fushat</t>
    </r>
    <r>
      <rPr>
        <sz val="12"/>
        <color theme="1"/>
        <rFont val="Calibri"/>
        <family val="2"/>
      </rPr>
      <t>ë</t>
    </r>
    <r>
      <rPr>
        <sz val="12"/>
        <color theme="1"/>
        <rFont val="Calibri"/>
        <family val="2"/>
        <scheme val="minor"/>
      </rPr>
      <t xml:space="preserve"> 1.5 milion</t>
    </r>
    <r>
      <rPr>
        <sz val="12"/>
        <color theme="1"/>
        <rFont val="Calibri"/>
        <family val="2"/>
      </rPr>
      <t>ë</t>
    </r>
    <r>
      <rPr>
        <sz val="12"/>
        <color theme="1"/>
        <rFont val="Calibri"/>
        <family val="2"/>
        <scheme val="minor"/>
      </rPr>
      <t xml:space="preserve"> lek</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t>
    </r>
  </si>
  <si>
    <r>
      <rPr>
        <sz val="12"/>
        <color rgb="FFFF0000"/>
        <rFont val="Calibri"/>
        <family val="2"/>
        <scheme val="minor"/>
      </rPr>
      <t xml:space="preserve">3.1.1.2 Krijimi i praktikave të mira të informimit me gojë dhe me shkrim të të gjithë viktimave të krimit; .
</t>
    </r>
    <r>
      <rPr>
        <sz val="12"/>
        <color theme="1"/>
        <rFont val="Calibri"/>
        <family val="2"/>
        <scheme val="minor"/>
      </rPr>
      <t>• Fushata nga student</t>
    </r>
    <r>
      <rPr>
        <sz val="12"/>
        <color theme="1"/>
        <rFont val="Calibri"/>
        <family val="2"/>
      </rPr>
      <t>ë</t>
    </r>
    <r>
      <rPr>
        <sz val="12"/>
        <color theme="1"/>
        <rFont val="Calibri"/>
        <family val="2"/>
        <scheme val="minor"/>
      </rPr>
      <t>t e universiteteve (klinikat ligjore) shume fikse 2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 Specialiste t</t>
    </r>
    <r>
      <rPr>
        <sz val="12"/>
        <color theme="1"/>
        <rFont val="Calibri"/>
        <family val="2"/>
      </rPr>
      <t>ë</t>
    </r>
    <r>
      <rPr>
        <sz val="12"/>
        <color theme="1"/>
        <rFont val="Calibri"/>
        <family val="2"/>
        <scheme val="minor"/>
      </rPr>
      <t xml:space="preserve"> DNJF 4 specialist</t>
    </r>
    <r>
      <rPr>
        <sz val="12"/>
        <color theme="1"/>
        <rFont val="Calibri"/>
        <family val="2"/>
      </rPr>
      <t>ë</t>
    </r>
    <r>
      <rPr>
        <sz val="12"/>
        <color theme="1"/>
        <rFont val="Calibri"/>
        <family val="2"/>
        <scheme val="minor"/>
      </rPr>
      <t xml:space="preserve"> x 2 muaj/ vit
• Takime informuese 12 takime n</t>
    </r>
    <r>
      <rPr>
        <sz val="12"/>
        <color theme="1"/>
        <rFont val="Calibri"/>
        <family val="2"/>
      </rPr>
      <t>ë</t>
    </r>
    <r>
      <rPr>
        <sz val="12"/>
        <color theme="1"/>
        <rFont val="Calibri"/>
        <family val="2"/>
        <scheme val="minor"/>
      </rPr>
      <t xml:space="preserve"> vit x 30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(2023-2026) x 300  lekë/p</t>
    </r>
    <r>
      <rPr>
        <sz val="12"/>
        <color theme="1"/>
        <rFont val="Calibri"/>
        <family val="2"/>
      </rPr>
      <t>ë</t>
    </r>
    <r>
      <rPr>
        <sz val="12"/>
        <color theme="1"/>
        <rFont val="Calibri"/>
        <family val="2"/>
        <scheme val="minor"/>
      </rPr>
      <t xml:space="preserve">r person
</t>
    </r>
  </si>
  <si>
    <r>
      <t xml:space="preserve">3.1.1.3 Hartimi i procedurave standarde për punonjës të policisë për  mënyrën e komunikimit me viktimën dhe  viktimat me nevoja specifike mbrojtjeje për  kategoritë e  viktimave që mungojnë;                                                                                                                                                                                                                                                                                                                                                                   </t>
    </r>
    <r>
      <rPr>
        <sz val="12"/>
        <rFont val="Calibri"/>
        <family val="2"/>
        <scheme val="minor"/>
      </rPr>
      <t>• Puna e stafit t</t>
    </r>
    <r>
      <rPr>
        <sz val="12"/>
        <rFont val="Calibri"/>
        <family val="2"/>
      </rPr>
      <t>ë</t>
    </r>
    <r>
      <rPr>
        <sz val="12"/>
        <rFont val="Calibri"/>
        <family val="2"/>
        <scheme val="minor"/>
      </rPr>
      <t xml:space="preserve"> DNJF p</t>
    </r>
    <r>
      <rPr>
        <sz val="12"/>
        <rFont val="Calibri"/>
        <family val="2"/>
      </rPr>
      <t>ë</t>
    </r>
    <r>
      <rPr>
        <sz val="12"/>
        <rFont val="Calibri"/>
        <family val="2"/>
        <scheme val="minor"/>
      </rPr>
      <t>r hartimin e materialeve informuese (2 specialist</t>
    </r>
    <r>
      <rPr>
        <sz val="12"/>
        <rFont val="Calibri"/>
        <family val="2"/>
      </rPr>
      <t>ë</t>
    </r>
    <r>
      <rPr>
        <sz val="12"/>
        <rFont val="Calibri"/>
        <family val="2"/>
        <scheme val="minor"/>
      </rPr>
      <t xml:space="preserve"> x 2 muaj/n</t>
    </r>
    <r>
      <rPr>
        <sz val="12"/>
        <rFont val="Calibri"/>
        <family val="2"/>
      </rPr>
      <t>ë</t>
    </r>
    <r>
      <rPr>
        <sz val="12"/>
        <rFont val="Calibri"/>
        <family val="2"/>
        <scheme val="minor"/>
      </rPr>
      <t xml:space="preserve"> vit)                                                                                                                                                                                   • Shpenzime operative 25% ku p</t>
    </r>
    <r>
      <rPr>
        <sz val="12"/>
        <rFont val="Calibri"/>
        <family val="2"/>
      </rPr>
      <t>ë</t>
    </r>
    <r>
      <rPr>
        <sz val="12"/>
        <rFont val="Calibri"/>
        <family val="2"/>
        <scheme val="minor"/>
      </rPr>
      <t xml:space="preserve">rfshihet dhe publikimi i materialeve/videove </t>
    </r>
  </si>
  <si>
    <r>
      <rPr>
        <sz val="12"/>
        <color rgb="FFFF0000"/>
        <rFont val="Calibri"/>
        <family val="2"/>
        <scheme val="minor"/>
      </rPr>
      <t xml:space="preserve">3.1.1.4 Vijimi i rritjes së kapaciteteve informuese dhe trajnimeve të stafit të policisë, policisë gjyqësore në lidhje me teknikat e komunikimit me çdo viktimë, bazuar në nevojat specifike të saj                                                                                                         </t>
    </r>
    <r>
      <rPr>
        <sz val="12"/>
        <color theme="1"/>
        <rFont val="Calibri"/>
        <family val="2"/>
        <scheme val="minor"/>
      </rPr>
      <t>• Shpenzime stafi p</t>
    </r>
    <r>
      <rPr>
        <sz val="12"/>
        <color theme="1"/>
        <rFont val="Calibri"/>
        <family val="2"/>
      </rPr>
      <t>ë</t>
    </r>
    <r>
      <rPr>
        <sz val="12"/>
        <color theme="1"/>
        <rFont val="Calibri"/>
        <family val="2"/>
        <scheme val="minor"/>
      </rPr>
      <t>r hartimin e kart</t>
    </r>
    <r>
      <rPr>
        <sz val="12"/>
        <color theme="1"/>
        <rFont val="Calibri"/>
        <family val="2"/>
      </rPr>
      <t>ë</t>
    </r>
    <r>
      <rPr>
        <sz val="12"/>
        <color theme="1"/>
        <rFont val="Calibri"/>
        <family val="2"/>
        <scheme val="minor"/>
      </rPr>
      <t>s (2 specialist</t>
    </r>
    <r>
      <rPr>
        <sz val="12"/>
        <color theme="1"/>
        <rFont val="Calibri"/>
        <family val="2"/>
      </rPr>
      <t>ë</t>
    </r>
    <r>
      <rPr>
        <sz val="12"/>
        <color theme="1"/>
        <rFont val="Calibri"/>
        <family val="2"/>
        <scheme val="minor"/>
      </rPr>
      <t xml:space="preserve"> x 1 muaj/n</t>
    </r>
    <r>
      <rPr>
        <sz val="12"/>
        <color theme="1"/>
        <rFont val="Calibri"/>
        <family val="2"/>
      </rPr>
      <t>ë</t>
    </r>
    <r>
      <rPr>
        <sz val="12"/>
        <color theme="1"/>
        <rFont val="Calibri"/>
        <family val="2"/>
        <scheme val="minor"/>
      </rPr>
      <t xml:space="preserve"> vit)                                                                                                                                                                                                                                         • Shpenzime p</t>
    </r>
    <r>
      <rPr>
        <sz val="12"/>
        <color theme="1"/>
        <rFont val="Calibri"/>
        <family val="2"/>
      </rPr>
      <t>ë</t>
    </r>
    <r>
      <rPr>
        <sz val="12"/>
        <color theme="1"/>
        <rFont val="Calibri"/>
        <family val="2"/>
        <scheme val="minor"/>
      </rPr>
      <t>r publikim dhe shp</t>
    </r>
    <r>
      <rPr>
        <sz val="12"/>
        <color theme="1"/>
        <rFont val="Calibri"/>
        <family val="2"/>
      </rPr>
      <t>ë</t>
    </r>
    <r>
      <rPr>
        <sz val="12"/>
        <color theme="1"/>
        <rFont val="Calibri"/>
        <family val="2"/>
        <scheme val="minor"/>
      </rPr>
      <t>rndarje 1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si shpenzime operative</t>
    </r>
  </si>
  <si>
    <r>
      <rPr>
        <sz val="12"/>
        <color rgb="FFFF0000"/>
        <rFont val="Calibri"/>
        <family val="2"/>
        <scheme val="minor"/>
      </rPr>
      <t xml:space="preserve">3.1.1.5 Matja e zbatimit të standardeve mes pyetësorëve të plotësuar nga viktima dhe/ose anketimeve. 
</t>
    </r>
    <r>
      <rPr>
        <sz val="12"/>
        <color theme="1"/>
        <rFont val="Calibri"/>
        <family val="2"/>
        <scheme val="minor"/>
      </rPr>
      <t>• Shpenzime stafi p</t>
    </r>
    <r>
      <rPr>
        <sz val="12"/>
        <color theme="1"/>
        <rFont val="Calibri"/>
        <family val="2"/>
      </rPr>
      <t>ë</t>
    </r>
    <r>
      <rPr>
        <sz val="12"/>
        <color theme="1"/>
        <rFont val="Calibri"/>
        <family val="2"/>
        <scheme val="minor"/>
      </rPr>
      <t>r p</t>
    </r>
    <r>
      <rPr>
        <sz val="12"/>
        <color theme="1"/>
        <rFont val="Calibri"/>
        <family val="2"/>
      </rPr>
      <t>ë</t>
    </r>
    <r>
      <rPr>
        <sz val="12"/>
        <color theme="1"/>
        <rFont val="Calibri"/>
        <family val="2"/>
        <scheme val="minor"/>
      </rPr>
      <t>rgatitjen e informacioneve   (2 specialist</t>
    </r>
    <r>
      <rPr>
        <sz val="12"/>
        <color theme="1"/>
        <rFont val="Calibri"/>
        <family val="2"/>
      </rPr>
      <t>ë</t>
    </r>
    <r>
      <rPr>
        <sz val="12"/>
        <color theme="1"/>
        <rFont val="Calibri"/>
        <family val="2"/>
        <scheme val="minor"/>
      </rPr>
      <t xml:space="preserve"> x 1 muaj/vit)                                                                                                                                                                                                                                                                       • Ekspert lokal 10 dit</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t>
    </r>
  </si>
  <si>
    <r>
      <rPr>
        <sz val="12"/>
        <color rgb="FFFF0000"/>
        <rFont val="Calibri"/>
        <family val="2"/>
        <scheme val="minor"/>
      </rPr>
      <t>3.1.1.6 Zhvillimi i një udhëzuesi që i jep mundësi viktimës të zgjedhë dhe të shoqërohet nga pjesëtarë të familjes.</t>
    </r>
    <r>
      <rPr>
        <sz val="12"/>
        <color theme="1"/>
        <rFont val="Calibri"/>
        <family val="2"/>
        <scheme val="minor"/>
      </rPr>
      <t xml:space="preserve">
• 3 ekipe l</t>
    </r>
    <r>
      <rPr>
        <sz val="12"/>
        <color theme="1"/>
        <rFont val="Calibri"/>
        <family val="2"/>
      </rPr>
      <t>ë</t>
    </r>
    <r>
      <rPr>
        <sz val="12"/>
        <color theme="1"/>
        <rFont val="Calibri"/>
        <family val="2"/>
        <scheme val="minor"/>
      </rPr>
      <t>viz</t>
    </r>
    <r>
      <rPr>
        <sz val="12"/>
        <color theme="1"/>
        <rFont val="Calibri"/>
        <family val="2"/>
      </rPr>
      <t>ë</t>
    </r>
    <r>
      <rPr>
        <sz val="12"/>
        <color theme="1"/>
        <rFont val="Calibri"/>
        <family val="2"/>
        <scheme val="minor"/>
      </rPr>
      <t>se n</t>
    </r>
    <r>
      <rPr>
        <sz val="12"/>
        <color theme="1"/>
        <rFont val="Calibri"/>
        <family val="2"/>
      </rPr>
      <t>ë</t>
    </r>
    <r>
      <rPr>
        <sz val="12"/>
        <color theme="1"/>
        <rFont val="Calibri"/>
        <family val="2"/>
        <scheme val="minor"/>
      </rPr>
      <t xml:space="preserve"> vit me kosto mesatare vjetore 700 mij</t>
    </r>
    <r>
      <rPr>
        <sz val="12"/>
        <color theme="1"/>
        <rFont val="Calibri"/>
        <family val="2"/>
      </rPr>
      <t>ë</t>
    </r>
    <r>
      <rPr>
        <sz val="12"/>
        <color theme="1"/>
        <rFont val="Calibri"/>
        <family val="2"/>
        <scheme val="minor"/>
      </rPr>
      <t xml:space="preserve"> lek</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ekip ku p</t>
    </r>
    <r>
      <rPr>
        <sz val="12"/>
        <color theme="1"/>
        <rFont val="Calibri"/>
        <family val="2"/>
      </rPr>
      <t>ë</t>
    </r>
    <r>
      <rPr>
        <sz val="12"/>
        <color theme="1"/>
        <rFont val="Calibri"/>
        <family val="2"/>
        <scheme val="minor"/>
      </rPr>
      <t>rfshihen honorare, shpenzime udh</t>
    </r>
    <r>
      <rPr>
        <sz val="6"/>
        <color theme="1"/>
        <rFont val="Calibri"/>
        <family val="2"/>
      </rPr>
      <t>e</t>
    </r>
    <r>
      <rPr>
        <sz val="12"/>
        <color theme="1"/>
        <rFont val="Calibri"/>
        <family val="2"/>
        <scheme val="minor"/>
      </rPr>
      <t xml:space="preserve">timi dhe dieta
</t>
    </r>
  </si>
  <si>
    <r>
      <rPr>
        <sz val="12"/>
        <color rgb="FFFF0000"/>
        <rFont val="Calibri"/>
        <family val="2"/>
        <scheme val="minor"/>
      </rPr>
      <t>3.1.1.7 Krijimi dhe mirëfunksionimi i rrjetit të përkthyesve dhe interpretëve  të aksesueshëm përgjatë 24 orëve në të gjithë vendin (bazuar në listën e përkthyesve dhe intepretëve  të regjistruar në regjistrin zyrtar të përkthysve dhe intepretëve)</t>
    </r>
    <r>
      <rPr>
        <sz val="12"/>
        <color theme="1"/>
        <rFont val="Calibri"/>
        <family val="2"/>
        <scheme val="minor"/>
      </rPr>
      <t xml:space="preserve">
• Nuk ka kosto shtes</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buxhetin. Jan</t>
    </r>
    <r>
      <rPr>
        <sz val="12"/>
        <color theme="1"/>
        <rFont val="Calibri"/>
        <family val="2"/>
      </rPr>
      <t>ë</t>
    </r>
    <r>
      <rPr>
        <sz val="12"/>
        <color theme="1"/>
        <rFont val="Calibri"/>
        <family val="2"/>
        <scheme val="minor"/>
      </rPr>
      <t xml:space="preserve"> kontribut vullnetar i student</t>
    </r>
    <r>
      <rPr>
        <sz val="12"/>
        <color theme="1"/>
        <rFont val="Calibri"/>
        <family val="2"/>
      </rPr>
      <t>ë</t>
    </r>
    <r>
      <rPr>
        <sz val="12"/>
        <color theme="1"/>
        <rFont val="Calibri"/>
        <family val="2"/>
        <scheme val="minor"/>
      </rPr>
      <t xml:space="preserve">ve
</t>
    </r>
  </si>
  <si>
    <t>3.1.1 Sigurimi i të drejtës së  viktimës  për të/t’u kuptuar dhe për t’u shoqëruar (neni 3 i direktivës 2012/29/EU).</t>
  </si>
  <si>
    <t>3.1.2 Sigurimi i të drejtës së  viktimës  për të marrë informacion që në kontaktin e parë (neni 4 i direktivës 2012/29/EU).</t>
  </si>
  <si>
    <r>
      <rPr>
        <sz val="12"/>
        <color rgb="FFFF0000"/>
        <rFont val="Calibri"/>
        <family val="2"/>
        <scheme val="minor"/>
      </rPr>
      <t>3.1.2.1 Hartimi, prodhimi dhe shpërndarja e materialeve informuese për të drejtat e viktimave në institucionet e sistemit të drejtësisë dhe ato ligjzbatuese</t>
    </r>
    <r>
      <rPr>
        <sz val="12"/>
        <color theme="1"/>
        <rFont val="Calibri"/>
        <family val="2"/>
        <scheme val="minor"/>
      </rPr>
      <t>.
• Puna e specialistëve të DHKA  p</t>
    </r>
    <r>
      <rPr>
        <sz val="12"/>
        <color theme="1"/>
        <rFont val="Calibri"/>
        <family val="2"/>
      </rPr>
      <t>ë</t>
    </r>
    <r>
      <rPr>
        <sz val="12"/>
        <color theme="1"/>
        <rFont val="Calibri"/>
        <family val="2"/>
        <scheme val="minor"/>
      </rPr>
      <t>r p</t>
    </r>
    <r>
      <rPr>
        <sz val="12"/>
        <color theme="1"/>
        <rFont val="Calibri"/>
        <family val="2"/>
      </rPr>
      <t>ë</t>
    </r>
    <r>
      <rPr>
        <sz val="12"/>
        <color theme="1"/>
        <rFont val="Calibri"/>
        <family val="2"/>
        <scheme val="minor"/>
      </rPr>
      <t>rdit</t>
    </r>
    <r>
      <rPr>
        <sz val="12"/>
        <color theme="1"/>
        <rFont val="Calibri"/>
        <family val="2"/>
      </rPr>
      <t>ë</t>
    </r>
    <r>
      <rPr>
        <sz val="12"/>
        <color theme="1"/>
        <rFont val="Calibri"/>
        <family val="2"/>
        <scheme val="minor"/>
      </rPr>
      <t>simin e list</t>
    </r>
    <r>
      <rPr>
        <sz val="12"/>
        <color theme="1"/>
        <rFont val="Calibri"/>
        <family val="2"/>
      </rPr>
      <t>ë</t>
    </r>
    <r>
      <rPr>
        <sz val="12"/>
        <color theme="1"/>
        <rFont val="Calibri"/>
        <family val="2"/>
        <scheme val="minor"/>
      </rPr>
      <t>s  (2 specialist</t>
    </r>
    <r>
      <rPr>
        <sz val="12"/>
        <color theme="1"/>
        <rFont val="Calibri"/>
        <family val="2"/>
      </rPr>
      <t>ë</t>
    </r>
    <r>
      <rPr>
        <sz val="12"/>
        <color theme="1"/>
        <rFont val="Calibri"/>
        <family val="2"/>
        <scheme val="minor"/>
      </rPr>
      <t xml:space="preserve"> x 1 muaj/çdo vit)
• 12 % shpenzime operative
</t>
    </r>
  </si>
  <si>
    <r>
      <rPr>
        <sz val="12"/>
        <color rgb="FFFF0000"/>
        <rFont val="Calibri"/>
        <family val="2"/>
        <scheme val="minor"/>
      </rPr>
      <t>3.1.2.2 Vijmi i trajnimeve të punonjësve të policisë dhe oficerëve të policisë gjyqësore për teknikat e komunikimit, për të drejtat e viktimës dhe transmetimin e të drejtave me shkrim dhe me gojë</t>
    </r>
    <r>
      <rPr>
        <sz val="12"/>
        <color theme="1"/>
        <rFont val="Calibri"/>
        <family val="2"/>
        <scheme val="minor"/>
      </rPr>
      <t>;
•Nuk ka kosto shtes</t>
    </r>
    <r>
      <rPr>
        <sz val="12"/>
        <color theme="1"/>
        <rFont val="Calibri"/>
        <family val="2"/>
      </rPr>
      <t>ë</t>
    </r>
  </si>
  <si>
    <t>3.1.2.3 Paisja e çdo viktimë me informacionin e nevojshëm, bazuar edhe në nevojat specifike të saj/tij;</t>
  </si>
  <si>
    <t>3.1.2.4 Përgatitja e informacioneve për të drejtat e viktimës në formate të thjeshta dhe miqësore për kategori të veçanta të viktimave</t>
  </si>
  <si>
    <t>01110 Planifikimi, Menaxhimi dhe Administrimi (28), 03140 Policia e Shtetit (16), AS,  03390 Veprimtaria e SPAK, 01110 Planifikimi, Menaxhimi dhe Administrimi (29)</t>
  </si>
  <si>
    <t>Nentotal 3.1.3</t>
  </si>
  <si>
    <t>3.1.3.1 Hartimi i procedurave të brendshme të qarta për paisjen e viktimës me kopje të ankimit ose një shkresë në gjuhën që kupton që vërteton ankimin e bërë.</t>
  </si>
  <si>
    <t>3.1.3 Sigurimi i të drejtës së viktimës  kur paraqet  ankim (neni 5 i direktivës 2012/29/EU).</t>
  </si>
  <si>
    <t>Nentotal 3.1.4</t>
  </si>
  <si>
    <t>3.1.4 Sigurimi i të drejtës së viktimës për të marrë informacion  për çështjen e saj/tij  (neni 6 i direktivës 2012/29/EU).</t>
  </si>
  <si>
    <t>3.1.4.1 Hartimi i praktikave standarde për  njoftimin  e viktimës dhe të formateve, bazuar në nevojat e viktimave;</t>
  </si>
  <si>
    <t>3.1.4.2 Krijimi i praktikave standarde të regjistrimit të njoftimit të viktimave në lidhje me  procedimin penal dhe  detyrimin e dhënies së një informacioni përmbledhës të arsyeve të mosfillimit ose pushimit të procedimit penal;</t>
  </si>
  <si>
    <t xml:space="preserve">3.1.4.3 Përcaktimi i institucionit përgjegjës dhe rolit të tij në rastet e njoftimeve të viktimave në çështjet ndërkufitare. </t>
  </si>
  <si>
    <t>Nentotal 3.1.5</t>
  </si>
  <si>
    <t>3.1.5 Sigurimi i të drejtës së viktimës për përkthim dhe intepretim (neni 7 i direktivës 2012/29/EU).</t>
  </si>
  <si>
    <t>3.1.5.6 Zhvillimi i praktikave të bashkëpunimit ndërmjet autoriteteve kompetente shqiptare dhe shteteve të tjera për të mundësuar shërbimet e përkthimit dhe intepretimit dhe ndarë burimet e nevojshme.</t>
  </si>
  <si>
    <t>3.1.5.5 Vlerësimi i mundësive për përdorimin e teknologjisë për përkthimin dhe intepretimin e viktimave dhe përcaktimi i rregullave të zbatimit të tyre;</t>
  </si>
  <si>
    <t xml:space="preserve">3.1.5.4 Pajisja me një listë të përditësuar me kontaktet e personave që mund të asistojnë më përkthim ose interpretim e viktimave që nuk kuptojnë ose flasim shqip më polici, prokurori, gjykate në rastet emergjente; </t>
  </si>
  <si>
    <t>3.1.5.3 Vlerësimi periodik dhe financimi i plotë i nevojave të institucioneve për shërbimet e përkthimit dhe interpretimit për viktimat e krimit;</t>
  </si>
  <si>
    <t>3.1.5.2 Përditësimi periodik i të dhënave për shtetasit të huaj në kontakt me sistemin e drejtësisë, në veçanti viktimat që kanë nevojë për përkthim dhe intepretim;</t>
  </si>
  <si>
    <t>3.1.5.1 Hartimi i modeleve të njoftimit të viktimave për ditën, orën dhe vendimin e gjykimit në gjuhën që kuptojnë;</t>
  </si>
  <si>
    <t>01110 Planifikimi, Menaxhimi dhe Administrimi (28), 03140 Policia e Shtetit (16), 03390 Veprimtaria e SPAK, 01110 Planifikimi, Menaxhimi dhe Administrimi (29), 01110 Planifikimi, Menaxhimi dhe Administrimi (14)</t>
  </si>
  <si>
    <t>Nentotal 3.1.6</t>
  </si>
  <si>
    <t>3.1.6 Sigurimi i të drejtës së viktimës për qasje në shërbimet mbështetëse (neni 8 i direktivës 2012/29/EU).</t>
  </si>
  <si>
    <t>3.1.6.1 Vlerësimi periodik i zbatimit të Udhëzimit me karakter të Përgjithshëm nr.5, datë 26.10.2018 i Prokurorit të Përgjithshëm në lidhje me krijimin e hartës së shërbimeve, përditësimin e saj dhe informimin e  punonjësve;</t>
  </si>
  <si>
    <t>3.1.6.2 Vënia në dispozicion punonjësve të policisë, të  prokurorëve, të gjykatave të hartës së përditësuar të shërbimeve për viktimat në territor dhe mundësitë e adresimit të viktimave, aty ku shërbimet mungojnë;</t>
  </si>
  <si>
    <t>3.1.6.3 Promovimi i linjave online të këshillit dhe shtrirja e shërbimit të tyre në gjithë territorin. Publikimi i numrave të linjave online të këshillit  me çdo mjet dhe me fushata informuese dhe  sensiblizuese;</t>
  </si>
  <si>
    <t>3.1.6.4 Vijimi i konsolidimit të mekanizmave të referimit   të rasteve në nivel vendor dhe qëndor dhe rritja e mbështetjes me burime njerëzore dhe financiare të nevojshme;</t>
  </si>
  <si>
    <t>3.1.6.5 Zgjerimi i shërbimeve për viktimat në të gjithë territorin e vendit.</t>
  </si>
  <si>
    <r>
      <t>01110 Planifikimi, Menaxhimi dhe Administrimi (28), 03140 Policia e Shtetit (16), 03390 Veprimtaria e SPAK, 01110 Planifikimi, Menaxhimi dhe Administrimi (29),  10430 P</t>
    </r>
    <r>
      <rPr>
        <sz val="12"/>
        <color theme="1"/>
        <rFont val="Calibri"/>
        <family val="2"/>
      </rPr>
      <t>ë</t>
    </r>
    <r>
      <rPr>
        <sz val="6"/>
        <color theme="1"/>
        <rFont val="Calibri"/>
        <family val="2"/>
      </rPr>
      <t>rkujdesja Sociale</t>
    </r>
  </si>
  <si>
    <t>Nentotal 3.1.7</t>
  </si>
  <si>
    <t>3.1.7 Sigurimi i të drejtës së viktimës në shërbimet mbështetëse (neni 9 i direktivës 2012/29/EU).</t>
  </si>
  <si>
    <t>3.1.7.1 Rritja e kapaciteteve të punonjësve për vlerësimin dhe identifikimin e viktimave të krimit, në veçanti të viktimave të mundshme të trafikimit dhe viktimat e trafikimit të viktimave të shfrytëzimit të prostitucionit, viktimat e dhunës seksuale, vlerësimi i nevojave të tyre specifike, pavarësisht nga kallëzimi i veprës penale;</t>
  </si>
  <si>
    <r>
      <t>01110 Planifikimi, Menaxhimi dhe Administrimi (28), 03140 Policia e Shtetit (16),  01110 Planifikimi, Menaxhimi dhe Administrimi (29),  10430 P</t>
    </r>
    <r>
      <rPr>
        <sz val="12"/>
        <color theme="1"/>
        <rFont val="Calibri"/>
        <family val="2"/>
      </rPr>
      <t>ë</t>
    </r>
    <r>
      <rPr>
        <sz val="6"/>
        <color theme="1"/>
        <rFont val="Calibri"/>
        <family val="2"/>
      </rPr>
      <t>rkujdesja Sociale, 01110 Planifikimi, Menaxhimi dhe Administrimi (16), UP</t>
    </r>
  </si>
  <si>
    <t>3.1.7.2 Vlerësimi sistematik i zbatimit të procedurave të vlerësimit të nevojave të viktimave dhe shërbimeve që u ofrohet atyre dhe adresimi për zgjidhje i problemeve që konstatohen;</t>
  </si>
  <si>
    <t>3.1.7.3 Promovimi i modeleve pozitive të mbështetjes së viktimave;</t>
  </si>
  <si>
    <t>3.1.7.4 Forcimi i programeve mbështetëse të viktimave të krimit pas raportimit të rastit.</t>
  </si>
  <si>
    <t>Nentotal 3.1.8</t>
  </si>
  <si>
    <t>3.1.8 Parandalimi i pengesave  për raportimit e krimit nga viktima dhe subjektet e tjera duke ofruar drejtësi për viktimat.</t>
  </si>
  <si>
    <t xml:space="preserve"> 03140 Policia e Shtetit (16),  03390 Veprimtaria e SPAK, 09820 Veprimtari Arsimore (55)</t>
  </si>
  <si>
    <t>3.1.8.1 Vlerësime periodike të nivelit të raportimit të krimit nga viktimat dhe të barrierave dhe marrja e masave për eleminimin e tyre;</t>
  </si>
  <si>
    <t>3.1.8.2 Vlerësimi periodike të efektivitetit të precedimeve penale dhe politikës penale në raport me viktimat  dhe pasojat e shkaktuara;</t>
  </si>
  <si>
    <t>3.1.8.3 Studime të vendimeve gjyqësore në lidhje me efektivitetin e masave dhe dënimeve penale të zbatuara ndaj të dënuarve.</t>
  </si>
  <si>
    <t>3.2 Objektivi Specifik: Garantimi i pjesëmarrjes së viktimave në procedimet penale</t>
  </si>
  <si>
    <r>
      <rPr>
        <sz val="12"/>
        <color rgb="FFFF0000"/>
        <rFont val="Calibri"/>
        <family val="2"/>
        <scheme val="minor"/>
      </rPr>
      <t>3.2.1.1  Njoftimi i viktimave  mes procedurave të thjeshta dhe të kuptueshme për to;</t>
    </r>
    <r>
      <rPr>
        <sz val="12"/>
        <color theme="1"/>
        <rFont val="Calibri"/>
        <family val="2"/>
        <scheme val="minor"/>
      </rPr>
      <t xml:space="preserve">
• Hartimi i nje pyet</t>
    </r>
    <r>
      <rPr>
        <sz val="12"/>
        <color theme="1"/>
        <rFont val="Calibri"/>
        <family val="2"/>
      </rPr>
      <t>ë</t>
    </r>
    <r>
      <rPr>
        <sz val="12"/>
        <color theme="1"/>
        <rFont val="Calibri"/>
        <family val="2"/>
        <scheme val="minor"/>
      </rPr>
      <t>sori q</t>
    </r>
    <r>
      <rPr>
        <sz val="12"/>
        <color theme="1"/>
        <rFont val="Calibri"/>
        <family val="2"/>
      </rPr>
      <t>ë</t>
    </r>
    <r>
      <rPr>
        <sz val="12"/>
        <color theme="1"/>
        <rFont val="Calibri"/>
        <family val="2"/>
        <scheme val="minor"/>
      </rPr>
      <t xml:space="preserve"> duhet t</t>
    </r>
    <r>
      <rPr>
        <sz val="12"/>
        <color theme="1"/>
        <rFont val="Calibri"/>
        <family val="2"/>
      </rPr>
      <t>ë</t>
    </r>
    <r>
      <rPr>
        <sz val="12"/>
        <color theme="1"/>
        <rFont val="Calibri"/>
        <family val="2"/>
        <scheme val="minor"/>
      </rPr>
      <t xml:space="preserve"> plotesohet nga f</t>
    </r>
    <r>
      <rPr>
        <sz val="12"/>
        <color theme="1"/>
        <rFont val="Calibri"/>
        <family val="2"/>
      </rPr>
      <t>ë</t>
    </r>
    <r>
      <rPr>
        <sz val="12"/>
        <color theme="1"/>
        <rFont val="Calibri"/>
        <family val="2"/>
        <scheme val="minor"/>
      </rPr>
      <t>mij</t>
    </r>
    <r>
      <rPr>
        <sz val="12"/>
        <color theme="1"/>
        <rFont val="Calibri"/>
        <family val="2"/>
      </rPr>
      <t>ë</t>
    </r>
    <r>
      <rPr>
        <sz val="12"/>
        <color theme="1"/>
        <rFont val="Calibri"/>
        <family val="2"/>
        <scheme val="minor"/>
      </rPr>
      <t>t q</t>
    </r>
    <r>
      <rPr>
        <sz val="12"/>
        <color theme="1"/>
        <rFont val="Calibri"/>
        <family val="2"/>
      </rPr>
      <t>ë</t>
    </r>
    <r>
      <rPr>
        <sz val="12"/>
        <color theme="1"/>
        <rFont val="Calibri"/>
        <family val="2"/>
        <scheme val="minor"/>
      </rPr>
      <t xml:space="preserve"> marrin sh</t>
    </r>
    <r>
      <rPr>
        <sz val="12"/>
        <color theme="1"/>
        <rFont val="Calibri"/>
        <family val="2"/>
      </rPr>
      <t>ë</t>
    </r>
    <r>
      <rPr>
        <sz val="12"/>
        <color theme="1"/>
        <rFont val="Calibri"/>
        <family val="2"/>
        <scheme val="minor"/>
      </rPr>
      <t>rbime n</t>
    </r>
    <r>
      <rPr>
        <sz val="12"/>
        <color theme="1"/>
        <rFont val="Calibri"/>
        <family val="2"/>
      </rPr>
      <t>ë</t>
    </r>
    <r>
      <rPr>
        <sz val="12"/>
        <color theme="1"/>
        <rFont val="Calibri"/>
        <family val="2"/>
        <scheme val="minor"/>
      </rPr>
      <t xml:space="preserve"> komisariate                                                                                                                                                                              • Grumbullimi i pyetsor</t>
    </r>
    <r>
      <rPr>
        <sz val="12"/>
        <color theme="1"/>
        <rFont val="Calibri"/>
        <family val="2"/>
      </rPr>
      <t>ë</t>
    </r>
    <r>
      <rPr>
        <sz val="12"/>
        <color theme="1"/>
        <rFont val="Calibri"/>
        <family val="2"/>
        <scheme val="minor"/>
      </rPr>
      <t>ve dhe hartimi i raportit t</t>
    </r>
    <r>
      <rPr>
        <sz val="12"/>
        <color theme="1"/>
        <rFont val="Calibri"/>
        <family val="2"/>
      </rPr>
      <t>ë</t>
    </r>
    <r>
      <rPr>
        <sz val="12"/>
        <color theme="1"/>
        <rFont val="Calibri"/>
        <family val="2"/>
        <scheme val="minor"/>
      </rPr>
      <t xml:space="preserve"> vler</t>
    </r>
    <r>
      <rPr>
        <sz val="12"/>
        <color theme="1"/>
        <rFont val="Calibri"/>
        <family val="2"/>
      </rPr>
      <t>ë</t>
    </r>
    <r>
      <rPr>
        <sz val="12"/>
        <color theme="1"/>
        <rFont val="Calibri"/>
        <family val="2"/>
        <scheme val="minor"/>
      </rPr>
      <t>simit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Shpenzime operative 20% </t>
    </r>
    <r>
      <rPr>
        <sz val="12"/>
        <color theme="1"/>
        <rFont val="Calibri"/>
        <family val="2"/>
      </rPr>
      <t>ç</t>
    </r>
    <r>
      <rPr>
        <sz val="12"/>
        <color theme="1"/>
        <rFont val="Calibri"/>
        <family val="2"/>
        <scheme val="minor"/>
      </rPr>
      <t>do vit mbi vleren e ekspert</t>
    </r>
    <r>
      <rPr>
        <sz val="12"/>
        <color theme="1"/>
        <rFont val="Calibri"/>
        <family val="2"/>
      </rPr>
      <t>ë</t>
    </r>
    <r>
      <rPr>
        <sz val="12"/>
        <color theme="1"/>
        <rFont val="Calibri"/>
        <family val="2"/>
        <scheme val="minor"/>
      </rPr>
      <t>ve                                                                                                                                                                                                                                                       • Koordinimi i pun</t>
    </r>
    <r>
      <rPr>
        <sz val="12"/>
        <color theme="1"/>
        <rFont val="Calibri"/>
        <family val="2"/>
      </rPr>
      <t>ë</t>
    </r>
    <r>
      <rPr>
        <sz val="12"/>
        <color theme="1"/>
        <rFont val="Calibri"/>
        <family val="2"/>
        <scheme val="minor"/>
      </rPr>
      <t>s nga DPPSH (1 specialist</t>
    </r>
    <r>
      <rPr>
        <sz val="12"/>
        <color theme="1"/>
        <rFont val="Calibri"/>
        <family val="2"/>
      </rPr>
      <t>ë</t>
    </r>
    <r>
      <rPr>
        <sz val="12"/>
        <color theme="1"/>
        <rFont val="Calibri"/>
        <family val="2"/>
        <scheme val="minor"/>
      </rPr>
      <t xml:space="preserve"> x 3 muaj/n</t>
    </r>
    <r>
      <rPr>
        <sz val="12"/>
        <color theme="1"/>
        <rFont val="Calibri"/>
        <family val="2"/>
      </rPr>
      <t>ë</t>
    </r>
    <r>
      <rPr>
        <sz val="12"/>
        <color theme="1"/>
        <rFont val="Calibri"/>
        <family val="2"/>
        <scheme val="minor"/>
      </rPr>
      <t xml:space="preserve"> vit)</t>
    </r>
  </si>
  <si>
    <r>
      <rPr>
        <sz val="12"/>
        <color rgb="FFFF0000"/>
        <rFont val="Calibri"/>
        <family val="2"/>
        <scheme val="minor"/>
      </rPr>
      <t>3.2.1.2  Hartimi i procedurave të brendshme  të  prokurorisë dhe gjykatave në lidhje me ankimin, sa më të thjeshta dhe sa më pak burokratike dhe moskushtëzimi me  gjendjen financiare;</t>
    </r>
    <r>
      <rPr>
        <sz val="12"/>
        <color theme="1"/>
        <rFont val="Calibri"/>
        <family val="2"/>
        <scheme val="minor"/>
      </rPr>
      <t xml:space="preserve"> 
• Nuk ka t</t>
    </r>
    <r>
      <rPr>
        <sz val="12"/>
        <color theme="1"/>
        <rFont val="Calibri"/>
        <family val="2"/>
      </rPr>
      <t>ë</t>
    </r>
    <r>
      <rPr>
        <sz val="12"/>
        <color theme="1"/>
        <rFont val="Calibri"/>
        <family val="2"/>
        <scheme val="minor"/>
      </rPr>
      <t xml:space="preserve"> dh</t>
    </r>
    <r>
      <rPr>
        <sz val="12"/>
        <color theme="1"/>
        <rFont val="Calibri"/>
        <family val="2"/>
      </rPr>
      <t>ë</t>
    </r>
    <r>
      <rPr>
        <sz val="12"/>
        <color theme="1"/>
        <rFont val="Calibri"/>
        <family val="2"/>
        <scheme val="minor"/>
      </rPr>
      <t>na, por mund t</t>
    </r>
    <r>
      <rPr>
        <sz val="12"/>
        <color theme="1"/>
        <rFont val="Calibri"/>
        <family val="2"/>
      </rPr>
      <t>ë</t>
    </r>
    <r>
      <rPr>
        <sz val="12"/>
        <color theme="1"/>
        <rFont val="Calibri"/>
        <family val="2"/>
        <scheme val="minor"/>
      </rPr>
      <t xml:space="preserve"> mbulohen nga shpenzimet p</t>
    </r>
    <r>
      <rPr>
        <sz val="12"/>
        <color theme="1"/>
        <rFont val="Calibri"/>
        <family val="2"/>
      </rPr>
      <t>ë</t>
    </r>
    <r>
      <rPr>
        <sz val="12"/>
        <color theme="1"/>
        <rFont val="Calibri"/>
        <family val="2"/>
        <scheme val="minor"/>
      </rPr>
      <t>r investime. Nj</t>
    </r>
    <r>
      <rPr>
        <sz val="12"/>
        <color theme="1"/>
        <rFont val="Calibri"/>
        <family val="2"/>
      </rPr>
      <t>ë</t>
    </r>
    <r>
      <rPr>
        <sz val="12"/>
        <color theme="1"/>
        <rFont val="Calibri"/>
        <family val="2"/>
        <scheme val="minor"/>
      </rPr>
      <t xml:space="preserve"> shum</t>
    </r>
    <r>
      <rPr>
        <sz val="12"/>
        <color theme="1"/>
        <rFont val="Calibri"/>
        <family val="2"/>
      </rPr>
      <t>ë</t>
    </r>
    <r>
      <rPr>
        <sz val="12"/>
        <color theme="1"/>
        <rFont val="Calibri"/>
        <family val="2"/>
        <scheme val="minor"/>
      </rPr>
      <t xml:space="preserve"> fikse t</t>
    </r>
    <r>
      <rPr>
        <sz val="12"/>
        <color theme="1"/>
        <rFont val="Calibri"/>
        <family val="2"/>
      </rPr>
      <t>ë</t>
    </r>
    <r>
      <rPr>
        <sz val="12"/>
        <color theme="1"/>
        <rFont val="Calibri"/>
        <family val="2"/>
        <scheme val="minor"/>
      </rPr>
      <t xml:space="preserve"> pakt</t>
    </r>
    <r>
      <rPr>
        <sz val="12"/>
        <color theme="1"/>
        <rFont val="Calibri"/>
        <family val="2"/>
      </rPr>
      <t>ë</t>
    </r>
    <r>
      <rPr>
        <sz val="12"/>
        <color theme="1"/>
        <rFont val="Calibri"/>
        <family val="2"/>
        <scheme val="minor"/>
      </rPr>
      <t>n 4 milion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vit tek z</t>
    </r>
    <r>
      <rPr>
        <sz val="12"/>
        <color theme="1"/>
        <rFont val="Calibri"/>
        <family val="2"/>
      </rPr>
      <t>ë</t>
    </r>
    <r>
      <rPr>
        <sz val="12"/>
        <color theme="1"/>
        <rFont val="Calibri"/>
        <family val="2"/>
        <scheme val="minor"/>
      </rPr>
      <t>ri investime</t>
    </r>
  </si>
  <si>
    <r>
      <rPr>
        <sz val="12"/>
        <color rgb="FFFF0000"/>
        <rFont val="Calibri"/>
        <family val="2"/>
        <scheme val="minor"/>
      </rPr>
      <t xml:space="preserve">3.2.1.3 Montorimi periodik i respektimit të të drejtave të viktimave në praktikë  (nga vetë institucioni dhe  partnerë vendas) </t>
    </r>
    <r>
      <rPr>
        <sz val="12"/>
        <color theme="1"/>
        <rFont val="Calibri"/>
        <family val="2"/>
        <scheme val="minor"/>
      </rPr>
      <t xml:space="preserve">                                                                                                                                                                     • Mir</t>
    </r>
    <r>
      <rPr>
        <sz val="6"/>
        <color theme="1"/>
        <rFont val="Calibri"/>
        <family val="2"/>
      </rPr>
      <t>e</t>
    </r>
    <r>
      <rPr>
        <sz val="12"/>
        <color theme="1"/>
        <rFont val="Calibri"/>
        <family val="2"/>
        <scheme val="minor"/>
      </rPr>
      <t>mbajtja e teknik</t>
    </r>
    <r>
      <rPr>
        <sz val="12"/>
        <color theme="1"/>
        <rFont val="Calibri"/>
        <family val="2"/>
      </rPr>
      <t>ë</t>
    </r>
    <r>
      <rPr>
        <sz val="12"/>
        <color theme="1"/>
        <rFont val="Calibri"/>
        <family val="2"/>
        <scheme val="minor"/>
      </rPr>
      <t>s (nj</t>
    </r>
    <r>
      <rPr>
        <sz val="12"/>
        <color theme="1"/>
        <rFont val="Calibri"/>
        <family val="2"/>
      </rPr>
      <t>ë</t>
    </r>
    <r>
      <rPr>
        <sz val="12"/>
        <color theme="1"/>
        <rFont val="Calibri"/>
        <family val="2"/>
        <scheme val="minor"/>
      </rPr>
      <t xml:space="preserve"> shpenzim n</t>
    </r>
    <r>
      <rPr>
        <sz val="12"/>
        <color theme="1"/>
        <rFont val="Calibri"/>
        <family val="2"/>
      </rPr>
      <t>ë</t>
    </r>
    <r>
      <rPr>
        <sz val="12"/>
        <color theme="1"/>
        <rFont val="Calibri"/>
        <family val="2"/>
        <scheme val="minor"/>
      </rPr>
      <t xml:space="preserve"> shum</t>
    </r>
    <r>
      <rPr>
        <sz val="12"/>
        <color theme="1"/>
        <rFont val="Calibri"/>
        <family val="2"/>
      </rPr>
      <t>ë</t>
    </r>
    <r>
      <rPr>
        <sz val="12"/>
        <color theme="1"/>
        <rFont val="Calibri"/>
        <family val="2"/>
        <scheme val="minor"/>
      </rPr>
      <t xml:space="preserve"> fikse n</t>
    </r>
    <r>
      <rPr>
        <sz val="12"/>
        <color theme="1"/>
        <rFont val="Calibri"/>
        <family val="2"/>
      </rPr>
      <t>ë</t>
    </r>
    <r>
      <rPr>
        <sz val="12"/>
        <color theme="1"/>
        <rFont val="Calibri"/>
        <family val="2"/>
        <scheme val="minor"/>
      </rPr>
      <t xml:space="preserve"> buxhet 1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t>
    </r>
  </si>
  <si>
    <t>01110 Planifikimi, Menaxhimi dhe Administrimi (28), 01110 Veprimtaria e KLP (35)</t>
  </si>
  <si>
    <t>3.2.2 E drejta e mbrojtjes së viktimës në kontekstin e shërbimeve të  drejtësisë restauruese (Direktiva 2012/29/EU)</t>
  </si>
  <si>
    <t>Nentotal 3.2.2</t>
  </si>
  <si>
    <r>
      <rPr>
        <sz val="12"/>
        <color rgb="FFFF0000"/>
        <rFont val="Calibri"/>
        <family val="2"/>
        <scheme val="minor"/>
      </rPr>
      <t>3.2.2.1 Vlerësim i zbatimit të standarteve që parashikon ligji i ndërmjetësimit dhe direktivave të BE-se për drejtësinë restauruese në lidhje me viktimat e krimit;</t>
    </r>
    <r>
      <rPr>
        <sz val="12"/>
        <color theme="1"/>
        <rFont val="Calibri"/>
        <family val="2"/>
        <scheme val="minor"/>
      </rPr>
      <t xml:space="preserve"> 
• Grup pune teknik  5 specialist</t>
    </r>
    <r>
      <rPr>
        <sz val="12"/>
        <color theme="1"/>
        <rFont val="Calibri"/>
        <family val="2"/>
      </rPr>
      <t>ë</t>
    </r>
    <r>
      <rPr>
        <sz val="12"/>
        <color theme="1"/>
        <rFont val="Calibri"/>
        <family val="2"/>
        <scheme val="minor"/>
      </rPr>
      <t xml:space="preserve"> x 2 muaj/ vit, vet</t>
    </r>
    <r>
      <rPr>
        <sz val="12"/>
        <color theme="1"/>
        <rFont val="Calibri"/>
        <family val="2"/>
      </rPr>
      <t>ë</t>
    </r>
    <r>
      <rPr>
        <sz val="12"/>
        <color theme="1"/>
        <rFont val="Calibri"/>
        <family val="2"/>
        <scheme val="minor"/>
      </rPr>
      <t>m n</t>
    </r>
    <r>
      <rPr>
        <sz val="6"/>
        <color theme="1"/>
        <rFont val="Calibri"/>
        <family val="2"/>
      </rPr>
      <t>e</t>
    </r>
    <r>
      <rPr>
        <sz val="12"/>
        <color theme="1"/>
        <rFont val="Calibri"/>
        <family val="2"/>
        <scheme val="minor"/>
      </rPr>
      <t xml:space="preserve"> vitin 2023 nevojitet buxhet 
</t>
    </r>
  </si>
  <si>
    <r>
      <rPr>
        <sz val="12"/>
        <color rgb="FFFF0000"/>
        <rFont val="Calibri"/>
        <family val="2"/>
        <scheme val="minor"/>
      </rPr>
      <t xml:space="preserve">3.2.2.2 Hartimi i raportit të vlerësimit; </t>
    </r>
    <r>
      <rPr>
        <sz val="12"/>
        <color theme="1"/>
        <rFont val="Calibri"/>
        <family val="2"/>
        <scheme val="minor"/>
      </rPr>
      <t xml:space="preserve">
• Hartimi i nje pyet</t>
    </r>
    <r>
      <rPr>
        <sz val="12"/>
        <color theme="1"/>
        <rFont val="Calibri"/>
        <family val="2"/>
      </rPr>
      <t>ë</t>
    </r>
    <r>
      <rPr>
        <sz val="12"/>
        <color theme="1"/>
        <rFont val="Calibri"/>
        <family val="2"/>
        <scheme val="minor"/>
      </rPr>
      <t>sori q</t>
    </r>
    <r>
      <rPr>
        <sz val="12"/>
        <color theme="1"/>
        <rFont val="Calibri"/>
        <family val="2"/>
      </rPr>
      <t>ë</t>
    </r>
    <r>
      <rPr>
        <sz val="12"/>
        <color theme="1"/>
        <rFont val="Calibri"/>
        <family val="2"/>
        <scheme val="minor"/>
      </rPr>
      <t xml:space="preserve"> duhet t</t>
    </r>
    <r>
      <rPr>
        <sz val="12"/>
        <color theme="1"/>
        <rFont val="Calibri"/>
        <family val="2"/>
      </rPr>
      <t>ë</t>
    </r>
    <r>
      <rPr>
        <sz val="12"/>
        <color theme="1"/>
        <rFont val="Calibri"/>
        <family val="2"/>
        <scheme val="minor"/>
      </rPr>
      <t xml:space="preserve"> plot</t>
    </r>
    <r>
      <rPr>
        <sz val="12"/>
        <color theme="1"/>
        <rFont val="Calibri"/>
        <family val="2"/>
      </rPr>
      <t>ë</t>
    </r>
    <r>
      <rPr>
        <sz val="12"/>
        <color theme="1"/>
        <rFont val="Calibri"/>
        <family val="2"/>
        <scheme val="minor"/>
      </rPr>
      <t>sohet nga f</t>
    </r>
    <r>
      <rPr>
        <sz val="12"/>
        <color theme="1"/>
        <rFont val="Calibri"/>
        <family val="2"/>
      </rPr>
      <t>ë</t>
    </r>
    <r>
      <rPr>
        <sz val="12"/>
        <color theme="1"/>
        <rFont val="Calibri"/>
        <family val="2"/>
        <scheme val="minor"/>
      </rPr>
      <t>mij</t>
    </r>
    <r>
      <rPr>
        <sz val="12"/>
        <color theme="1"/>
        <rFont val="Calibri"/>
        <family val="2"/>
      </rPr>
      <t>ë</t>
    </r>
    <r>
      <rPr>
        <sz val="12"/>
        <color theme="1"/>
        <rFont val="Calibri"/>
        <family val="2"/>
        <scheme val="minor"/>
      </rPr>
      <t>t q</t>
    </r>
    <r>
      <rPr>
        <sz val="12"/>
        <color theme="1"/>
        <rFont val="Calibri"/>
        <family val="2"/>
      </rPr>
      <t>ë</t>
    </r>
    <r>
      <rPr>
        <sz val="12"/>
        <color theme="1"/>
        <rFont val="Calibri"/>
        <family val="2"/>
        <scheme val="minor"/>
      </rPr>
      <t xml:space="preserve"> marrin sh</t>
    </r>
    <r>
      <rPr>
        <sz val="12"/>
        <color theme="1"/>
        <rFont val="Calibri"/>
        <family val="2"/>
      </rPr>
      <t>ë</t>
    </r>
    <r>
      <rPr>
        <sz val="12"/>
        <color theme="1"/>
        <rFont val="Calibri"/>
        <family val="2"/>
        <scheme val="minor"/>
      </rPr>
      <t>rbime n</t>
    </r>
    <r>
      <rPr>
        <sz val="12"/>
        <color theme="1"/>
        <rFont val="Calibri"/>
        <family val="2"/>
      </rPr>
      <t>ë</t>
    </r>
    <r>
      <rPr>
        <sz val="12"/>
        <color theme="1"/>
        <rFont val="Calibri"/>
        <family val="2"/>
        <scheme val="minor"/>
      </rPr>
      <t xml:space="preserve"> gjykata                                                                                                                                                                              • Grumbullimi i pyetsor</t>
    </r>
    <r>
      <rPr>
        <sz val="12"/>
        <color theme="1"/>
        <rFont val="Calibri"/>
        <family val="2"/>
      </rPr>
      <t>ë</t>
    </r>
    <r>
      <rPr>
        <sz val="12"/>
        <color theme="1"/>
        <rFont val="Calibri"/>
        <family val="2"/>
        <scheme val="minor"/>
      </rPr>
      <t>ve dhe hartimi i raportit t</t>
    </r>
    <r>
      <rPr>
        <sz val="12"/>
        <color theme="1"/>
        <rFont val="Calibri"/>
        <family val="2"/>
      </rPr>
      <t>ë</t>
    </r>
    <r>
      <rPr>
        <sz val="12"/>
        <color theme="1"/>
        <rFont val="Calibri"/>
        <family val="2"/>
        <scheme val="minor"/>
      </rPr>
      <t xml:space="preserve"> vleresimit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Shpenzime operative 20% </t>
    </r>
    <r>
      <rPr>
        <sz val="12"/>
        <color theme="1"/>
        <rFont val="Calibri"/>
        <family val="2"/>
      </rPr>
      <t>ç</t>
    </r>
    <r>
      <rPr>
        <sz val="12"/>
        <color theme="1"/>
        <rFont val="Calibri"/>
        <family val="2"/>
        <scheme val="minor"/>
      </rPr>
      <t>do vit mbi vler</t>
    </r>
    <r>
      <rPr>
        <sz val="6"/>
        <color theme="1"/>
        <rFont val="Calibri"/>
        <family val="2"/>
      </rPr>
      <t>ë</t>
    </r>
    <r>
      <rPr>
        <sz val="12"/>
        <color theme="1"/>
        <rFont val="Calibri"/>
        <family val="2"/>
        <scheme val="minor"/>
      </rPr>
      <t>n e ekspert</t>
    </r>
    <r>
      <rPr>
        <sz val="12"/>
        <color theme="1"/>
        <rFont val="Calibri"/>
        <family val="2"/>
      </rPr>
      <t>ë</t>
    </r>
    <r>
      <rPr>
        <sz val="12"/>
        <color theme="1"/>
        <rFont val="Calibri"/>
        <family val="2"/>
        <scheme val="minor"/>
      </rPr>
      <t>ve                                                                                                                                                                                                                                                       • Koordinimi i pun</t>
    </r>
    <r>
      <rPr>
        <sz val="12"/>
        <color theme="1"/>
        <rFont val="Calibri"/>
        <family val="2"/>
      </rPr>
      <t>ë</t>
    </r>
    <r>
      <rPr>
        <sz val="12"/>
        <color theme="1"/>
        <rFont val="Calibri"/>
        <family val="2"/>
        <scheme val="minor"/>
      </rPr>
      <t>s nga KLGJ (1 specialist</t>
    </r>
    <r>
      <rPr>
        <sz val="12"/>
        <color theme="1"/>
        <rFont val="Calibri"/>
        <family val="2"/>
      </rPr>
      <t>ë</t>
    </r>
    <r>
      <rPr>
        <sz val="12"/>
        <color theme="1"/>
        <rFont val="Calibri"/>
        <family val="2"/>
        <scheme val="minor"/>
      </rPr>
      <t xml:space="preserve"> x 3 muaj/n</t>
    </r>
    <r>
      <rPr>
        <sz val="12"/>
        <color theme="1"/>
        <rFont val="Calibri"/>
        <family val="2"/>
      </rPr>
      <t>ë</t>
    </r>
    <r>
      <rPr>
        <sz val="12"/>
        <color theme="1"/>
        <rFont val="Calibri"/>
        <family val="2"/>
        <scheme val="minor"/>
      </rPr>
      <t xml:space="preserve"> vit)</t>
    </r>
  </si>
  <si>
    <r>
      <t xml:space="preserve">3.2.2.3 Ndarja e raportit me profesionistët (policia, ndërmjetësit, prokurorët OJF);.                                                                                                 </t>
    </r>
    <r>
      <rPr>
        <sz val="12"/>
        <rFont val="Calibri"/>
        <family val="2"/>
        <scheme val="minor"/>
      </rPr>
      <t>• Nuk ka t</t>
    </r>
    <r>
      <rPr>
        <sz val="12"/>
        <rFont val="Calibri"/>
        <family val="2"/>
      </rPr>
      <t>ë</t>
    </r>
    <r>
      <rPr>
        <sz val="12"/>
        <rFont val="Calibri"/>
        <family val="2"/>
        <scheme val="minor"/>
      </rPr>
      <t xml:space="preserve"> dh</t>
    </r>
    <r>
      <rPr>
        <sz val="12"/>
        <rFont val="Calibri"/>
        <family val="2"/>
      </rPr>
      <t>ë</t>
    </r>
    <r>
      <rPr>
        <sz val="12"/>
        <rFont val="Calibri"/>
        <family val="2"/>
        <scheme val="minor"/>
      </rPr>
      <t>na, por mund t</t>
    </r>
    <r>
      <rPr>
        <sz val="12"/>
        <rFont val="Calibri"/>
        <family val="2"/>
      </rPr>
      <t>ë</t>
    </r>
    <r>
      <rPr>
        <sz val="12"/>
        <rFont val="Calibri"/>
        <family val="2"/>
        <scheme val="minor"/>
      </rPr>
      <t xml:space="preserve"> mbulohen nga shpenzimet p</t>
    </r>
    <r>
      <rPr>
        <sz val="12"/>
        <rFont val="Calibri"/>
        <family val="2"/>
      </rPr>
      <t>ë</t>
    </r>
    <r>
      <rPr>
        <sz val="12"/>
        <rFont val="Calibri"/>
        <family val="2"/>
        <scheme val="minor"/>
      </rPr>
      <t>r investime. Nj</t>
    </r>
    <r>
      <rPr>
        <sz val="12"/>
        <rFont val="Calibri"/>
        <family val="2"/>
      </rPr>
      <t>ë</t>
    </r>
    <r>
      <rPr>
        <sz val="12"/>
        <rFont val="Calibri"/>
        <family val="2"/>
        <scheme val="minor"/>
      </rPr>
      <t xml:space="preserve"> shum</t>
    </r>
    <r>
      <rPr>
        <sz val="12"/>
        <rFont val="Calibri"/>
        <family val="2"/>
      </rPr>
      <t>ë</t>
    </r>
    <r>
      <rPr>
        <sz val="12"/>
        <rFont val="Calibri"/>
        <family val="2"/>
        <scheme val="minor"/>
      </rPr>
      <t xml:space="preserve"> fikse t</t>
    </r>
    <r>
      <rPr>
        <sz val="12"/>
        <rFont val="Calibri"/>
        <family val="2"/>
      </rPr>
      <t>ë</t>
    </r>
    <r>
      <rPr>
        <sz val="12"/>
        <rFont val="Calibri"/>
        <family val="2"/>
        <scheme val="minor"/>
      </rPr>
      <t xml:space="preserve"> pakt</t>
    </r>
    <r>
      <rPr>
        <sz val="12"/>
        <rFont val="Calibri"/>
        <family val="2"/>
      </rPr>
      <t>ë</t>
    </r>
    <r>
      <rPr>
        <sz val="12"/>
        <rFont val="Calibri"/>
        <family val="2"/>
        <scheme val="minor"/>
      </rPr>
      <t>n 4 milion</t>
    </r>
    <r>
      <rPr>
        <sz val="12"/>
        <rFont val="Calibri"/>
        <family val="2"/>
      </rPr>
      <t>ë</t>
    </r>
    <r>
      <rPr>
        <sz val="12"/>
        <rFont val="Calibri"/>
        <family val="2"/>
        <scheme val="minor"/>
      </rPr>
      <t xml:space="preserve"> </t>
    </r>
    <r>
      <rPr>
        <sz val="12"/>
        <rFont val="Calibri"/>
        <family val="2"/>
      </rPr>
      <t>ç</t>
    </r>
    <r>
      <rPr>
        <sz val="12"/>
        <rFont val="Calibri"/>
        <family val="2"/>
        <scheme val="minor"/>
      </rPr>
      <t>do vit tek z</t>
    </r>
    <r>
      <rPr>
        <sz val="12"/>
        <rFont val="Calibri"/>
        <family val="2"/>
      </rPr>
      <t>ë</t>
    </r>
    <r>
      <rPr>
        <sz val="12"/>
        <rFont val="Calibri"/>
        <family val="2"/>
        <scheme val="minor"/>
      </rPr>
      <t>ri investime</t>
    </r>
  </si>
  <si>
    <r>
      <rPr>
        <sz val="12"/>
        <color rgb="FFFF0000"/>
        <rFont val="Calibri"/>
        <family val="2"/>
        <scheme val="minor"/>
      </rPr>
      <t>3.2.2.4 Përafrimi i rregulloreve të DHKN për standardet e mbrojtjes së viktimave në përputhje me direktivat e BE-së.</t>
    </r>
    <r>
      <rPr>
        <sz val="12"/>
        <color theme="1"/>
        <rFont val="Calibri"/>
        <family val="2"/>
        <scheme val="minor"/>
      </rPr>
      <t xml:space="preserve"> 
• Mir</t>
    </r>
    <r>
      <rPr>
        <sz val="12"/>
        <color theme="1"/>
        <rFont val="Calibri"/>
        <family val="2"/>
      </rPr>
      <t>ë</t>
    </r>
    <r>
      <rPr>
        <sz val="12"/>
        <color theme="1"/>
        <rFont val="Calibri"/>
        <family val="2"/>
        <scheme val="minor"/>
      </rPr>
      <t>mbajtja e teknik</t>
    </r>
    <r>
      <rPr>
        <sz val="12"/>
        <color theme="1"/>
        <rFont val="Calibri"/>
        <family val="2"/>
      </rPr>
      <t>ë</t>
    </r>
    <r>
      <rPr>
        <sz val="12"/>
        <color theme="1"/>
        <rFont val="Calibri"/>
        <family val="2"/>
        <scheme val="minor"/>
      </rPr>
      <t>s (nj</t>
    </r>
    <r>
      <rPr>
        <sz val="12"/>
        <color theme="1"/>
        <rFont val="Calibri"/>
        <family val="2"/>
      </rPr>
      <t>ë</t>
    </r>
    <r>
      <rPr>
        <sz val="12"/>
        <color theme="1"/>
        <rFont val="Calibri"/>
        <family val="2"/>
        <scheme val="minor"/>
      </rPr>
      <t xml:space="preserve"> z</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shum</t>
    </r>
    <r>
      <rPr>
        <sz val="12"/>
        <color theme="1"/>
        <rFont val="Calibri"/>
        <family val="2"/>
      </rPr>
      <t>ë</t>
    </r>
    <r>
      <rPr>
        <sz val="12"/>
        <color theme="1"/>
        <rFont val="Calibri"/>
        <family val="2"/>
        <scheme val="minor"/>
      </rPr>
      <t xml:space="preserve"> fikse n</t>
    </r>
    <r>
      <rPr>
        <sz val="12"/>
        <color theme="1"/>
        <rFont val="Calibri"/>
        <family val="2"/>
      </rPr>
      <t>ë</t>
    </r>
    <r>
      <rPr>
        <sz val="12"/>
        <color theme="1"/>
        <rFont val="Calibri"/>
        <family val="2"/>
        <scheme val="minor"/>
      </rPr>
      <t xml:space="preserve"> buxhet 1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t>
    </r>
  </si>
  <si>
    <t>3.2.3 	Ofrimi i programeve të drejtësisë restaurese dhe ndërmjetësimit për viktimat në përputhje me standardet europiane.</t>
  </si>
  <si>
    <r>
      <rPr>
        <sz val="12"/>
        <color rgb="FFFF0000"/>
        <rFont val="Calibri"/>
        <family val="2"/>
        <scheme val="minor"/>
      </rPr>
      <t>3.2.3.1 Vlerësimi i shtrirjes në territor të programeve të drejtësisë restaruruese dhe të ndërmjetësimit;</t>
    </r>
    <r>
      <rPr>
        <sz val="12"/>
        <color theme="1"/>
        <rFont val="Calibri"/>
        <family val="2"/>
        <scheme val="minor"/>
      </rPr>
      <t xml:space="preserve">
• Grup pune teknik  (5 specialist</t>
    </r>
    <r>
      <rPr>
        <sz val="12"/>
        <color theme="1"/>
        <rFont val="Calibri"/>
        <family val="2"/>
      </rPr>
      <t>ë</t>
    </r>
    <r>
      <rPr>
        <sz val="12"/>
        <color theme="1"/>
        <rFont val="Calibri"/>
        <family val="2"/>
        <scheme val="minor"/>
      </rPr>
      <t xml:space="preserve"> x 2 muaj/ vit), vet</t>
    </r>
    <r>
      <rPr>
        <sz val="12"/>
        <color theme="1"/>
        <rFont val="Calibri"/>
        <family val="2"/>
      </rPr>
      <t>ë</t>
    </r>
    <r>
      <rPr>
        <sz val="12"/>
        <color theme="1"/>
        <rFont val="Calibri"/>
        <family val="2"/>
        <scheme val="minor"/>
      </rPr>
      <t>m n</t>
    </r>
    <r>
      <rPr>
        <sz val="12"/>
        <color theme="1"/>
        <rFont val="Calibri"/>
        <family val="2"/>
      </rPr>
      <t>ë</t>
    </r>
    <r>
      <rPr>
        <sz val="12"/>
        <color theme="1"/>
        <rFont val="Calibri"/>
        <family val="2"/>
        <scheme val="minor"/>
      </rPr>
      <t xml:space="preserve"> vitin 2023 nevojitet buxhet
 </t>
    </r>
  </si>
  <si>
    <r>
      <rPr>
        <sz val="12"/>
        <color rgb="FFFF0000"/>
        <rFont val="Calibri"/>
        <family val="2"/>
        <scheme val="minor"/>
      </rPr>
      <t>3.2.3.2 Krijimi i dhomave të ndërmjetësimit në atë pjesë të territorit ku ende nuk janë krijuar dhe rritja e numrit të ndërmjetësve të specializuar në dhomat vendore në të gjithë vendin;</t>
    </r>
    <r>
      <rPr>
        <sz val="12"/>
        <color theme="1"/>
        <rFont val="Calibri"/>
        <family val="2"/>
        <scheme val="minor"/>
      </rPr>
      <t xml:space="preserve">
• Hartimi i nj</t>
    </r>
    <r>
      <rPr>
        <sz val="12"/>
        <color theme="1"/>
        <rFont val="Calibri"/>
        <family val="2"/>
      </rPr>
      <t>ë</t>
    </r>
    <r>
      <rPr>
        <sz val="12"/>
        <color theme="1"/>
        <rFont val="Calibri"/>
        <family val="2"/>
        <scheme val="minor"/>
      </rPr>
      <t xml:space="preserve"> pyet</t>
    </r>
    <r>
      <rPr>
        <sz val="12"/>
        <color theme="1"/>
        <rFont val="Calibri"/>
        <family val="2"/>
      </rPr>
      <t>ë</t>
    </r>
    <r>
      <rPr>
        <sz val="12"/>
        <color theme="1"/>
        <rFont val="Calibri"/>
        <family val="2"/>
        <scheme val="minor"/>
      </rPr>
      <t>sori q</t>
    </r>
    <r>
      <rPr>
        <sz val="12"/>
        <color theme="1"/>
        <rFont val="Calibri"/>
        <family val="2"/>
      </rPr>
      <t>ë</t>
    </r>
    <r>
      <rPr>
        <sz val="12"/>
        <color theme="1"/>
        <rFont val="Calibri"/>
        <family val="2"/>
        <scheme val="minor"/>
      </rPr>
      <t xml:space="preserve"> duhet t</t>
    </r>
    <r>
      <rPr>
        <sz val="12"/>
        <color theme="1"/>
        <rFont val="Calibri"/>
        <family val="2"/>
      </rPr>
      <t>ë</t>
    </r>
    <r>
      <rPr>
        <sz val="12"/>
        <color theme="1"/>
        <rFont val="Calibri"/>
        <family val="2"/>
        <scheme val="minor"/>
      </rPr>
      <t xml:space="preserve"> plot</t>
    </r>
    <r>
      <rPr>
        <sz val="12"/>
        <color theme="1"/>
        <rFont val="Calibri"/>
        <family val="2"/>
      </rPr>
      <t>ë</t>
    </r>
    <r>
      <rPr>
        <sz val="12"/>
        <color theme="1"/>
        <rFont val="Calibri"/>
        <family val="2"/>
        <scheme val="minor"/>
      </rPr>
      <t>sohet nga f</t>
    </r>
    <r>
      <rPr>
        <sz val="12"/>
        <color theme="1"/>
        <rFont val="Calibri"/>
        <family val="2"/>
      </rPr>
      <t>ë</t>
    </r>
    <r>
      <rPr>
        <sz val="12"/>
        <color theme="1"/>
        <rFont val="Calibri"/>
        <family val="2"/>
        <scheme val="minor"/>
      </rPr>
      <t>mij</t>
    </r>
    <r>
      <rPr>
        <sz val="12"/>
        <color theme="1"/>
        <rFont val="Calibri"/>
        <family val="2"/>
      </rPr>
      <t>ë</t>
    </r>
    <r>
      <rPr>
        <sz val="12"/>
        <color theme="1"/>
        <rFont val="Calibri"/>
        <family val="2"/>
        <scheme val="minor"/>
      </rPr>
      <t>t q</t>
    </r>
    <r>
      <rPr>
        <sz val="12"/>
        <color theme="1"/>
        <rFont val="Calibri"/>
        <family val="2"/>
      </rPr>
      <t>ë</t>
    </r>
    <r>
      <rPr>
        <sz val="12"/>
        <color theme="1"/>
        <rFont val="Calibri"/>
        <family val="2"/>
        <scheme val="minor"/>
      </rPr>
      <t xml:space="preserve"> marrin sh</t>
    </r>
    <r>
      <rPr>
        <sz val="12"/>
        <color theme="1"/>
        <rFont val="Calibri"/>
        <family val="2"/>
      </rPr>
      <t>ë</t>
    </r>
    <r>
      <rPr>
        <sz val="12"/>
        <color theme="1"/>
        <rFont val="Calibri"/>
        <family val="2"/>
        <scheme val="minor"/>
      </rPr>
      <t>rbime n</t>
    </r>
    <r>
      <rPr>
        <sz val="12"/>
        <color theme="1"/>
        <rFont val="Calibri"/>
        <family val="2"/>
      </rPr>
      <t>ë</t>
    </r>
    <r>
      <rPr>
        <sz val="12"/>
        <color theme="1"/>
        <rFont val="Calibri"/>
        <family val="2"/>
        <scheme val="minor"/>
      </rPr>
      <t xml:space="preserve"> prokurori                                                                                                                                                                              • Grumbullimi i pyet</t>
    </r>
    <r>
      <rPr>
        <sz val="12"/>
        <color theme="1"/>
        <rFont val="Calibri"/>
        <family val="2"/>
      </rPr>
      <t>ë</t>
    </r>
    <r>
      <rPr>
        <sz val="12"/>
        <color theme="1"/>
        <rFont val="Calibri"/>
        <family val="2"/>
        <scheme val="minor"/>
      </rPr>
      <t>sor</t>
    </r>
    <r>
      <rPr>
        <sz val="12"/>
        <color theme="1"/>
        <rFont val="Calibri"/>
        <family val="2"/>
      </rPr>
      <t>ë</t>
    </r>
    <r>
      <rPr>
        <sz val="12"/>
        <color theme="1"/>
        <rFont val="Calibri"/>
        <family val="2"/>
        <scheme val="minor"/>
      </rPr>
      <t>ve dhe hartimi I raportit t</t>
    </r>
    <r>
      <rPr>
        <sz val="12"/>
        <color theme="1"/>
        <rFont val="Calibri"/>
        <family val="2"/>
      </rPr>
      <t>ë</t>
    </r>
    <r>
      <rPr>
        <sz val="12"/>
        <color theme="1"/>
        <rFont val="Calibri"/>
        <family val="2"/>
        <scheme val="minor"/>
      </rPr>
      <t xml:space="preserve"> vler</t>
    </r>
    <r>
      <rPr>
        <sz val="12"/>
        <color theme="1"/>
        <rFont val="Calibri"/>
        <family val="2"/>
      </rPr>
      <t>ë</t>
    </r>
    <r>
      <rPr>
        <sz val="12"/>
        <color theme="1"/>
        <rFont val="Calibri"/>
        <family val="2"/>
        <scheme val="minor"/>
      </rPr>
      <t>simit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Shpenzime operative 20% </t>
    </r>
    <r>
      <rPr>
        <sz val="12"/>
        <color theme="1"/>
        <rFont val="Calibri"/>
        <family val="2"/>
      </rPr>
      <t>ç</t>
    </r>
    <r>
      <rPr>
        <sz val="12"/>
        <color theme="1"/>
        <rFont val="Calibri"/>
        <family val="2"/>
        <scheme val="minor"/>
      </rPr>
      <t>do vit mbi vleren e ekspert</t>
    </r>
    <r>
      <rPr>
        <sz val="12"/>
        <color theme="1"/>
        <rFont val="Calibri"/>
        <family val="2"/>
      </rPr>
      <t>ë</t>
    </r>
    <r>
      <rPr>
        <sz val="12"/>
        <color theme="1"/>
        <rFont val="Calibri"/>
        <family val="2"/>
        <scheme val="minor"/>
      </rPr>
      <t>ve                                                                                                                                                                                                                                                       • Koordinimi i pun</t>
    </r>
    <r>
      <rPr>
        <sz val="12"/>
        <color theme="1"/>
        <rFont val="Calibri"/>
        <family val="2"/>
      </rPr>
      <t>ë</t>
    </r>
    <r>
      <rPr>
        <sz val="12"/>
        <color theme="1"/>
        <rFont val="Calibri"/>
        <family val="2"/>
        <scheme val="minor"/>
      </rPr>
      <t>s nga Prokuroria (1 specialist</t>
    </r>
    <r>
      <rPr>
        <sz val="12"/>
        <color theme="1"/>
        <rFont val="Calibri"/>
        <family val="2"/>
      </rPr>
      <t>ë</t>
    </r>
    <r>
      <rPr>
        <sz val="12"/>
        <color theme="1"/>
        <rFont val="Calibri"/>
        <family val="2"/>
        <scheme val="minor"/>
      </rPr>
      <t xml:space="preserve"> x 3 muaj/n</t>
    </r>
    <r>
      <rPr>
        <sz val="12"/>
        <color theme="1"/>
        <rFont val="Calibri"/>
        <family val="2"/>
      </rPr>
      <t>ë</t>
    </r>
    <r>
      <rPr>
        <sz val="12"/>
        <color theme="1"/>
        <rFont val="Calibri"/>
        <family val="2"/>
        <scheme val="minor"/>
      </rPr>
      <t xml:space="preserve"> vit)</t>
    </r>
  </si>
  <si>
    <r>
      <rPr>
        <sz val="12"/>
        <color rgb="FFFF0000"/>
        <rFont val="Calibri"/>
        <family val="2"/>
        <scheme val="minor"/>
      </rPr>
      <t>3.2.3.3 Përgatitja e materialeve informuese në lidhje me parimet, përfitimin e zbatimit të programeve të drejtësisë restauruese dhe ndërmjetesimin për viktimat e krimit;</t>
    </r>
    <r>
      <rPr>
        <sz val="12"/>
        <color theme="1"/>
        <rFont val="Calibri"/>
        <family val="2"/>
        <scheme val="minor"/>
      </rPr>
      <t xml:space="preserve">
• Nuk ka t</t>
    </r>
    <r>
      <rPr>
        <sz val="12"/>
        <color theme="1"/>
        <rFont val="Calibri"/>
        <family val="2"/>
      </rPr>
      <t>ë</t>
    </r>
    <r>
      <rPr>
        <sz val="12"/>
        <color theme="1"/>
        <rFont val="Calibri"/>
        <family val="2"/>
        <scheme val="minor"/>
      </rPr>
      <t xml:space="preserve"> dhena, por mund t</t>
    </r>
    <r>
      <rPr>
        <sz val="12"/>
        <color theme="1"/>
        <rFont val="Calibri"/>
        <family val="2"/>
      </rPr>
      <t>ë</t>
    </r>
    <r>
      <rPr>
        <sz val="12"/>
        <color theme="1"/>
        <rFont val="Calibri"/>
        <family val="2"/>
        <scheme val="minor"/>
      </rPr>
      <t xml:space="preserve"> mbulohen nga shpenzimet p</t>
    </r>
    <r>
      <rPr>
        <sz val="12"/>
        <color theme="1"/>
        <rFont val="Calibri"/>
        <family val="2"/>
      </rPr>
      <t>ë</t>
    </r>
    <r>
      <rPr>
        <sz val="12"/>
        <color theme="1"/>
        <rFont val="Calibri"/>
        <family val="2"/>
        <scheme val="minor"/>
      </rPr>
      <t>r investime. Nj</t>
    </r>
    <r>
      <rPr>
        <sz val="12"/>
        <color theme="1"/>
        <rFont val="Calibri"/>
        <family val="2"/>
      </rPr>
      <t>ë</t>
    </r>
    <r>
      <rPr>
        <sz val="12"/>
        <color theme="1"/>
        <rFont val="Calibri"/>
        <family val="2"/>
        <scheme val="minor"/>
      </rPr>
      <t xml:space="preserve"> shume fikse t</t>
    </r>
    <r>
      <rPr>
        <sz val="12"/>
        <color theme="1"/>
        <rFont val="Calibri"/>
        <family val="2"/>
      </rPr>
      <t>ë</t>
    </r>
    <r>
      <rPr>
        <sz val="12"/>
        <color theme="1"/>
        <rFont val="Calibri"/>
        <family val="2"/>
        <scheme val="minor"/>
      </rPr>
      <t xml:space="preserve"> pakt</t>
    </r>
    <r>
      <rPr>
        <sz val="12"/>
        <color theme="1"/>
        <rFont val="Calibri"/>
        <family val="2"/>
      </rPr>
      <t>ë</t>
    </r>
    <r>
      <rPr>
        <sz val="12"/>
        <color theme="1"/>
        <rFont val="Calibri"/>
        <family val="2"/>
        <scheme val="minor"/>
      </rPr>
      <t>n 4 milion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vit tek z</t>
    </r>
    <r>
      <rPr>
        <sz val="12"/>
        <color theme="1"/>
        <rFont val="Calibri"/>
        <family val="2"/>
      </rPr>
      <t>ë</t>
    </r>
    <r>
      <rPr>
        <sz val="12"/>
        <color theme="1"/>
        <rFont val="Calibri"/>
        <family val="2"/>
        <scheme val="minor"/>
      </rPr>
      <t>ri investime.</t>
    </r>
  </si>
  <si>
    <r>
      <rPr>
        <sz val="12"/>
        <color rgb="FFFF0000"/>
        <rFont val="Calibri"/>
        <family val="2"/>
        <scheme val="minor"/>
      </rPr>
      <t xml:space="preserve">3.2.3.4 Trajnimi dhe specializimi i ndërmjetësve për të ndërmjetësuar raste ku bëjnë pjesë viktima të krimit sipas standardeve më të mira të ndërmjetësimit  të parashkuar në legjislacionin në fuqi;.
</t>
    </r>
    <r>
      <rPr>
        <sz val="12"/>
        <color theme="1"/>
        <rFont val="Calibri"/>
        <family val="2"/>
        <scheme val="minor"/>
      </rPr>
      <t>• Shpenzime p</t>
    </r>
    <r>
      <rPr>
        <sz val="12"/>
        <color theme="1"/>
        <rFont val="Calibri"/>
        <family val="2"/>
      </rPr>
      <t>ë</t>
    </r>
    <r>
      <rPr>
        <sz val="12"/>
        <color theme="1"/>
        <rFont val="Calibri"/>
        <family val="2"/>
        <scheme val="minor"/>
      </rPr>
      <t>r pajisje 4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 (nuk ka specifikime)
</t>
    </r>
  </si>
  <si>
    <r>
      <rPr>
        <sz val="12"/>
        <color rgb="FFFF0000"/>
        <rFont val="Calibri"/>
        <family val="2"/>
        <scheme val="minor"/>
      </rPr>
      <t xml:space="preserve">3.2.3.5 Zbatimi i detyrimeve nga ana e policisë, prokurorisë dhe gjykatës për informimin e viktimës në lidhje me shërbimin e drejtësisë restauruese dhe ndërmjetësimit dhe  lehtësimi i aksesit në këto shërbime;
</t>
    </r>
    <r>
      <rPr>
        <sz val="12"/>
        <color theme="1"/>
        <rFont val="Calibri"/>
        <family val="2"/>
        <scheme val="minor"/>
      </rPr>
      <t>•  Pjese e projekteve t</t>
    </r>
    <r>
      <rPr>
        <sz val="12"/>
        <color theme="1"/>
        <rFont val="Calibri"/>
        <family val="2"/>
      </rPr>
      <t>ë</t>
    </r>
    <r>
      <rPr>
        <sz val="12"/>
        <color theme="1"/>
        <rFont val="Calibri"/>
        <family val="2"/>
        <scheme val="minor"/>
      </rPr>
      <t xml:space="preserve"> rikonstruksionit. Nuk sjell kosto shtes</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k</t>
    </r>
    <r>
      <rPr>
        <sz val="6"/>
        <color theme="1"/>
        <rFont val="Calibri"/>
        <family val="2"/>
      </rPr>
      <t>ë</t>
    </r>
    <r>
      <rPr>
        <sz val="12"/>
        <color theme="1"/>
        <rFont val="Calibri"/>
        <family val="2"/>
        <scheme val="minor"/>
      </rPr>
      <t>t</t>
    </r>
    <r>
      <rPr>
        <sz val="12"/>
        <color theme="1"/>
        <rFont val="Calibri"/>
        <family val="2"/>
      </rPr>
      <t>ë</t>
    </r>
    <r>
      <rPr>
        <sz val="12"/>
        <color theme="1"/>
        <rFont val="Calibri"/>
        <family val="2"/>
        <scheme val="minor"/>
      </rPr>
      <t xml:space="preserve"> plan.
</t>
    </r>
  </si>
  <si>
    <t>3.2.3.6 Vlerësimi periodik i cilësisë së ofrimit të shërbimeve të drejtësisë restauruese dhe ndërmjetësimit.</t>
  </si>
  <si>
    <t>3.2.4 Sigurimi i të drejtës së viktimës për rimbursim të shpenzimeve dhe ndihmë juridike. (nenit 13, paragrafi i parë i direktives Direktiva 212/29/EU).</t>
  </si>
  <si>
    <t>DHKN, OSHC</t>
  </si>
  <si>
    <t>03310 Ndihma Juridike (14)</t>
  </si>
  <si>
    <r>
      <t xml:space="preserve">3.2.4.1 Shtrirja e shërbimit të ndihmës juridike falas në të gjithë territorin e vendit  duke përfshirë edhe ekipet lëvizëse për zonat e thella;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standarded n</t>
    </r>
    <r>
      <rPr>
        <sz val="12"/>
        <rFont val="Calibri"/>
        <family val="2"/>
      </rPr>
      <t>ë</t>
    </r>
    <r>
      <rPr>
        <sz val="12"/>
        <rFont val="Calibri"/>
        <family val="2"/>
        <scheme val="minor"/>
      </rPr>
      <t xml:space="preserve"> zyrat rajonale (2 persona x 1 muaj)</t>
    </r>
  </si>
  <si>
    <r>
      <t xml:space="preserve">3.2.4.2 Vlerësimi i programeve të formimit fillestar dhe vazhdues për ofruesit e ndihmës juridike parësore dhe dytësore dhe avokatët që përfaqësojnë viktimat dhe bazuar në gjetjet, rishikimi i tyre;                                                                                                                         </t>
    </r>
    <r>
      <rPr>
        <sz val="12"/>
        <rFont val="Calibri"/>
        <family val="2"/>
        <scheme val="minor"/>
      </rPr>
      <t>•  Kosto p</t>
    </r>
    <r>
      <rPr>
        <sz val="12"/>
        <rFont val="Calibri"/>
        <family val="2"/>
      </rPr>
      <t>ë</t>
    </r>
    <r>
      <rPr>
        <sz val="12"/>
        <rFont val="Calibri"/>
        <family val="2"/>
        <scheme val="minor"/>
      </rPr>
      <t>r p</t>
    </r>
    <r>
      <rPr>
        <sz val="12"/>
        <rFont val="Calibri"/>
        <family val="2"/>
      </rPr>
      <t>ë</t>
    </r>
    <r>
      <rPr>
        <sz val="12"/>
        <rFont val="Calibri"/>
        <family val="2"/>
        <scheme val="minor"/>
      </rPr>
      <t>rshtatjen dhe mobilimin  zyrave sipas standardeve (1 zyr</t>
    </r>
    <r>
      <rPr>
        <sz val="12"/>
        <rFont val="Calibri"/>
        <family val="2"/>
      </rPr>
      <t>ë</t>
    </r>
    <r>
      <rPr>
        <sz val="12"/>
        <rFont val="Calibri"/>
        <family val="2"/>
        <scheme val="minor"/>
      </rPr>
      <t>*600 mij</t>
    </r>
    <r>
      <rPr>
        <sz val="12"/>
        <rFont val="Calibri"/>
        <family val="2"/>
      </rPr>
      <t>ë</t>
    </r>
    <r>
      <rPr>
        <sz val="12"/>
        <rFont val="Calibri"/>
        <family val="2"/>
        <scheme val="minor"/>
      </rPr>
      <t xml:space="preserve"> lek</t>
    </r>
    <r>
      <rPr>
        <sz val="12"/>
        <rFont val="Calibri"/>
        <family val="2"/>
      </rPr>
      <t>ë</t>
    </r>
    <r>
      <rPr>
        <sz val="12"/>
        <rFont val="Calibri"/>
        <family val="2"/>
        <scheme val="minor"/>
      </rPr>
      <t xml:space="preserve"> sipas projekteve t</t>
    </r>
    <r>
      <rPr>
        <sz val="12"/>
        <rFont val="Calibri"/>
        <family val="2"/>
      </rPr>
      <t>ë</t>
    </r>
    <r>
      <rPr>
        <sz val="12"/>
        <rFont val="Calibri"/>
        <family val="2"/>
        <scheme val="minor"/>
      </rPr>
      <t xml:space="preserve"> ngjashme)</t>
    </r>
  </si>
  <si>
    <r>
      <t xml:space="preserve">3.2.4.3 Vijimi i rritjes së kapaciteve të ofruesve të ndihmës juridike për viktimat, duke mbajtur parasysh nevojat specifike të tyre;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</si>
  <si>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r>
      <t xml:space="preserve">3.2.4.4 Pëmirësimi i mbledhjes dhe përpunimit të të dhënave për të gjithë kategoritë e viktimave që përfitojnë ndihmë juridike falas nga të gjithë ofruesit e saj, publikë dhe jopublikë dhe në gjithë format e ofrimit;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</si>
  <si>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r>
      <t xml:space="preserve">3.2.4.5 Zhvillimi i fushatave informuese dhe ndërgjegjësuese për ndihmën juridike fala për viktimat;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</si>
  <si>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r>
      <t xml:space="preserve">3.2.4.6 Informimi i viktimave për të drejtën e rimbursimit, kushtet dhe kriteret  ligjore;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</si>
  <si>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r>
      <t xml:space="preserve">3.2.4.7 Zbatimi i ligjit për rimbursim të viktimave shoqëruar me efekete buxhetore;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</si>
  <si>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r>
      <t xml:space="preserve">3.2.3.8 Kryerja e vlerësimeve periodike në lidhje me zbatimin e e drejtës për rimbursim të shpenzimeve.                                                                                                                                                                                                                                                                                                                    </t>
    </r>
    <r>
      <rPr>
        <sz val="12"/>
        <rFont val="Calibri"/>
        <family val="2"/>
        <scheme val="minor"/>
      </rPr>
      <t>•  Kosto e punonjësve të dedikuar dhe të specializuar (shtimi n</t>
    </r>
    <r>
      <rPr>
        <sz val="12"/>
        <rFont val="Calibri"/>
        <family val="2"/>
      </rPr>
      <t>ë</t>
    </r>
    <r>
      <rPr>
        <sz val="12"/>
        <rFont val="Calibri"/>
        <family val="2"/>
        <scheme val="minor"/>
      </rPr>
      <t xml:space="preserve"> organike i t</t>
    </r>
    <r>
      <rPr>
        <sz val="12"/>
        <rFont val="Calibri"/>
        <family val="2"/>
      </rPr>
      <t>ë</t>
    </r>
    <r>
      <rPr>
        <sz val="12"/>
        <rFont val="Calibri"/>
        <family val="2"/>
        <scheme val="minor"/>
      </rPr>
      <t xml:space="preserve"> pakt</t>
    </r>
    <r>
      <rPr>
        <sz val="12"/>
        <rFont val="Calibri"/>
        <family val="2"/>
      </rPr>
      <t>ë</t>
    </r>
    <r>
      <rPr>
        <sz val="12"/>
        <rFont val="Calibri"/>
        <family val="2"/>
        <scheme val="minor"/>
      </rPr>
      <t>n 2 punonj</t>
    </r>
    <r>
      <rPr>
        <sz val="12"/>
        <rFont val="Calibri"/>
        <family val="2"/>
      </rPr>
      <t>ë</t>
    </r>
    <r>
      <rPr>
        <sz val="12"/>
        <rFont val="Calibri"/>
        <family val="2"/>
        <scheme val="minor"/>
      </rPr>
      <t xml:space="preserve">sve </t>
    </r>
    <r>
      <rPr>
        <sz val="12"/>
        <rFont val="Calibri"/>
        <family val="2"/>
      </rPr>
      <t>ç</t>
    </r>
    <r>
      <rPr>
        <sz val="12"/>
        <rFont val="Calibri"/>
        <family val="2"/>
        <scheme val="minor"/>
      </rPr>
      <t>do vit)</t>
    </r>
  </si>
  <si>
    <t>3.2.5 Sigurimi i të drejtës së viktimës për kthimin e pasurisë së viktimës dhe kompensimi i viktimës gjatë procesit penal nga autori  (neni 16 i direktivës 2012/29/EU).</t>
  </si>
  <si>
    <t>09820 Veprimtari Arsimore (55)</t>
  </si>
  <si>
    <r>
      <t xml:space="preserve">3.2.5.1 Inkurajimi i prokurorëve dhe gjyqtarëve për kompensimin e viktimave përmes trainimeve për gjyqtar dhe prokuror;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</si>
  <si>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3.2.5.2 Informimi i viktimës për të drejtën e kthimit të pasurisë, afatet dhe procedurat;                                                                                                                                                                                                  </t>
    </r>
    <r>
      <rPr>
        <sz val="12"/>
        <rFont val="Calibri"/>
        <family val="2"/>
        <scheme val="minor"/>
      </rPr>
      <t>•  Kosto për përshtatjen dhe mobilimin  zyrave sipas standardeve (1 zyre*600 mije leke sipas projekteve te ngjashme)</t>
    </r>
  </si>
  <si>
    <r>
      <t xml:space="preserve">3.2.5.3 Informimi i autorëve për lehtësitë ligjore në rast të kompesimit të viktimës në procesin penal.                                                                                                        </t>
    </r>
    <r>
      <rPr>
        <sz val="12"/>
        <rFont val="Calibri"/>
        <family val="2"/>
        <scheme val="minor"/>
      </rPr>
      <t>•  Kosto e punonjësve të dedikuar dhe të specializuar (shtimi në organike i të paktën 1 punonjësi çdo vit)</t>
    </r>
  </si>
  <si>
    <t>Nentotal 3.2.6</t>
  </si>
  <si>
    <t>3.2.6 Sigurimi i të drejtës së viktimës resident në një shtet tjetër (neni 17 i direktivës 2012/29/EU).</t>
  </si>
  <si>
    <t>01110 Veprimtaria e KLP (35), 01110 Planifikimi, Menaxhimi dhe Administrimi (KLGJ 29), 01110 Planifikimi, Menaxhimi dhe Administrimi (14)</t>
  </si>
  <si>
    <r>
      <t xml:space="preserve">3.2.6.1 Inkurajimi i prokurorëve dhe gjyqtarëve që të forcojnë bashkëpunimin dhe ndihmën e ndërsjelltë juridike;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</si>
  <si>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3.2.6.2 Zbatimi i praktikave më të mira evropiane në lidhje me kompensimin e viktimave;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</si>
  <si>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3.2.6.3 Zhvillimi  i praktikave të brendëshme për kalimin e informacionit ndërmjet shteteve;;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</si>
  <si>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3.2.6.4 Nënshkrimi i marrëveshjeve bilaterale midis shteteve për kompensimin e viktimave resident në një shtet tjetër;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</si>
  <si>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3.2.6.5 Përcaktimi i rregullave të mbrojtjes së dhënave personale;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</si>
  <si>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3.2.6.6 Ofrimi i trajnimeve  dhe hartimi i udhëzuesve praktike për profesionistë lidhur me të drejtat e viktimës ndërkufitare në të cilat ka nevojë për asistence dhe ndihmë juridike;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</si>
  <si>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3.2.6.7 Marrja e  një deklarate nga viktima menjëherë pasi të bëhet ankimi në lidhje me veprën penale pranë autoritetit kompetent;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</si>
  <si>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3.2.6.8 Hartimi i udhëzuesit për marrjen e ankimit dhe pyetje e viktimës së huaj menjëherë;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</si>
  <si>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3.2.6.9 Shkëmbimi i përvojave pozitive  në lidhje me ushtrimin e të drejtave të viktimave që janë rezident në një vend tjetër;;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</si>
  <si>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r>
      <t xml:space="preserve">3.2.6.10 Bazuar në vlerësimin e nevojave për teknologji, planifikimi dhe financimi i nevojshëm për të mundësuar përdorimin e teknologjisë në rastet kur viktima banon në një shtet tjetër.                                                                                                                                                                                                     </t>
    </r>
    <r>
      <rPr>
        <sz val="12"/>
        <rFont val="Calibri"/>
        <family val="2"/>
        <scheme val="minor"/>
      </rPr>
      <t>•  Hartimi i standardeve (1 ekspert lokal x 10 dit</t>
    </r>
    <r>
      <rPr>
        <sz val="12"/>
        <rFont val="Calibri"/>
        <family val="2"/>
      </rPr>
      <t>ë</t>
    </r>
    <r>
      <rPr>
        <sz val="12"/>
        <rFont val="Calibri"/>
        <family val="2"/>
        <scheme val="minor"/>
      </rPr>
      <t>).                                                                                                                                                                                                                                                                        •  Kosto e stafit q</t>
    </r>
    <r>
      <rPr>
        <sz val="12"/>
        <rFont val="Calibri"/>
        <family val="2"/>
      </rPr>
      <t>ë</t>
    </r>
    <r>
      <rPr>
        <sz val="12"/>
        <rFont val="Calibri"/>
        <family val="2"/>
        <scheme val="minor"/>
      </rPr>
      <t xml:space="preserve"> do p</t>
    </r>
    <r>
      <rPr>
        <sz val="12"/>
        <rFont val="Calibri"/>
        <family val="2"/>
      </rPr>
      <t>ë</t>
    </r>
    <r>
      <rPr>
        <sz val="12"/>
        <rFont val="Calibri"/>
        <family val="2"/>
        <scheme val="minor"/>
      </rPr>
      <t>rcaktojn</t>
    </r>
    <r>
      <rPr>
        <sz val="12"/>
        <rFont val="Calibri"/>
        <family val="2"/>
      </rPr>
      <t>ë</t>
    </r>
    <r>
      <rPr>
        <sz val="12"/>
        <rFont val="Calibri"/>
        <family val="2"/>
        <scheme val="minor"/>
      </rPr>
      <t xml:space="preserve"> standardet n</t>
    </r>
    <r>
      <rPr>
        <sz val="12"/>
        <rFont val="Calibri"/>
        <family val="2"/>
      </rPr>
      <t>ë</t>
    </r>
    <r>
      <rPr>
        <sz val="12"/>
        <rFont val="Calibri"/>
        <family val="2"/>
        <scheme val="minor"/>
      </rPr>
      <t xml:space="preserve"> zyrat rajonale (2 persona x 1 muaj)</t>
    </r>
  </si>
  <si>
    <t>3.3 Objektivi Specifik: Garantimi i mbrojtjes së viktimave dhe njohja e viktimave me nevoja të veçanta</t>
  </si>
  <si>
    <r>
      <rPr>
        <sz val="12"/>
        <color rgb="FFFF0000"/>
        <rFont val="Calibri"/>
        <family val="2"/>
        <scheme val="minor"/>
      </rPr>
      <t xml:space="preserve">3.3.1.1 3.3.1.1 Monitorimi nga OSHC-të i zbatimit nga prokuroritë, gjykatat të përmirësimeve ligjore;  
</t>
    </r>
    <r>
      <rPr>
        <sz val="12"/>
        <color theme="1"/>
        <rFont val="Calibri"/>
        <family val="2"/>
        <scheme val="minor"/>
      </rPr>
      <t>• Krijimi i nj</t>
    </r>
    <r>
      <rPr>
        <sz val="12"/>
        <color theme="1"/>
        <rFont val="Calibri"/>
        <family val="2"/>
      </rPr>
      <t>ë</t>
    </r>
    <r>
      <rPr>
        <sz val="12"/>
        <color theme="1"/>
        <rFont val="Calibri"/>
        <family val="2"/>
        <scheme val="minor"/>
      </rPr>
      <t xml:space="preserve"> grupi pune q</t>
    </r>
    <r>
      <rPr>
        <sz val="12"/>
        <color theme="1"/>
        <rFont val="Calibri"/>
        <family val="2"/>
      </rPr>
      <t>ë</t>
    </r>
    <r>
      <rPr>
        <sz val="12"/>
        <color theme="1"/>
        <rFont val="Calibri"/>
        <family val="2"/>
        <scheme val="minor"/>
      </rPr>
      <t xml:space="preserve"> do t</t>
    </r>
    <r>
      <rPr>
        <sz val="12"/>
        <color theme="1"/>
        <rFont val="Calibri"/>
        <family val="2"/>
      </rPr>
      <t>ë</t>
    </r>
    <r>
      <rPr>
        <sz val="12"/>
        <color theme="1"/>
        <rFont val="Calibri"/>
        <family val="2"/>
        <scheme val="minor"/>
      </rPr>
      <t xml:space="preserve"> merret me vler</t>
    </r>
    <r>
      <rPr>
        <sz val="12"/>
        <color theme="1"/>
        <rFont val="Calibri"/>
        <family val="2"/>
      </rPr>
      <t>ë</t>
    </r>
    <r>
      <rPr>
        <sz val="12"/>
        <color theme="1"/>
        <rFont val="Calibri"/>
        <family val="2"/>
        <scheme val="minor"/>
      </rPr>
      <t>simin e nevojave (7 specialist</t>
    </r>
    <r>
      <rPr>
        <sz val="12"/>
        <color theme="1"/>
        <rFont val="Calibri"/>
        <family val="2"/>
      </rPr>
      <t>ë</t>
    </r>
    <r>
      <rPr>
        <sz val="12"/>
        <color theme="1"/>
        <rFont val="Calibri"/>
        <family val="2"/>
        <scheme val="minor"/>
      </rPr>
      <t xml:space="preserve"> x 3 muaj)
</t>
    </r>
  </si>
  <si>
    <r>
      <rPr>
        <sz val="12"/>
        <color rgb="FFFF0000"/>
        <rFont val="Calibri"/>
        <family val="2"/>
        <scheme val="minor"/>
      </rPr>
      <t xml:space="preserve">3.3.1.2 3.3.1.2 Vijimi i rritjes së kapaciteve të profesionistëve që punojnë me dhe për viktimat për të parandaluar publikimin e të dhënave personale të viktimave dhe anëtarëve të familjes së saj;                                                                                   </t>
    </r>
    <r>
      <rPr>
        <sz val="12"/>
        <color theme="1"/>
        <rFont val="Calibri"/>
        <family val="2"/>
        <scheme val="minor"/>
      </rPr>
      <t>• Nuk ka efekte n</t>
    </r>
    <r>
      <rPr>
        <sz val="12"/>
        <color theme="1"/>
        <rFont val="Calibri"/>
        <family val="2"/>
      </rPr>
      <t>ë</t>
    </r>
    <r>
      <rPr>
        <sz val="12"/>
        <color theme="1"/>
        <rFont val="Calibri"/>
        <family val="2"/>
        <scheme val="minor"/>
      </rPr>
      <t xml:space="preserve"> buxhet, pasi </t>
    </r>
    <r>
      <rPr>
        <sz val="12"/>
        <color theme="1"/>
        <rFont val="Calibri"/>
        <family val="2"/>
      </rPr>
      <t>ë</t>
    </r>
    <r>
      <rPr>
        <sz val="12"/>
        <color theme="1"/>
        <rFont val="Calibri"/>
        <family val="2"/>
        <scheme val="minor"/>
      </rPr>
      <t>sht</t>
    </r>
    <r>
      <rPr>
        <sz val="12"/>
        <color theme="1"/>
        <rFont val="Calibri"/>
        <family val="2"/>
      </rPr>
      <t>ë</t>
    </r>
    <r>
      <rPr>
        <sz val="12"/>
        <color theme="1"/>
        <rFont val="Calibri"/>
        <family val="2"/>
        <scheme val="minor"/>
      </rPr>
      <t xml:space="preserve"> proces q</t>
    </r>
    <r>
      <rPr>
        <sz val="12"/>
        <color theme="1"/>
        <rFont val="Calibri"/>
        <family val="2"/>
      </rPr>
      <t>ë</t>
    </r>
    <r>
      <rPr>
        <sz val="12"/>
        <color theme="1"/>
        <rFont val="Calibri"/>
        <family val="2"/>
        <scheme val="minor"/>
      </rPr>
      <t xml:space="preserve"> kryhet </t>
    </r>
    <r>
      <rPr>
        <sz val="12"/>
        <color theme="1"/>
        <rFont val="Calibri"/>
        <family val="2"/>
      </rPr>
      <t>ç</t>
    </r>
    <r>
      <rPr>
        <sz val="12"/>
        <color theme="1"/>
        <rFont val="Calibri"/>
        <family val="2"/>
        <scheme val="minor"/>
      </rPr>
      <t>do vit n</t>
    </r>
    <r>
      <rPr>
        <sz val="12"/>
        <color theme="1"/>
        <rFont val="Calibri"/>
        <family val="2"/>
      </rPr>
      <t>ë</t>
    </r>
    <r>
      <rPr>
        <sz val="12"/>
        <color theme="1"/>
        <rFont val="Calibri"/>
        <family val="2"/>
        <scheme val="minor"/>
      </rPr>
      <t xml:space="preserve"> kuader t</t>
    </r>
    <r>
      <rPr>
        <sz val="12"/>
        <color theme="1"/>
        <rFont val="Calibri"/>
        <family val="2"/>
      </rPr>
      <t>ë</t>
    </r>
    <r>
      <rPr>
        <sz val="12"/>
        <color theme="1"/>
        <rFont val="Calibri"/>
        <family val="2"/>
        <scheme val="minor"/>
      </rPr>
      <t xml:space="preserve"> PBA </t>
    </r>
  </si>
  <si>
    <t>3.3.1.3 Zbatimi me rigorozitet i rregullave të regjistrimit audio dhe vidio të seancave me pjesëmarrjen e viktimave dhe në lidhje me publikimin e vendimeve</t>
  </si>
  <si>
    <r>
      <rPr>
        <sz val="12"/>
        <color rgb="FFFF0000"/>
        <rFont val="Calibri"/>
        <family val="2"/>
        <scheme val="minor"/>
      </rPr>
      <t>3.3.1.4 Promovimi i Kodit të rishikuar të Transmetimit dhe detyrimeve të OSHMA-ve kundrejt viktimave</t>
    </r>
    <r>
      <rPr>
        <sz val="12"/>
        <color theme="1"/>
        <rFont val="Calibri"/>
        <family val="2"/>
        <scheme val="minor"/>
      </rPr>
      <t>.</t>
    </r>
  </si>
  <si>
    <t>3.3.1 Sigurimi i të drejtës së viktimës për mbrojtje dhe njohja e viktimave me nevoja specifike mbrojte gjatë procedimeve penale (Neni 18,19,20, 21 i direktivës 2012/29/EU).</t>
  </si>
  <si>
    <t>AMA, KDIMDHP</t>
  </si>
  <si>
    <t>3.3.2 Sigurimi i të drejtës së viktimës për vlerësim individual të viktimës për të identifikuar nevojat specifike të mbrojtjes në përputhje me këkresat e (Neni 22 i direktivës 2012/29/EU)</t>
  </si>
  <si>
    <r>
      <rPr>
        <sz val="12"/>
        <color rgb="FFFF0000"/>
        <rFont val="Calibri"/>
        <family val="2"/>
        <scheme val="minor"/>
      </rPr>
      <t>3.3.2.1 Miratimi i porcedurave të vlerësimit individual për ato kategori ku mungojnë dhe rishikimi i atyre ekzistuese;</t>
    </r>
    <r>
      <rPr>
        <sz val="12"/>
        <color theme="1"/>
        <rFont val="Calibri"/>
        <family val="2"/>
        <scheme val="minor"/>
      </rPr>
      <t xml:space="preserve">
• Hartimi i nj</t>
    </r>
    <r>
      <rPr>
        <sz val="12"/>
        <color theme="1"/>
        <rFont val="Calibri"/>
        <family val="2"/>
      </rPr>
      <t>ë</t>
    </r>
    <r>
      <rPr>
        <sz val="12"/>
        <color theme="1"/>
        <rFont val="Calibri"/>
        <family val="2"/>
        <scheme val="minor"/>
      </rPr>
      <t xml:space="preserve"> pyet</t>
    </r>
    <r>
      <rPr>
        <sz val="12"/>
        <color theme="1"/>
        <rFont val="Calibri"/>
        <family val="2"/>
      </rPr>
      <t>ë</t>
    </r>
    <r>
      <rPr>
        <sz val="12"/>
        <color theme="1"/>
        <rFont val="Calibri"/>
        <family val="2"/>
        <scheme val="minor"/>
      </rPr>
      <t>sori q</t>
    </r>
    <r>
      <rPr>
        <sz val="12"/>
        <color theme="1"/>
        <rFont val="Calibri"/>
        <family val="2"/>
      </rPr>
      <t>ë</t>
    </r>
    <r>
      <rPr>
        <sz val="12"/>
        <color theme="1"/>
        <rFont val="Calibri"/>
        <family val="2"/>
        <scheme val="minor"/>
      </rPr>
      <t xml:space="preserve"> duhet t</t>
    </r>
    <r>
      <rPr>
        <sz val="12"/>
        <color theme="1"/>
        <rFont val="Calibri"/>
        <family val="2"/>
      </rPr>
      <t>ë</t>
    </r>
    <r>
      <rPr>
        <sz val="12"/>
        <color theme="1"/>
        <rFont val="Calibri"/>
        <family val="2"/>
        <scheme val="minor"/>
      </rPr>
      <t xml:space="preserve"> plotesohet nga f</t>
    </r>
    <r>
      <rPr>
        <sz val="12"/>
        <color theme="1"/>
        <rFont val="Calibri"/>
        <family val="2"/>
      </rPr>
      <t>ë</t>
    </r>
    <r>
      <rPr>
        <sz val="12"/>
        <color theme="1"/>
        <rFont val="Calibri"/>
        <family val="2"/>
        <scheme val="minor"/>
      </rPr>
      <t>mijet q</t>
    </r>
    <r>
      <rPr>
        <sz val="12"/>
        <color theme="1"/>
        <rFont val="Calibri"/>
        <family val="2"/>
      </rPr>
      <t>ë</t>
    </r>
    <r>
      <rPr>
        <sz val="12"/>
        <color theme="1"/>
        <rFont val="Calibri"/>
        <family val="2"/>
        <scheme val="minor"/>
      </rPr>
      <t xml:space="preserve"> marrin sh</t>
    </r>
    <r>
      <rPr>
        <sz val="12"/>
        <color theme="1"/>
        <rFont val="Calibri"/>
        <family val="2"/>
      </rPr>
      <t>ë</t>
    </r>
    <r>
      <rPr>
        <sz val="12"/>
        <color theme="1"/>
        <rFont val="Calibri"/>
        <family val="2"/>
        <scheme val="minor"/>
      </rPr>
      <t>rbime nga psikolog</t>
    </r>
    <r>
      <rPr>
        <sz val="12"/>
        <color theme="1"/>
        <rFont val="Calibri"/>
        <family val="2"/>
      </rPr>
      <t>ë</t>
    </r>
    <r>
      <rPr>
        <sz val="12"/>
        <color theme="1"/>
        <rFont val="Calibri"/>
        <family val="2"/>
        <scheme val="minor"/>
      </rPr>
      <t>t dhe punonj</t>
    </r>
    <r>
      <rPr>
        <sz val="12"/>
        <color theme="1"/>
        <rFont val="Calibri"/>
        <family val="2"/>
      </rPr>
      <t>ë</t>
    </r>
    <r>
      <rPr>
        <sz val="12"/>
        <color theme="1"/>
        <rFont val="Calibri"/>
        <family val="2"/>
        <scheme val="minor"/>
      </rPr>
      <t>sit sociale                                                                                                                                                                              • Grumbullimi i pyet</t>
    </r>
    <r>
      <rPr>
        <sz val="12"/>
        <color theme="1"/>
        <rFont val="Calibri"/>
        <family val="2"/>
      </rPr>
      <t>ë</t>
    </r>
    <r>
      <rPr>
        <sz val="12"/>
        <color theme="1"/>
        <rFont val="Calibri"/>
        <family val="2"/>
        <scheme val="minor"/>
      </rPr>
      <t>sor</t>
    </r>
    <r>
      <rPr>
        <sz val="12"/>
        <color theme="1"/>
        <rFont val="Calibri"/>
        <family val="2"/>
      </rPr>
      <t>ë</t>
    </r>
    <r>
      <rPr>
        <sz val="12"/>
        <color theme="1"/>
        <rFont val="Calibri"/>
        <family val="2"/>
        <scheme val="minor"/>
      </rPr>
      <t>ve dhe hartimi i raportit t</t>
    </r>
    <r>
      <rPr>
        <sz val="12"/>
        <color theme="1"/>
        <rFont val="Calibri"/>
        <family val="2"/>
      </rPr>
      <t>ë</t>
    </r>
    <r>
      <rPr>
        <sz val="12"/>
        <color theme="1"/>
        <rFont val="Calibri"/>
        <family val="2"/>
        <scheme val="minor"/>
      </rPr>
      <t xml:space="preserve"> vler</t>
    </r>
    <r>
      <rPr>
        <sz val="12"/>
        <color theme="1"/>
        <rFont val="Calibri"/>
        <family val="2"/>
      </rPr>
      <t>ë</t>
    </r>
    <r>
      <rPr>
        <sz val="12"/>
        <color theme="1"/>
        <rFont val="Calibri"/>
        <family val="2"/>
        <scheme val="minor"/>
      </rPr>
      <t>simit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 n</t>
    </r>
    <r>
      <rPr>
        <sz val="12"/>
        <color theme="1"/>
        <rFont val="Calibri"/>
        <family val="2"/>
      </rPr>
      <t>ë</t>
    </r>
    <r>
      <rPr>
        <sz val="12"/>
        <color theme="1"/>
        <rFont val="Calibri"/>
        <family val="2"/>
        <scheme val="minor"/>
      </rPr>
      <t xml:space="preserve"> vit)                                                                                                                                                                                   • Shpenzime operative 20% </t>
    </r>
    <r>
      <rPr>
        <sz val="12"/>
        <color theme="1"/>
        <rFont val="Calibri"/>
        <family val="2"/>
      </rPr>
      <t>ç</t>
    </r>
    <r>
      <rPr>
        <sz val="12"/>
        <color theme="1"/>
        <rFont val="Calibri"/>
        <family val="2"/>
        <scheme val="minor"/>
      </rPr>
      <t>do vit mbi vler</t>
    </r>
    <r>
      <rPr>
        <sz val="12"/>
        <color theme="1"/>
        <rFont val="Calibri"/>
        <family val="2"/>
      </rPr>
      <t>ë</t>
    </r>
    <r>
      <rPr>
        <sz val="12"/>
        <color theme="1"/>
        <rFont val="Calibri"/>
        <family val="2"/>
        <scheme val="minor"/>
      </rPr>
      <t>n e ekspert</t>
    </r>
    <r>
      <rPr>
        <sz val="12"/>
        <color theme="1"/>
        <rFont val="Calibri"/>
        <family val="2"/>
      </rPr>
      <t>ë</t>
    </r>
    <r>
      <rPr>
        <sz val="12"/>
        <color theme="1"/>
        <rFont val="Calibri"/>
        <family val="2"/>
        <scheme val="minor"/>
      </rPr>
      <t>ve                                                                                                                                                                                                                                                       • Koordinimi i pun</t>
    </r>
    <r>
      <rPr>
        <sz val="12"/>
        <color theme="1"/>
        <rFont val="Calibri"/>
        <family val="2"/>
      </rPr>
      <t>ë</t>
    </r>
    <r>
      <rPr>
        <sz val="12"/>
        <color theme="1"/>
        <rFont val="Calibri"/>
        <family val="2"/>
        <scheme val="minor"/>
      </rPr>
      <t>s nga UP dhe UPS (2 specialist</t>
    </r>
    <r>
      <rPr>
        <sz val="12"/>
        <color theme="1"/>
        <rFont val="Calibri"/>
        <family val="2"/>
      </rPr>
      <t>ë</t>
    </r>
    <r>
      <rPr>
        <sz val="12"/>
        <color theme="1"/>
        <rFont val="Calibri"/>
        <family val="2"/>
        <scheme val="minor"/>
      </rPr>
      <t xml:space="preserve"> x 3 muaj/n</t>
    </r>
    <r>
      <rPr>
        <sz val="12"/>
        <color theme="1"/>
        <rFont val="Calibri"/>
        <family val="2"/>
      </rPr>
      <t>ë</t>
    </r>
    <r>
      <rPr>
        <sz val="12"/>
        <color theme="1"/>
        <rFont val="Calibri"/>
        <family val="2"/>
        <scheme val="minor"/>
      </rPr>
      <t xml:space="preserve"> vit)</t>
    </r>
  </si>
  <si>
    <r>
      <rPr>
        <sz val="12"/>
        <color rgb="FFFF0000"/>
        <rFont val="Calibri"/>
        <family val="2"/>
        <scheme val="minor"/>
      </rPr>
      <t>3.2.6.2 Zbatimi rigoroz i procedurave ekzistuese të vlerësimit të nevojave të viktimave nga të gjitha institucionet e përfshira dhe në të gjithë territorin e vendit.</t>
    </r>
    <r>
      <rPr>
        <sz val="12"/>
        <color theme="1"/>
        <rFont val="Calibri"/>
        <family val="2"/>
        <scheme val="minor"/>
      </rPr>
      <t xml:space="preserve">
• Ekspert lokal ( 2 specialist</t>
    </r>
    <r>
      <rPr>
        <sz val="12"/>
        <color theme="1"/>
        <rFont val="Calibri"/>
        <family val="2"/>
      </rPr>
      <t>ë</t>
    </r>
    <r>
      <rPr>
        <sz val="12"/>
        <color theme="1"/>
        <rFont val="Calibri"/>
        <family val="2"/>
        <scheme val="minor"/>
      </rPr>
      <t xml:space="preserve"> t</t>
    </r>
    <r>
      <rPr>
        <sz val="12"/>
        <color theme="1"/>
        <rFont val="Calibri"/>
        <family val="2"/>
      </rPr>
      <t>ë</t>
    </r>
    <r>
      <rPr>
        <sz val="12"/>
        <color theme="1"/>
        <rFont val="Calibri"/>
        <family val="2"/>
        <scheme val="minor"/>
      </rPr>
      <t xml:space="preserve"> fush</t>
    </r>
    <r>
      <rPr>
        <sz val="12"/>
        <color theme="1"/>
        <rFont val="Calibri"/>
        <family val="2"/>
      </rPr>
      <t>ë</t>
    </r>
    <r>
      <rPr>
        <sz val="12"/>
        <color theme="1"/>
        <rFont val="Calibri"/>
        <family val="2"/>
        <scheme val="minor"/>
      </rPr>
      <t>s  x  20 dit</t>
    </r>
    <r>
      <rPr>
        <sz val="12"/>
        <color theme="1"/>
        <rFont val="Calibri"/>
        <family val="2"/>
      </rPr>
      <t>ë</t>
    </r>
    <r>
      <rPr>
        <sz val="12"/>
        <color theme="1"/>
        <rFont val="Calibri"/>
        <family val="2"/>
        <scheme val="minor"/>
      </rPr>
      <t xml:space="preserve"> /çdo vit)
• Ekspert p</t>
    </r>
    <r>
      <rPr>
        <sz val="12"/>
        <color theme="1"/>
        <rFont val="Calibri"/>
        <family val="2"/>
      </rPr>
      <t>ë</t>
    </r>
    <r>
      <rPr>
        <sz val="12"/>
        <color theme="1"/>
        <rFont val="Calibri"/>
        <family val="2"/>
        <scheme val="minor"/>
      </rPr>
      <t>r llogaritjen e kostove (1 ekspert x 25 dit</t>
    </r>
    <r>
      <rPr>
        <sz val="12"/>
        <color theme="1"/>
        <rFont val="Calibri"/>
        <family val="2"/>
      </rPr>
      <t>ë</t>
    </r>
    <r>
      <rPr>
        <sz val="12"/>
        <color theme="1"/>
        <rFont val="Calibri"/>
        <family val="2"/>
        <scheme val="minor"/>
      </rPr>
      <t>/ çdo vit)                                                                                                                                                                                                                                                   • Editimi dhe publikimi i vler</t>
    </r>
    <r>
      <rPr>
        <sz val="12"/>
        <color theme="1"/>
        <rFont val="Calibri"/>
        <family val="2"/>
      </rPr>
      <t>ë</t>
    </r>
    <r>
      <rPr>
        <sz val="12"/>
        <color theme="1"/>
        <rFont val="Calibri"/>
        <family val="2"/>
        <scheme val="minor"/>
      </rPr>
      <t>simit (300 cop</t>
    </r>
    <r>
      <rPr>
        <sz val="12"/>
        <color theme="1"/>
        <rFont val="Calibri"/>
        <family val="2"/>
      </rPr>
      <t>ë</t>
    </r>
    <r>
      <rPr>
        <sz val="12"/>
        <color theme="1"/>
        <rFont val="Calibri"/>
        <family val="2"/>
        <scheme val="minor"/>
      </rPr>
      <t xml:space="preserve"> x 500 lek</t>
    </r>
    <r>
      <rPr>
        <sz val="12"/>
        <color theme="1"/>
        <rFont val="Calibri"/>
        <family val="2"/>
      </rPr>
      <t>ë</t>
    </r>
    <r>
      <rPr>
        <sz val="12"/>
        <color theme="1"/>
        <rFont val="Calibri"/>
        <family val="2"/>
        <scheme val="minor"/>
      </rPr>
      <t>)</t>
    </r>
  </si>
  <si>
    <t>3.3.3. Sigurimi i të drejtës për mbrojtje të viktimave me nevojave të vecanta gjatë procedimeve penale (neni 23 i direktivës 2012/29/EU).</t>
  </si>
  <si>
    <r>
      <rPr>
        <sz val="12"/>
        <color rgb="FFFF0000"/>
        <rFont val="Calibri"/>
        <family val="2"/>
        <scheme val="minor"/>
      </rPr>
      <t xml:space="preserve">3.3.3.1 Bazuar në gjetjet e vlerësimit,   hartimi, miratimi dhe zbatimi i një plani të mbështetur financiarisht për paisjen e gjithë prokurorive dhe gjykatave me teknologjinë për pyetjen e viktimave dhe dëshmitarëve në nevojë mbrojtje specifike dhe të fëmijëve në kontakt me ligjin; 
</t>
    </r>
    <r>
      <rPr>
        <sz val="12"/>
        <color theme="1"/>
        <rFont val="Calibri"/>
        <family val="2"/>
        <scheme val="minor"/>
      </rPr>
      <t>• Ekspert nd</t>
    </r>
    <r>
      <rPr>
        <sz val="12"/>
        <color theme="1"/>
        <rFont val="Calibri"/>
        <family val="2"/>
      </rPr>
      <t>ë</t>
    </r>
    <r>
      <rPr>
        <sz val="12"/>
        <color theme="1"/>
        <rFont val="Calibri"/>
        <family val="2"/>
        <scheme val="minor"/>
      </rPr>
      <t>rkomb</t>
    </r>
    <r>
      <rPr>
        <sz val="12"/>
        <color theme="1"/>
        <rFont val="Calibri"/>
        <family val="2"/>
      </rPr>
      <t>ë</t>
    </r>
    <r>
      <rPr>
        <sz val="12"/>
        <color theme="1"/>
        <rFont val="Calibri"/>
        <family val="2"/>
        <scheme val="minor"/>
      </rPr>
      <t>tar (1 ekspert x 20 dit</t>
    </r>
    <r>
      <rPr>
        <sz val="12"/>
        <color theme="1"/>
        <rFont val="Calibri"/>
        <family val="2"/>
      </rPr>
      <t>ë</t>
    </r>
    <r>
      <rPr>
        <sz val="12"/>
        <color theme="1"/>
        <rFont val="Calibri"/>
        <family val="2"/>
        <scheme val="minor"/>
      </rPr>
      <t>/vit)
• Ekspert komb</t>
    </r>
    <r>
      <rPr>
        <sz val="12"/>
        <color theme="1"/>
        <rFont val="Calibri"/>
        <family val="2"/>
      </rPr>
      <t>ë</t>
    </r>
    <r>
      <rPr>
        <sz val="12"/>
        <color theme="1"/>
        <rFont val="Calibri"/>
        <family val="2"/>
        <scheme val="minor"/>
      </rPr>
      <t>tar (2 ekspert</t>
    </r>
    <r>
      <rPr>
        <sz val="12"/>
        <color theme="1"/>
        <rFont val="Calibri"/>
        <family val="2"/>
      </rPr>
      <t>ë</t>
    </r>
    <r>
      <rPr>
        <sz val="12"/>
        <color theme="1"/>
        <rFont val="Calibri"/>
        <family val="2"/>
        <scheme val="minor"/>
      </rPr>
      <t xml:space="preserve">  x 25 dit</t>
    </r>
    <r>
      <rPr>
        <sz val="12"/>
        <color theme="1"/>
        <rFont val="Calibri"/>
        <family val="2"/>
      </rPr>
      <t>ë</t>
    </r>
    <r>
      <rPr>
        <sz val="12"/>
        <color theme="1"/>
        <rFont val="Calibri"/>
        <family val="2"/>
        <scheme val="minor"/>
      </rPr>
      <t xml:space="preserve">/vit)
</t>
    </r>
  </si>
  <si>
    <r>
      <rPr>
        <sz val="12"/>
        <color rgb="FFFF0000"/>
        <rFont val="Calibri"/>
        <family val="2"/>
        <scheme val="minor"/>
      </rPr>
      <t>3.3.3.2 Vlerësimi i programeve të formimit fillestar dhe vazhdues në lidhje me modulet e trajtimit të viktimave, teknikave të komunikimit dhe intervistimit të tyre nga të gjithë profesionistët që punojnë me dhe për viktimat dhe përditësimi i tyre në mënyrë sistematike;</t>
    </r>
    <r>
      <rPr>
        <sz val="12"/>
        <color theme="1"/>
        <rFont val="Calibri"/>
        <family val="2"/>
        <scheme val="minor"/>
      </rPr>
      <t xml:space="preserve">
• Tryeza pune 4 tryeza x 30  specialist</t>
    </r>
    <r>
      <rPr>
        <sz val="12"/>
        <color theme="1"/>
        <rFont val="Calibri"/>
        <family val="2"/>
      </rPr>
      <t>ë</t>
    </r>
    <r>
      <rPr>
        <sz val="12"/>
        <color theme="1"/>
        <rFont val="Calibri"/>
        <family val="2"/>
        <scheme val="minor"/>
      </rPr>
      <t xml:space="preserve"> t</t>
    </r>
    <r>
      <rPr>
        <sz val="12"/>
        <color theme="1"/>
        <rFont val="Calibri"/>
        <family val="2"/>
      </rPr>
      <t>ë</t>
    </r>
    <r>
      <rPr>
        <sz val="12"/>
        <color theme="1"/>
        <rFont val="Calibri"/>
        <family val="2"/>
        <scheme val="minor"/>
      </rPr>
      <t xml:space="preserve"> institucioneve t</t>
    </r>
    <r>
      <rPr>
        <sz val="12"/>
        <color theme="1"/>
        <rFont val="Calibri"/>
        <family val="2"/>
      </rPr>
      <t>ë</t>
    </r>
    <r>
      <rPr>
        <sz val="12"/>
        <color theme="1"/>
        <rFont val="Calibri"/>
        <family val="2"/>
        <scheme val="minor"/>
      </rPr>
      <t xml:space="preserve"> ndryshme  x shpenzime p</t>
    </r>
    <r>
      <rPr>
        <sz val="12"/>
        <color theme="1"/>
        <rFont val="Calibri"/>
        <family val="2"/>
      </rPr>
      <t>ë</t>
    </r>
    <r>
      <rPr>
        <sz val="12"/>
        <color theme="1"/>
        <rFont val="Calibri"/>
        <family val="2"/>
        <scheme val="minor"/>
      </rPr>
      <t>r materiale</t>
    </r>
  </si>
  <si>
    <r>
      <rPr>
        <sz val="12"/>
        <color rgb="FFFF0000"/>
        <rFont val="Calibri"/>
        <family val="2"/>
        <scheme val="minor"/>
      </rPr>
      <t>3.3.3.3 Rritja e kapaciteteve të të gjithë profesionistëve që punojmë me dhe për viktimat e krimit në lidhje me të drejtat e viktimës, trajtimin e rreziqeve të viktimave dhe zbatimin e mbrojtjes së viktimave me nevojë për mbrojtje specifike;</t>
    </r>
    <r>
      <rPr>
        <sz val="12"/>
        <color theme="1"/>
        <rFont val="Calibri"/>
        <family val="2"/>
        <scheme val="minor"/>
      </rPr>
      <t xml:space="preserve">
• Grup pune me specialist</t>
    </r>
    <r>
      <rPr>
        <sz val="12"/>
        <color theme="1"/>
        <rFont val="Calibri"/>
        <family val="2"/>
      </rPr>
      <t>ë</t>
    </r>
    <r>
      <rPr>
        <sz val="12"/>
        <color theme="1"/>
        <rFont val="Calibri"/>
        <family val="2"/>
        <scheme val="minor"/>
      </rPr>
      <t xml:space="preserve"> (5 persona  x 3 muaj/vit)
</t>
    </r>
  </si>
  <si>
    <r>
      <rPr>
        <sz val="12"/>
        <color rgb="FFFF0000"/>
        <rFont val="Calibri"/>
        <family val="2"/>
        <scheme val="minor"/>
      </rPr>
      <t>3.4.3.4 Trajnimi i profesionistëve në lidhje me përdorimin e teknologjisë dhe ruajtjen e të dhënave përsonale të mbledhura dhe përpunuara;</t>
    </r>
    <r>
      <rPr>
        <sz val="12"/>
        <color theme="1"/>
        <rFont val="Calibri"/>
        <family val="2"/>
        <scheme val="minor"/>
      </rPr>
      <t xml:space="preserve"> 
• Ekspert</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hartimin e programit (3 ekspert</t>
    </r>
    <r>
      <rPr>
        <sz val="12"/>
        <color theme="1"/>
        <rFont val="Calibri"/>
        <family val="2"/>
      </rPr>
      <t>ë</t>
    </r>
    <r>
      <rPr>
        <sz val="12"/>
        <color theme="1"/>
        <rFont val="Calibri"/>
        <family val="2"/>
        <scheme val="minor"/>
      </rPr>
      <t xml:space="preserve"> x 20 dit</t>
    </r>
    <r>
      <rPr>
        <sz val="12"/>
        <color theme="1"/>
        <rFont val="Calibri"/>
        <family val="2"/>
      </rPr>
      <t>ë</t>
    </r>
    <r>
      <rPr>
        <sz val="12"/>
        <color theme="1"/>
        <rFont val="Calibri"/>
        <family val="2"/>
        <scheme val="minor"/>
      </rPr>
      <t xml:space="preserve"> pune/vit)
• Tryeze e rrumbullak</t>
    </r>
    <r>
      <rPr>
        <sz val="12"/>
        <color theme="1"/>
        <rFont val="Calibri"/>
        <family val="2"/>
      </rPr>
      <t>ë</t>
    </r>
    <r>
      <rPr>
        <sz val="12"/>
        <color theme="1"/>
        <rFont val="Calibri"/>
        <family val="2"/>
        <scheme val="minor"/>
      </rPr>
      <t>t p</t>
    </r>
    <r>
      <rPr>
        <sz val="12"/>
        <color theme="1"/>
        <rFont val="Calibri"/>
        <family val="2"/>
      </rPr>
      <t>ë</t>
    </r>
    <r>
      <rPr>
        <sz val="12"/>
        <color theme="1"/>
        <rFont val="Calibri"/>
        <family val="2"/>
        <scheme val="minor"/>
      </rPr>
      <t>r t</t>
    </r>
    <r>
      <rPr>
        <sz val="12"/>
        <color theme="1"/>
        <rFont val="Calibri"/>
        <family val="2"/>
      </rPr>
      <t>ë</t>
    </r>
    <r>
      <rPr>
        <sz val="12"/>
        <color theme="1"/>
        <rFont val="Calibri"/>
        <family val="2"/>
        <scheme val="minor"/>
      </rPr>
      <t xml:space="preserve"> lancuar programin (1 tryez</t>
    </r>
    <r>
      <rPr>
        <sz val="12"/>
        <color theme="1"/>
        <rFont val="Calibri"/>
        <family val="2"/>
      </rPr>
      <t>ë</t>
    </r>
    <r>
      <rPr>
        <sz val="12"/>
        <color theme="1"/>
        <rFont val="Calibri"/>
        <family val="2"/>
        <scheme val="minor"/>
      </rPr>
      <t xml:space="preserve"> x 40 persona)</t>
    </r>
  </si>
  <si>
    <r>
      <rPr>
        <sz val="12"/>
        <color rgb="FFFF0000"/>
        <rFont val="Calibri"/>
        <family val="2"/>
        <scheme val="minor"/>
      </rPr>
      <t>3.3.3.5 Vlerësimi sistematike të praktikës së zbatimit të masave të mbrojtjes specifike të viktimave, bazuar në nevojat e tyre të identifikauara nga vlerësimi individual.</t>
    </r>
    <r>
      <rPr>
        <sz val="12"/>
        <color theme="1"/>
        <rFont val="Calibri"/>
        <family val="2"/>
        <scheme val="minor"/>
      </rPr>
      <t xml:space="preserve"> 
• Projekt p</t>
    </r>
    <r>
      <rPr>
        <sz val="12"/>
        <color theme="1"/>
        <rFont val="Calibri"/>
        <family val="2"/>
      </rPr>
      <t>ë</t>
    </r>
    <r>
      <rPr>
        <sz val="12"/>
        <color theme="1"/>
        <rFont val="Calibri"/>
        <family val="2"/>
        <scheme val="minor"/>
      </rPr>
      <t>r nj</t>
    </r>
    <r>
      <rPr>
        <sz val="12"/>
        <color theme="1"/>
        <rFont val="Calibri"/>
        <family val="2"/>
      </rPr>
      <t>ë</t>
    </r>
    <r>
      <rPr>
        <sz val="12"/>
        <color theme="1"/>
        <rFont val="Calibri"/>
        <family val="2"/>
        <scheme val="minor"/>
      </rPr>
      <t xml:space="preserve"> nga organizatat e specializuara n</t>
    </r>
    <r>
      <rPr>
        <sz val="12"/>
        <color theme="1"/>
        <rFont val="Calibri"/>
        <family val="2"/>
      </rPr>
      <t>ë</t>
    </r>
    <r>
      <rPr>
        <sz val="12"/>
        <color theme="1"/>
        <rFont val="Calibri"/>
        <family val="2"/>
        <scheme val="minor"/>
      </rPr>
      <t xml:space="preserve"> k</t>
    </r>
    <r>
      <rPr>
        <sz val="12"/>
        <color theme="1"/>
        <rFont val="Calibri"/>
        <family val="2"/>
      </rPr>
      <t>ë</t>
    </r>
    <r>
      <rPr>
        <sz val="12"/>
        <color theme="1"/>
        <rFont val="Calibri"/>
        <family val="2"/>
        <scheme val="minor"/>
      </rPr>
      <t>t</t>
    </r>
    <r>
      <rPr>
        <sz val="12"/>
        <color theme="1"/>
        <rFont val="Calibri"/>
        <family val="2"/>
      </rPr>
      <t>ë</t>
    </r>
    <r>
      <rPr>
        <sz val="12"/>
        <color theme="1"/>
        <rFont val="Calibri"/>
        <family val="2"/>
        <scheme val="minor"/>
      </rPr>
      <t xml:space="preserve"> fush</t>
    </r>
    <r>
      <rPr>
        <sz val="12"/>
        <color theme="1"/>
        <rFont val="Calibri"/>
        <family val="2"/>
      </rPr>
      <t>ë</t>
    </r>
    <r>
      <rPr>
        <sz val="12"/>
        <color theme="1"/>
        <rFont val="Calibri"/>
        <family val="2"/>
        <scheme val="minor"/>
      </rPr>
      <t xml:space="preserve"> (shume fikse 2 milion</t>
    </r>
    <r>
      <rPr>
        <sz val="12"/>
        <color theme="1"/>
        <rFont val="Calibri"/>
        <family val="2"/>
      </rPr>
      <t>ë</t>
    </r>
    <r>
      <rPr>
        <sz val="12"/>
        <color theme="1"/>
        <rFont val="Calibri"/>
        <family val="2"/>
        <scheme val="minor"/>
      </rPr>
      <t xml:space="preserve">)
</t>
    </r>
  </si>
  <si>
    <t>Pushteti vendor, 03140 Policia e Shtetit (16)</t>
  </si>
  <si>
    <t>09820 Veprimtari Arsimore (55), 0110 Planifikimi, Menazhimi dhe Administrimi (28), 0110 Planifikimi, Menazhimi dhe Administrimi (29), 03140 Policia e Shtetit (16), OSHC</t>
  </si>
  <si>
    <t xml:space="preserve">4. Qellimi I Politikes ( Kodi, Emertimi)   Forcimi i bashkëpunimit dhe koordinimit mes aktorëve që veprojnë në fushën e mbrojtjes së viktimave të krimit në nivel kombëtar, rajonal dhe ndërkombëtar </t>
  </si>
  <si>
    <t>Objektivi specifik 4.1: Konsolidimi i bashkëpunimit dhe koordinimit të aktorëve në nivel lokal dhe qëndror</t>
  </si>
  <si>
    <t>4.1.1 Harmonizimi dhe krijimi i një modeli pilot të bashkëpunimit të të gjitha grupeve dhe mekanizmave të referimit të rasteve të viktimave dhe viktimave të mundshme të trafikimit, mekanizmit të referimit të grave dhe fëmijëve viktima të dhunës në familje, fëmijëve viktima të krimit, etj</t>
  </si>
  <si>
    <t>ETN, GTN, Bashkia Tiranë</t>
  </si>
  <si>
    <r>
      <rPr>
        <sz val="12"/>
        <color rgb="FFFF0000"/>
        <rFont val="Calibri"/>
        <family val="2"/>
        <scheme val="minor"/>
      </rPr>
      <t>4.1.1.1 Konsultime të grupeve për referimnin e rasteve të dhunës në familje (ETN), të referimit të rasteve të fëmijëve në konflikt/kontakt me ligjin (GTN) dhe rasteve të viktimave dhe viktimave të mundshme të trafikimit (duke përdorur edhe mënyrat alternative të komunikimit online), me qëllim vlerësimin individual sipas nevojave dhe specifikave për çdo viktimë;.</t>
    </r>
    <r>
      <rPr>
        <sz val="12"/>
        <color theme="1"/>
        <rFont val="Calibri"/>
        <family val="2"/>
        <scheme val="minor"/>
      </rPr>
      <t xml:space="preserve">
• Kosto e stafit q</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rgatit  informacionin 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institucion qendror (3 staf x 1 muaj/n</t>
    </r>
    <r>
      <rPr>
        <sz val="12"/>
        <color theme="1"/>
        <rFont val="Calibri"/>
        <family val="2"/>
      </rPr>
      <t>ë</t>
    </r>
    <r>
      <rPr>
        <sz val="12"/>
        <color theme="1"/>
        <rFont val="Calibri"/>
        <family val="2"/>
        <scheme val="minor"/>
      </rPr>
      <t xml:space="preserve"> vit)
</t>
    </r>
  </si>
  <si>
    <r>
      <rPr>
        <sz val="12"/>
        <color rgb="FFFF0000"/>
        <rFont val="Calibri"/>
        <family val="2"/>
        <scheme val="minor"/>
      </rPr>
      <t>4.1.1.2 Takime të përbashkëta të grupeve të referimit të rasteve të viktimave, për diskutimin e problematikave dhe shkëmbimin e praktikave të mira.</t>
    </r>
    <r>
      <rPr>
        <sz val="12"/>
        <color theme="1"/>
        <rFont val="Calibri"/>
        <family val="2"/>
        <scheme val="minor"/>
      </rPr>
      <t xml:space="preserve">
• Kosto e stafit q</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rgatit  informacionin n</t>
    </r>
    <r>
      <rPr>
        <sz val="12"/>
        <color theme="1"/>
        <rFont val="Calibri"/>
        <family val="2"/>
      </rPr>
      <t>ë ç</t>
    </r>
    <r>
      <rPr>
        <sz val="12"/>
        <color theme="1"/>
        <rFont val="Calibri"/>
        <family val="2"/>
        <scheme val="minor"/>
      </rPr>
      <t>do institucion qendror (3 staf x 0.5 muaj/n</t>
    </r>
    <r>
      <rPr>
        <sz val="12"/>
        <color theme="1"/>
        <rFont val="Calibri"/>
        <family val="2"/>
      </rPr>
      <t>ë</t>
    </r>
    <r>
      <rPr>
        <sz val="12"/>
        <color theme="1"/>
        <rFont val="Calibri"/>
        <family val="2"/>
        <scheme val="minor"/>
      </rPr>
      <t xml:space="preserve"> vit)                                                                                                                                                                                                                                                                     • Eksperte komunikimi 10 dit</t>
    </r>
    <r>
      <rPr>
        <sz val="12"/>
        <color theme="1"/>
        <rFont val="Calibri"/>
        <family val="2"/>
      </rPr>
      <t>ë</t>
    </r>
    <r>
      <rPr>
        <sz val="12"/>
        <color theme="1"/>
        <rFont val="Calibri"/>
        <family val="2"/>
        <scheme val="minor"/>
      </rPr>
      <t>/n</t>
    </r>
    <r>
      <rPr>
        <sz val="12"/>
        <color theme="1"/>
        <rFont val="Calibri"/>
        <family val="2"/>
      </rPr>
      <t>ë</t>
    </r>
    <r>
      <rPr>
        <sz val="12"/>
        <color theme="1"/>
        <rFont val="Calibri"/>
        <family val="2"/>
        <scheme val="minor"/>
      </rPr>
      <t xml:space="preserve"> vit
• Shpenzime p</t>
    </r>
    <r>
      <rPr>
        <sz val="12"/>
        <color theme="1"/>
        <rFont val="Calibri"/>
        <family val="2"/>
      </rPr>
      <t>ë</t>
    </r>
    <r>
      <rPr>
        <sz val="12"/>
        <color theme="1"/>
        <rFont val="Calibri"/>
        <family val="2"/>
        <scheme val="minor"/>
      </rPr>
      <t>r printimin e flet</t>
    </r>
    <r>
      <rPr>
        <sz val="12"/>
        <color theme="1"/>
        <rFont val="Calibri"/>
        <family val="2"/>
      </rPr>
      <t>ë</t>
    </r>
    <r>
      <rPr>
        <sz val="12"/>
        <color theme="1"/>
        <rFont val="Calibri"/>
        <family val="2"/>
        <scheme val="minor"/>
      </rPr>
      <t>palosjeve p</t>
    </r>
    <r>
      <rPr>
        <sz val="12"/>
        <color theme="1"/>
        <rFont val="Calibri"/>
        <family val="2"/>
      </rPr>
      <t>ë</t>
    </r>
    <r>
      <rPr>
        <sz val="12"/>
        <color theme="1"/>
        <rFont val="Calibri"/>
        <family val="2"/>
        <scheme val="minor"/>
      </rPr>
      <t xml:space="preserve">r </t>
    </r>
    <r>
      <rPr>
        <sz val="12"/>
        <color theme="1"/>
        <rFont val="Calibri"/>
        <family val="2"/>
      </rPr>
      <t>ç</t>
    </r>
    <r>
      <rPr>
        <sz val="12"/>
        <color theme="1"/>
        <rFont val="Calibri"/>
        <family val="2"/>
        <scheme val="minor"/>
      </rPr>
      <t>do vit 100 mij</t>
    </r>
    <r>
      <rPr>
        <sz val="12"/>
        <color theme="1"/>
        <rFont val="Calibri"/>
        <family val="2"/>
      </rPr>
      <t>ë</t>
    </r>
    <r>
      <rPr>
        <sz val="12"/>
        <color theme="1"/>
        <rFont val="Calibri"/>
        <family val="2"/>
        <scheme val="minor"/>
      </rPr>
      <t xml:space="preserve"> lek</t>
    </r>
    <r>
      <rPr>
        <sz val="12"/>
        <color theme="1"/>
        <rFont val="Calibri"/>
        <family val="2"/>
      </rPr>
      <t>ë</t>
    </r>
    <r>
      <rPr>
        <sz val="12"/>
        <color theme="1"/>
        <rFont val="Calibri"/>
        <family val="2"/>
        <scheme val="minor"/>
      </rPr>
      <t>/n</t>
    </r>
    <r>
      <rPr>
        <sz val="12"/>
        <color theme="1"/>
        <rFont val="Calibri"/>
        <family val="2"/>
      </rPr>
      <t>ë</t>
    </r>
    <r>
      <rPr>
        <sz val="12"/>
        <color theme="1"/>
        <rFont val="Calibri"/>
        <family val="2"/>
        <scheme val="minor"/>
      </rPr>
      <t xml:space="preserve"> vit</t>
    </r>
  </si>
  <si>
    <r>
      <rPr>
        <sz val="12"/>
        <color rgb="FFFF0000"/>
        <rFont val="Calibri"/>
        <family val="2"/>
        <scheme val="minor"/>
      </rPr>
      <t>4.1.1.3 Konsultime të përbashkëta për trajtimin e rasteve sipas të gjitha të drejtave, ku viktimat e krimit janë grupe të tjera vulnerabël, si të moshuarit, personat që i përkasin komunitetit LGBTI+, etj.</t>
    </r>
    <r>
      <rPr>
        <sz val="12"/>
        <color theme="1"/>
        <rFont val="Calibri"/>
        <family val="2"/>
        <scheme val="minor"/>
      </rPr>
      <t xml:space="preserve">
• Identifikimi i rasteve pozitive (1 staf x 1 muaj/n</t>
    </r>
    <r>
      <rPr>
        <sz val="12"/>
        <color theme="1"/>
        <rFont val="Calibri"/>
        <family val="2"/>
      </rPr>
      <t>ë</t>
    </r>
    <r>
      <rPr>
        <sz val="12"/>
        <color theme="1"/>
        <rFont val="Calibri"/>
        <family val="2"/>
        <scheme val="minor"/>
      </rPr>
      <t xml:space="preserve"> vit)
• Tryeza pune p</t>
    </r>
    <r>
      <rPr>
        <sz val="12"/>
        <color theme="1"/>
        <rFont val="Calibri"/>
        <family val="2"/>
      </rPr>
      <t>ë</t>
    </r>
    <r>
      <rPr>
        <sz val="12"/>
        <color theme="1"/>
        <rFont val="Calibri"/>
        <family val="2"/>
        <scheme val="minor"/>
      </rPr>
      <t>r promovimin e modeleve pozitive 2 x 30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x 300 lek</t>
    </r>
    <r>
      <rPr>
        <sz val="12"/>
        <color theme="1"/>
        <rFont val="Calibri"/>
        <family val="2"/>
      </rPr>
      <t>ë</t>
    </r>
    <r>
      <rPr>
        <sz val="12"/>
        <color theme="1"/>
        <rFont val="Calibri"/>
        <family val="2"/>
        <scheme val="minor"/>
      </rPr>
      <t>/shpenzime operative
• Hartimi i broshurave informative/njoftime n</t>
    </r>
    <r>
      <rPr>
        <sz val="12"/>
        <color theme="1"/>
        <rFont val="Calibri"/>
        <family val="2"/>
      </rPr>
      <t>ë</t>
    </r>
    <r>
      <rPr>
        <sz val="12"/>
        <color theme="1"/>
        <rFont val="Calibri"/>
        <family val="2"/>
        <scheme val="minor"/>
      </rPr>
      <t xml:space="preserve"> rrjete sociale p</t>
    </r>
    <r>
      <rPr>
        <sz val="12"/>
        <color theme="1"/>
        <rFont val="Calibri"/>
        <family val="2"/>
      </rPr>
      <t>ë</t>
    </r>
    <r>
      <rPr>
        <sz val="12"/>
        <color theme="1"/>
        <rFont val="Calibri"/>
        <family val="2"/>
        <scheme val="minor"/>
      </rPr>
      <t>r modelet pozitive (1 staf x 1 muaj/n</t>
    </r>
    <r>
      <rPr>
        <sz val="12"/>
        <color theme="1"/>
        <rFont val="Calibri"/>
        <family val="2"/>
      </rPr>
      <t>ë</t>
    </r>
    <r>
      <rPr>
        <sz val="12"/>
        <color theme="1"/>
        <rFont val="Calibri"/>
        <family val="2"/>
        <scheme val="minor"/>
      </rPr>
      <t xml:space="preserve"> vit)</t>
    </r>
  </si>
  <si>
    <r>
      <rPr>
        <sz val="12"/>
        <color rgb="FFFF0000"/>
        <rFont val="Calibri"/>
        <family val="2"/>
        <scheme val="minor"/>
      </rPr>
      <t>4.1.2.1 Evidentimi dhe hartimi i një liste të të gjithë aktorëve jopublikë (OJF dhe partnerë ndërkombëtarë) që mund të kontribuojnë në fushën e mbrojtjes së viktimave të krimit dhe parandalimit të viktimizimit dytësor dhe të përsëritur.</t>
    </r>
    <r>
      <rPr>
        <sz val="12"/>
        <color theme="1"/>
        <rFont val="Calibri"/>
        <family val="2"/>
        <scheme val="minor"/>
      </rPr>
      <t xml:space="preserve">                                                                                                                                                      
• Kosto e stafit q</t>
    </r>
    <r>
      <rPr>
        <sz val="12"/>
        <color theme="1"/>
        <rFont val="Calibri"/>
        <family val="2"/>
      </rPr>
      <t>ë</t>
    </r>
    <r>
      <rPr>
        <sz val="12"/>
        <color theme="1"/>
        <rFont val="Calibri"/>
        <family val="2"/>
        <scheme val="minor"/>
      </rPr>
      <t xml:space="preserve"> pergatit/analizon praktikat 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institucion qendror (2 staf x 2 muaj/n</t>
    </r>
    <r>
      <rPr>
        <sz val="12"/>
        <color theme="1"/>
        <rFont val="Calibri"/>
        <family val="2"/>
      </rPr>
      <t>ë</t>
    </r>
    <r>
      <rPr>
        <sz val="12"/>
        <color theme="1"/>
        <rFont val="Calibri"/>
        <family val="2"/>
        <scheme val="minor"/>
      </rPr>
      <t xml:space="preserve"> vit)                                                                                                                                                                                                                                                                                                                                                                                               • Ekspert lokal (1 ekspert x 20 dit</t>
    </r>
    <r>
      <rPr>
        <sz val="12"/>
        <color theme="1"/>
        <rFont val="Calibri"/>
        <family val="2"/>
      </rPr>
      <t>ë</t>
    </r>
    <r>
      <rPr>
        <sz val="12"/>
        <color theme="1"/>
        <rFont val="Calibri"/>
        <family val="2"/>
        <scheme val="minor"/>
      </rPr>
      <t>/n</t>
    </r>
    <r>
      <rPr>
        <sz val="12"/>
        <color theme="1"/>
        <rFont val="Calibri"/>
        <family val="2"/>
      </rPr>
      <t>ë</t>
    </r>
    <r>
      <rPr>
        <sz val="12"/>
        <color theme="1"/>
        <rFont val="Calibri"/>
        <family val="2"/>
        <scheme val="minor"/>
      </rPr>
      <t xml:space="preserve"> vit)  
</t>
    </r>
  </si>
  <si>
    <t>4.1.2 Inkurajimi i shoqërisë civile dhe i të gjithë partnerëve të sektorit jopublik të kontribuojnë në parandalimin e viktimizimit dhe për të reduktuar rrezikun e viktimizimit dytësor dhe të përsëritur.</t>
  </si>
  <si>
    <t xml:space="preserve"> 01110 Planifikimi, Menaxhimi dhe Administrimi (14),  01110 Planifikimi, Menaxhimi dhe Administrimi (88)</t>
  </si>
  <si>
    <r>
      <rPr>
        <sz val="12"/>
        <color rgb="FFFF0000"/>
        <rFont val="Calibri"/>
        <family val="2"/>
        <scheme val="minor"/>
      </rPr>
      <t>4.1.2.2 Evidentimi dhe hartimi i një liste të bizneseve (përfshi sektorin hoteleri turizëm, agjensitë e udhëtimit dhe punësimit) që mund të kontribuojnë në parandalimin e viktimizimit;</t>
    </r>
    <r>
      <rPr>
        <sz val="12"/>
        <color theme="1"/>
        <rFont val="Calibri"/>
        <family val="2"/>
        <scheme val="minor"/>
      </rPr>
      <t xml:space="preserve">
• 2 tryeza n</t>
    </r>
    <r>
      <rPr>
        <sz val="12"/>
        <color theme="1"/>
        <rFont val="Calibri"/>
        <family val="2"/>
      </rPr>
      <t>ë</t>
    </r>
    <r>
      <rPr>
        <sz val="12"/>
        <color theme="1"/>
        <rFont val="Calibri"/>
        <family val="2"/>
        <scheme val="minor"/>
      </rPr>
      <t xml:space="preserve"> vit me rrjetin e prokuroreve dhe gjyqtareve  ( 2 tryeza x 40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p</t>
    </r>
    <r>
      <rPr>
        <sz val="12"/>
        <color theme="1"/>
        <rFont val="Calibri"/>
        <family val="2"/>
      </rPr>
      <t>ë</t>
    </r>
    <r>
      <rPr>
        <sz val="12"/>
        <color theme="1"/>
        <rFont val="Calibri"/>
        <family val="2"/>
        <scheme val="minor"/>
      </rPr>
      <t xml:space="preserve">r </t>
    </r>
    <r>
      <rPr>
        <sz val="12"/>
        <color theme="1"/>
        <rFont val="Calibri"/>
        <family val="2"/>
      </rPr>
      <t>ç</t>
    </r>
    <r>
      <rPr>
        <sz val="12"/>
        <color theme="1"/>
        <rFont val="Calibri"/>
        <family val="2"/>
        <scheme val="minor"/>
      </rPr>
      <t>do tryeze x 1300 lek</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pjesemarr</t>
    </r>
    <r>
      <rPr>
        <sz val="12"/>
        <color theme="1"/>
        <rFont val="Calibri"/>
        <family val="2"/>
      </rPr>
      <t>ë</t>
    </r>
    <r>
      <rPr>
        <sz val="12"/>
        <color theme="1"/>
        <rFont val="Calibri"/>
        <family val="2"/>
        <scheme val="minor"/>
      </rPr>
      <t xml:space="preserve">s shpenzime
</t>
    </r>
  </si>
  <si>
    <r>
      <rPr>
        <sz val="12"/>
        <color rgb="FFFF0000"/>
        <rFont val="Calibri"/>
        <family val="2"/>
        <scheme val="minor"/>
      </rPr>
      <t>4.1.2.3 Hartëzimi/përditësimi i shërbimeve mbështetsëse që ofrojnë institucione publike dhe jo publike për të gjitha kategoritë e viktimave të krimit përfshirë dhe programe të drejtësisë restauruese dhe ndërmjetësimit dhe vënia në dispozicion të profesionistëve</t>
    </r>
    <r>
      <rPr>
        <sz val="12"/>
        <color theme="1"/>
        <rFont val="Calibri"/>
        <family val="2"/>
        <scheme val="minor"/>
      </rPr>
      <t xml:space="preserve">
• Evidentimi i nevojave p</t>
    </r>
    <r>
      <rPr>
        <sz val="12"/>
        <color theme="1"/>
        <rFont val="Calibri"/>
        <family val="2"/>
      </rPr>
      <t>ë</t>
    </r>
    <r>
      <rPr>
        <sz val="12"/>
        <color theme="1"/>
        <rFont val="Calibri"/>
        <family val="2"/>
        <scheme val="minor"/>
      </rPr>
      <t>r p</t>
    </r>
    <r>
      <rPr>
        <sz val="12"/>
        <color theme="1"/>
        <rFont val="Calibri"/>
        <family val="2"/>
      </rPr>
      <t>ë</t>
    </r>
    <r>
      <rPr>
        <sz val="12"/>
        <color theme="1"/>
        <rFont val="Calibri"/>
        <family val="2"/>
        <scheme val="minor"/>
      </rPr>
      <t>rmir</t>
    </r>
    <r>
      <rPr>
        <sz val="12"/>
        <color theme="1"/>
        <rFont val="Calibri"/>
        <family val="2"/>
      </rPr>
      <t>ë</t>
    </r>
    <r>
      <rPr>
        <sz val="12"/>
        <color theme="1"/>
        <rFont val="Calibri"/>
        <family val="2"/>
        <scheme val="minor"/>
      </rPr>
      <t>sime ligjore (2 staf</t>
    </r>
    <r>
      <rPr>
        <sz val="12"/>
        <color theme="1"/>
        <rFont val="Calibri"/>
        <family val="2"/>
      </rPr>
      <t>ë</t>
    </r>
    <r>
      <rPr>
        <sz val="12"/>
        <color theme="1"/>
        <rFont val="Calibri"/>
        <family val="2"/>
        <scheme val="minor"/>
      </rPr>
      <t xml:space="preserve"> x 1muaj/n</t>
    </r>
    <r>
      <rPr>
        <sz val="12"/>
        <color theme="1"/>
        <rFont val="Calibri"/>
        <family val="2"/>
      </rPr>
      <t>ë</t>
    </r>
    <r>
      <rPr>
        <sz val="12"/>
        <color theme="1"/>
        <rFont val="Calibri"/>
        <family val="2"/>
        <scheme val="minor"/>
      </rPr>
      <t xml:space="preserve"> vit)
• Shpenzime operative 12% e pagave dhe sigurimeve
</t>
    </r>
  </si>
  <si>
    <r>
      <rPr>
        <sz val="12"/>
        <color rgb="FFFF0000"/>
        <rFont val="Calibri"/>
        <family val="2"/>
        <scheme val="minor"/>
      </rPr>
      <t>4.1.2.4 Prioritizimi i thirrjeve të AMSHC në drejtim të projekteve për kapërcimin e barrierave për raporimin e krimit, mbështetjen dhe mbrojtjen e viktimave të krimit, veçanërisht projekte në zonat e thella të vendit</t>
    </r>
    <r>
      <rPr>
        <sz val="12"/>
        <color theme="1"/>
        <rFont val="Calibri"/>
        <family val="2"/>
        <scheme val="minor"/>
      </rPr>
      <t>;
• Kosto e stafit q</t>
    </r>
    <r>
      <rPr>
        <sz val="12"/>
        <color theme="1"/>
        <rFont val="Calibri"/>
        <family val="2"/>
      </rPr>
      <t>ë</t>
    </r>
    <r>
      <rPr>
        <sz val="12"/>
        <color theme="1"/>
        <rFont val="Calibri"/>
        <family val="2"/>
        <scheme val="minor"/>
      </rPr>
      <t xml:space="preserve"> pergatit/analizon praktikat n</t>
    </r>
    <r>
      <rPr>
        <sz val="12"/>
        <color theme="1"/>
        <rFont val="Calibri"/>
        <family val="2"/>
      </rPr>
      <t>ë</t>
    </r>
    <r>
      <rPr>
        <sz val="12"/>
        <color theme="1"/>
        <rFont val="Calibri"/>
        <family val="2"/>
        <scheme val="minor"/>
      </rPr>
      <t xml:space="preserve"> </t>
    </r>
    <r>
      <rPr>
        <sz val="12"/>
        <color theme="1"/>
        <rFont val="Calibri"/>
        <family val="2"/>
      </rPr>
      <t>ç</t>
    </r>
    <r>
      <rPr>
        <sz val="12"/>
        <color theme="1"/>
        <rFont val="Calibri"/>
        <family val="2"/>
        <scheme val="minor"/>
      </rPr>
      <t>do institucion qendror (2 staf</t>
    </r>
    <r>
      <rPr>
        <sz val="12"/>
        <color theme="1"/>
        <rFont val="Calibri"/>
        <family val="2"/>
      </rPr>
      <t>ë</t>
    </r>
    <r>
      <rPr>
        <sz val="12"/>
        <color theme="1"/>
        <rFont val="Calibri"/>
        <family val="2"/>
        <scheme val="minor"/>
      </rPr>
      <t xml:space="preserve"> x 2 muaj/n</t>
    </r>
    <r>
      <rPr>
        <sz val="12"/>
        <color theme="1"/>
        <rFont val="Calibri"/>
        <family val="2"/>
      </rPr>
      <t>ë</t>
    </r>
    <r>
      <rPr>
        <sz val="12"/>
        <color theme="1"/>
        <rFont val="Calibri"/>
        <family val="2"/>
        <scheme val="minor"/>
      </rPr>
      <t xml:space="preserve"> vit)   
• Shpenzime operative 12% e pagave dhe sigurimeve
</t>
    </r>
  </si>
  <si>
    <r>
      <rPr>
        <sz val="12"/>
        <color rgb="FFFF0000"/>
        <rFont val="Calibri"/>
        <family val="2"/>
        <scheme val="minor"/>
      </rPr>
      <t>4.1.2.5 Krijimi i rrjetit me përfaqësues të institucioneve, OJF-vë që ofrojnë shërbime për viktimat, partnerëve vendas dhe ndërkombëtare që punojnë me dhe për viktimat, ku të përfshihen dhe të dëgjohet zëri i viktimave</t>
    </r>
    <r>
      <rPr>
        <sz val="12"/>
        <color theme="1"/>
        <rFont val="Calibri"/>
        <family val="2"/>
        <scheme val="minor"/>
      </rPr>
      <t>;</t>
    </r>
  </si>
  <si>
    <t>4.1.2.6 Promovimi i modeleve pozitive si bordi i këshillimit të viktimave të trafikimit dhe viktimave të mundshme të trafikimit  dhe   krijimi i bordeve të këshillimit të viktimave të dhunës në familje, të fëmijëve viktimave, te viktimave të krimeve të urrejtjes</t>
  </si>
  <si>
    <t>4.1.3 Konsolidimi i praktikave të mira të zbatimit të rekomandimeve të institucioneve të pavarura si Avokati i Popullit, Komisioneri për Mbrojtjen nga Diskriminimi, organizatave të të drejtave të njeriut dhe mekanizmave ndërkombëtarë monitorues të konventave që adresojnë të drejtat e viktimave me nevoja specifike për mbrojtje dhe rritja e nivelit të zbatimit të tyre</t>
  </si>
  <si>
    <r>
      <t>03320 Sh</t>
    </r>
    <r>
      <rPr>
        <sz val="10"/>
        <color theme="1"/>
        <rFont val="Calibri"/>
        <family val="2"/>
      </rPr>
      <t>ërbimi Avokatisë</t>
    </r>
    <r>
      <rPr>
        <sz val="10"/>
        <color theme="1"/>
        <rFont val="Calibri"/>
        <family val="2"/>
        <scheme val="minor"/>
      </rPr>
      <t xml:space="preserve"> (66), 01110 Planifikimi, Menaxhimi dhe Administrimi (88)</t>
    </r>
  </si>
  <si>
    <r>
      <rPr>
        <sz val="12"/>
        <color rgb="FFFF0000"/>
        <rFont val="Calibri"/>
        <family val="2"/>
        <scheme val="minor"/>
      </rPr>
      <t xml:space="preserve">4.1.3.1 Adresimi i rekomandimeve në fushën e të drejtave të viktimave të krimit te institucionet përgjegjëse të administratës publike dhe ndjekja sistematike e zbatimit të tyre;. </t>
    </r>
    <r>
      <rPr>
        <sz val="12"/>
        <color theme="1"/>
        <rFont val="Calibri"/>
        <family val="2"/>
        <scheme val="minor"/>
      </rPr>
      <t xml:space="preserve">
• Shpenzime udh</t>
    </r>
    <r>
      <rPr>
        <sz val="12"/>
        <color theme="1"/>
        <rFont val="Calibri"/>
        <family val="2"/>
      </rPr>
      <t>ë</t>
    </r>
    <r>
      <rPr>
        <sz val="12"/>
        <color theme="1"/>
        <rFont val="Calibri"/>
        <family val="2"/>
        <scheme val="minor"/>
      </rPr>
      <t>timi dhe dieta p</t>
    </r>
    <r>
      <rPr>
        <sz val="12"/>
        <color theme="1"/>
        <rFont val="Calibri"/>
        <family val="2"/>
      </rPr>
      <t>ë</t>
    </r>
    <r>
      <rPr>
        <sz val="12"/>
        <color theme="1"/>
        <rFont val="Calibri"/>
        <family val="2"/>
        <scheme val="minor"/>
      </rPr>
      <t>r ekspert</t>
    </r>
    <r>
      <rPr>
        <sz val="12"/>
        <color theme="1"/>
        <rFont val="Calibri"/>
        <family val="2"/>
      </rPr>
      <t>ë</t>
    </r>
    <r>
      <rPr>
        <sz val="12"/>
        <color theme="1"/>
        <rFont val="Calibri"/>
        <family val="2"/>
        <scheme val="minor"/>
      </rPr>
      <t>t (10 udh</t>
    </r>
    <r>
      <rPr>
        <sz val="12"/>
        <color theme="1"/>
        <rFont val="Calibri"/>
        <family val="2"/>
      </rPr>
      <t>ë</t>
    </r>
    <r>
      <rPr>
        <sz val="12"/>
        <color theme="1"/>
        <rFont val="Calibri"/>
        <family val="2"/>
        <scheme val="minor"/>
      </rPr>
      <t>time x 15000 lek</t>
    </r>
    <r>
      <rPr>
        <sz val="12"/>
        <color theme="1"/>
        <rFont val="Calibri"/>
        <family val="2"/>
      </rPr>
      <t>ë</t>
    </r>
    <r>
      <rPr>
        <sz val="12"/>
        <color theme="1"/>
        <rFont val="Calibri"/>
        <family val="2"/>
        <scheme val="minor"/>
      </rPr>
      <t>/p</t>
    </r>
    <r>
      <rPr>
        <sz val="12"/>
        <color theme="1"/>
        <rFont val="Calibri"/>
        <family val="2"/>
      </rPr>
      <t>ë</t>
    </r>
    <r>
      <rPr>
        <sz val="12"/>
        <color theme="1"/>
        <rFont val="Calibri"/>
        <family val="2"/>
        <scheme val="minor"/>
      </rPr>
      <t>r udh</t>
    </r>
    <r>
      <rPr>
        <sz val="12"/>
        <color theme="1"/>
        <rFont val="Calibri"/>
        <family val="2"/>
      </rPr>
      <t>ë</t>
    </r>
    <r>
      <rPr>
        <sz val="12"/>
        <color theme="1"/>
        <rFont val="Calibri"/>
        <family val="2"/>
        <scheme val="minor"/>
      </rPr>
      <t>tim
• Ekspert lokal (3 ekspert</t>
    </r>
    <r>
      <rPr>
        <sz val="12"/>
        <color theme="1"/>
        <rFont val="Calibri"/>
        <family val="2"/>
      </rPr>
      <t>ë</t>
    </r>
    <r>
      <rPr>
        <sz val="12"/>
        <color theme="1"/>
        <rFont val="Calibri"/>
        <family val="2"/>
        <scheme val="minor"/>
      </rPr>
      <t xml:space="preserve"> x 15 dit</t>
    </r>
    <r>
      <rPr>
        <sz val="12"/>
        <color theme="1"/>
        <rFont val="Calibri"/>
        <family val="2"/>
      </rPr>
      <t>ë</t>
    </r>
    <r>
      <rPr>
        <sz val="12"/>
        <color theme="1"/>
        <rFont val="Calibri"/>
        <family val="2"/>
        <scheme val="minor"/>
      </rPr>
      <t xml:space="preserve"> pune/n</t>
    </r>
    <r>
      <rPr>
        <sz val="12"/>
        <color theme="1"/>
        <rFont val="Calibri"/>
        <family val="2"/>
      </rPr>
      <t>ë</t>
    </r>
    <r>
      <rPr>
        <sz val="12"/>
        <color theme="1"/>
        <rFont val="Calibri"/>
        <family val="2"/>
        <scheme val="minor"/>
      </rPr>
      <t xml:space="preserve"> vit</t>
    </r>
  </si>
  <si>
    <r>
      <rPr>
        <sz val="12"/>
        <color rgb="FFFF0000"/>
        <rFont val="Calibri"/>
        <family val="2"/>
        <scheme val="minor"/>
      </rPr>
      <t>4.1.3.2 Raportimi në Kuvendin e Shqipërisë të nivelit të zbatimit të rekomandimeve nga institucionet përgjegjëse.</t>
    </r>
    <r>
      <rPr>
        <sz val="12"/>
        <color theme="1"/>
        <rFont val="Calibri"/>
        <family val="2"/>
        <scheme val="minor"/>
      </rPr>
      <t xml:space="preserve"> 
• Tryez</t>
    </r>
    <r>
      <rPr>
        <sz val="12"/>
        <color theme="1"/>
        <rFont val="Calibri"/>
        <family val="2"/>
      </rPr>
      <t>ë</t>
    </r>
    <r>
      <rPr>
        <sz val="12"/>
        <color theme="1"/>
        <rFont val="Calibri"/>
        <family val="2"/>
        <scheme val="minor"/>
      </rPr>
      <t xml:space="preserve"> e rrumbullak</t>
    </r>
    <r>
      <rPr>
        <sz val="12"/>
        <color theme="1"/>
        <rFont val="Calibri"/>
        <family val="2"/>
      </rPr>
      <t>ë</t>
    </r>
    <r>
      <rPr>
        <sz val="12"/>
        <color theme="1"/>
        <rFont val="Calibri"/>
        <family val="2"/>
        <scheme val="minor"/>
      </rPr>
      <t>t  p</t>
    </r>
    <r>
      <rPr>
        <sz val="12"/>
        <color theme="1"/>
        <rFont val="Calibri"/>
        <family val="2"/>
      </rPr>
      <t>ë</t>
    </r>
    <r>
      <rPr>
        <sz val="12"/>
        <color theme="1"/>
        <rFont val="Calibri"/>
        <family val="2"/>
        <scheme val="minor"/>
      </rPr>
      <t>r diskutimin e gjetjeve t</t>
    </r>
    <r>
      <rPr>
        <sz val="12"/>
        <color theme="1"/>
        <rFont val="Calibri"/>
        <family val="2"/>
      </rPr>
      <t>ë</t>
    </r>
    <r>
      <rPr>
        <sz val="12"/>
        <color theme="1"/>
        <rFont val="Calibri"/>
        <family val="2"/>
        <scheme val="minor"/>
      </rPr>
      <t xml:space="preserve"> raportit( 1 tryez</t>
    </r>
    <r>
      <rPr>
        <sz val="12"/>
        <color theme="1"/>
        <rFont val="Calibri"/>
        <family val="2"/>
      </rPr>
      <t>ë</t>
    </r>
    <r>
      <rPr>
        <sz val="12"/>
        <color theme="1"/>
        <rFont val="Calibri"/>
        <family val="2"/>
        <scheme val="minor"/>
      </rPr>
      <t xml:space="preserve"> x 40 persona x 13 mij</t>
    </r>
    <r>
      <rPr>
        <sz val="12"/>
        <color theme="1"/>
        <rFont val="Calibri"/>
        <family val="2"/>
      </rPr>
      <t>ë</t>
    </r>
    <r>
      <rPr>
        <sz val="12"/>
        <color theme="1"/>
        <rFont val="Calibri"/>
        <family val="2"/>
        <scheme val="minor"/>
      </rPr>
      <t xml:space="preserve"> lek</t>
    </r>
    <r>
      <rPr>
        <sz val="12"/>
        <color theme="1"/>
        <rFont val="Calibri"/>
        <family val="2"/>
      </rPr>
      <t>ë</t>
    </r>
    <r>
      <rPr>
        <sz val="12"/>
        <color theme="1"/>
        <rFont val="Calibri"/>
        <family val="2"/>
        <scheme val="minor"/>
      </rPr>
      <t xml:space="preserve"> p</t>
    </r>
    <r>
      <rPr>
        <sz val="12"/>
        <color theme="1"/>
        <rFont val="Calibri"/>
        <family val="2"/>
      </rPr>
      <t>ë</t>
    </r>
    <r>
      <rPr>
        <sz val="12"/>
        <color theme="1"/>
        <rFont val="Calibri"/>
        <family val="2"/>
        <scheme val="minor"/>
      </rPr>
      <t>r person shpenzime)                                                                                                                                                                                                                                                  • Ekspert lokal (3 eksperte x 10 dit</t>
    </r>
    <r>
      <rPr>
        <sz val="12"/>
        <color theme="1"/>
        <rFont val="Calibri"/>
        <family val="2"/>
      </rPr>
      <t>ë</t>
    </r>
    <r>
      <rPr>
        <sz val="12"/>
        <color theme="1"/>
        <rFont val="Calibri"/>
        <family val="2"/>
        <scheme val="minor"/>
      </rPr>
      <t xml:space="preserve"> pune/n</t>
    </r>
    <r>
      <rPr>
        <sz val="12"/>
        <color theme="1"/>
        <rFont val="Calibri"/>
        <family val="2"/>
      </rPr>
      <t>ë</t>
    </r>
    <r>
      <rPr>
        <sz val="12"/>
        <color theme="1"/>
        <rFont val="Calibri"/>
        <family val="2"/>
        <scheme val="minor"/>
      </rPr>
      <t xml:space="preserve"> vit)
</t>
    </r>
  </si>
  <si>
    <t>4.1.4 Rritja e rolit promovues dhe monitorues të Avokatit të Popullit në mbrojtje të të drejtave të grave, kundër dhunës me bazë gjinore dhe dhunës në familje, nëpërmjet funksionimit të mekanizmit të Observatorit për Femicidet.</t>
  </si>
  <si>
    <t>4.1.4.3 Raporte të përvitshme lidhur me femicidet në Shqipëri dhe rekomandime adresuar insitucioneve dhe mekanizmit të koordinuar të referimit kundër dhunës në familje</t>
  </si>
  <si>
    <t>03320 Shërbimi Avokatisë (66)</t>
  </si>
  <si>
    <t xml:space="preserve">4.1.5 Ngritja dhe funksionimi i një strukture për koordinimin në nivel kombëtar për mbrojtjen e viktimave të krimit; </t>
  </si>
  <si>
    <r>
      <rPr>
        <sz val="12"/>
        <color rgb="FFFF0000"/>
        <rFont val="Calibri"/>
        <family val="2"/>
        <scheme val="minor"/>
      </rPr>
      <t>4.1.5.1 Ngritja e grupit të punës, ndërinstitucional për kryerjen e studimit dhe vlerësimit mbi praktikat më të mira të funksionimit të Koordinatorëve në vendet e Be-së, si dhe përshtatjes së tyre me systemin e brendshëm ligjor dhe institucional</t>
    </r>
    <r>
      <rPr>
        <sz val="12"/>
        <color theme="1"/>
        <rFont val="Calibri"/>
        <family val="2"/>
        <scheme val="minor"/>
      </rPr>
      <t>.
• Paga e specialist</t>
    </r>
    <r>
      <rPr>
        <sz val="12"/>
        <color theme="1"/>
        <rFont val="Calibri"/>
        <family val="2"/>
      </rPr>
      <t>ë</t>
    </r>
    <r>
      <rPr>
        <sz val="12"/>
        <color theme="1"/>
        <rFont val="Calibri"/>
        <family val="2"/>
        <scheme val="minor"/>
      </rPr>
      <t>ve q</t>
    </r>
    <r>
      <rPr>
        <sz val="12"/>
        <color theme="1"/>
        <rFont val="Calibri"/>
        <family val="2"/>
      </rPr>
      <t>ë</t>
    </r>
    <r>
      <rPr>
        <sz val="12"/>
        <color theme="1"/>
        <rFont val="Calibri"/>
        <family val="2"/>
        <scheme val="minor"/>
      </rPr>
      <t xml:space="preserve"> zbatojn</t>
    </r>
    <r>
      <rPr>
        <sz val="12"/>
        <color theme="1"/>
        <rFont val="Calibri"/>
        <family val="2"/>
      </rPr>
      <t>ë</t>
    </r>
    <r>
      <rPr>
        <sz val="12"/>
        <color theme="1"/>
        <rFont val="Calibri"/>
        <family val="2"/>
        <scheme val="minor"/>
      </rPr>
      <t xml:space="preserve"> masa t</t>
    </r>
    <r>
      <rPr>
        <sz val="12"/>
        <color theme="1"/>
        <rFont val="Calibri"/>
        <family val="2"/>
      </rPr>
      <t>ë</t>
    </r>
    <r>
      <rPr>
        <sz val="12"/>
        <color theme="1"/>
        <rFont val="Calibri"/>
        <family val="2"/>
        <scheme val="minor"/>
      </rPr>
      <t xml:space="preserve"> tilla (konvertohet n</t>
    </r>
    <r>
      <rPr>
        <sz val="12"/>
        <color theme="1"/>
        <rFont val="Calibri"/>
        <family val="2"/>
      </rPr>
      <t>ë</t>
    </r>
    <r>
      <rPr>
        <sz val="12"/>
        <color theme="1"/>
        <rFont val="Calibri"/>
        <family val="2"/>
        <scheme val="minor"/>
      </rPr>
      <t xml:space="preserve"> pag</t>
    </r>
    <r>
      <rPr>
        <sz val="12"/>
        <color theme="1"/>
        <rFont val="Calibri"/>
        <family val="2"/>
      </rPr>
      <t>ë</t>
    </r>
    <r>
      <rPr>
        <sz val="12"/>
        <color theme="1"/>
        <rFont val="Calibri"/>
        <family val="2"/>
        <scheme val="minor"/>
      </rPr>
      <t>n 3 prokurore x  1muaj/n</t>
    </r>
    <r>
      <rPr>
        <sz val="12"/>
        <color theme="1"/>
        <rFont val="Calibri"/>
        <family val="2"/>
      </rPr>
      <t>ë</t>
    </r>
    <r>
      <rPr>
        <sz val="12"/>
        <color theme="1"/>
        <rFont val="Calibri"/>
        <family val="2"/>
        <scheme val="minor"/>
      </rPr>
      <t xml:space="preserve"> vit)</t>
    </r>
  </si>
  <si>
    <t>01110 Planifikimi, Menaxhimi dhe Administrimi (14), 01110 Planifikimi, Menaxhimi dhe Administrimi (03)</t>
  </si>
  <si>
    <t>Nentotal 4.1.5</t>
  </si>
  <si>
    <r>
      <rPr>
        <sz val="12"/>
        <color rgb="FFFF0000"/>
        <rFont val="Calibri"/>
        <family val="2"/>
        <scheme val="minor"/>
      </rPr>
      <t>4.1.5.2 Publikimi, konsultimi dhe diskutimi i studimit me të gjithë institucionet e fushës dhe grupet e interesit.</t>
    </r>
    <r>
      <rPr>
        <sz val="12"/>
        <color theme="1"/>
        <rFont val="Calibri"/>
        <family val="2"/>
        <scheme val="minor"/>
      </rPr>
      <t xml:space="preserve">
• Paga e nj</t>
    </r>
    <r>
      <rPr>
        <sz val="6"/>
        <color theme="1"/>
        <rFont val="Calibri"/>
        <family val="2"/>
      </rPr>
      <t>e</t>
    </r>
    <r>
      <rPr>
        <sz val="12"/>
        <color theme="1"/>
        <rFont val="Calibri"/>
        <family val="2"/>
        <scheme val="minor"/>
      </rPr>
      <t xml:space="preserve"> specialisti n</t>
    </r>
    <r>
      <rPr>
        <sz val="12"/>
        <color theme="1"/>
        <rFont val="Calibri"/>
        <family val="2"/>
      </rPr>
      <t>ë</t>
    </r>
    <r>
      <rPr>
        <sz val="12"/>
        <color theme="1"/>
        <rFont val="Calibri"/>
        <family val="2"/>
        <scheme val="minor"/>
      </rPr>
      <t xml:space="preserve"> prokurori q</t>
    </r>
    <r>
      <rPr>
        <sz val="12"/>
        <color theme="1"/>
        <rFont val="Calibri"/>
        <family val="2"/>
      </rPr>
      <t>ë</t>
    </r>
    <r>
      <rPr>
        <sz val="12"/>
        <color theme="1"/>
        <rFont val="Calibri"/>
        <family val="2"/>
        <scheme val="minor"/>
      </rPr>
      <t xml:space="preserve"> ndjek aplikimin e masave 1 muaj /n</t>
    </r>
    <r>
      <rPr>
        <sz val="12"/>
        <color theme="1"/>
        <rFont val="Calibri"/>
        <family val="2"/>
      </rPr>
      <t>ë</t>
    </r>
    <r>
      <rPr>
        <sz val="6"/>
        <color theme="1"/>
        <rFont val="Calibri"/>
        <family val="2"/>
      </rPr>
      <t xml:space="preserve"> </t>
    </r>
    <r>
      <rPr>
        <sz val="12"/>
        <color theme="1"/>
        <rFont val="Calibri"/>
        <family val="2"/>
        <scheme val="minor"/>
      </rPr>
      <t xml:space="preserve">vit </t>
    </r>
  </si>
  <si>
    <r>
      <rPr>
        <sz val="12"/>
        <color rgb="FFFF0000"/>
        <rFont val="Calibri"/>
        <family val="2"/>
        <scheme val="minor"/>
      </rPr>
      <t xml:space="preserve">4.1.5.3 Hartimi i projektaktit mbi ngritjen dhe funksionimin e strukturës koordinuese në nivel kombëtar për mbrojtjen e viktimave të krimit;.
</t>
    </r>
    <r>
      <rPr>
        <sz val="12"/>
        <color theme="1"/>
        <rFont val="Calibri"/>
        <family val="2"/>
        <scheme val="minor"/>
      </rPr>
      <t>• Kosto trajtimit individual (5 persona ne vit x 100000 mesatarisht per person</t>
    </r>
  </si>
  <si>
    <r>
      <t xml:space="preserve">4.1.5.4 Miratimi i projektaktit për ngritjen dhe funksionimin e strukturës koordinuese në nivel kombëtar për mbrojtjen e viktimave të krimit                                                                                                                                                                                                                                                            </t>
    </r>
    <r>
      <rPr>
        <sz val="10"/>
        <rFont val="Calibri"/>
        <family val="2"/>
        <scheme val="minor"/>
      </rPr>
      <t>• Kosto këshillimi me fëmijën dhe familjen (10 raste x 20 seanca  x 10000 lek</t>
    </r>
    <r>
      <rPr>
        <sz val="10"/>
        <rFont val="Calibri"/>
        <family val="2"/>
      </rPr>
      <t>ë</t>
    </r>
    <r>
      <rPr>
        <sz val="10"/>
        <rFont val="Calibri"/>
        <family val="2"/>
        <scheme val="minor"/>
      </rPr>
      <t>/p</t>
    </r>
    <r>
      <rPr>
        <sz val="10"/>
        <rFont val="Calibri"/>
        <family val="2"/>
      </rPr>
      <t>ë</t>
    </r>
    <r>
      <rPr>
        <sz val="10"/>
        <rFont val="Calibri"/>
        <family val="2"/>
        <scheme val="minor"/>
      </rPr>
      <t>r seanc</t>
    </r>
    <r>
      <rPr>
        <sz val="10"/>
        <rFont val="Calibri"/>
        <family val="2"/>
      </rPr>
      <t>ë</t>
    </r>
    <r>
      <rPr>
        <sz val="5"/>
        <rFont val="Calibri"/>
        <family val="2"/>
      </rPr>
      <t>)</t>
    </r>
  </si>
  <si>
    <t>4.2 Objektivi Specifik: Forcimi i dimensionit ndërkombëtar të të drejtave të viktimave</t>
  </si>
  <si>
    <t>4.2.1 Përmirësime ligjore për të garantuar përafrimin e legjislacionit shqiptar me direktivën 2011/99 EU  (Njohja e Urdhrit Europian të Mbrojtjes).</t>
  </si>
  <si>
    <r>
      <rPr>
        <sz val="12"/>
        <color rgb="FFFF0000"/>
        <rFont val="Calibri"/>
        <family val="2"/>
        <scheme val="minor"/>
      </rPr>
      <t>4.2.1.1 Vlerësimi i nivelit  të përafrimit të legjislacionit shqiptar me standardet e direktivës 2011/99 EU;   (TOC)</t>
    </r>
    <r>
      <rPr>
        <sz val="12"/>
        <color theme="1"/>
        <rFont val="Calibri"/>
        <family val="2"/>
        <scheme val="minor"/>
      </rPr>
      <t>.              
• (hartim, projektim, rikonstruksion, supervizion dhe kolaudim) filllon ne 2023</t>
    </r>
  </si>
  <si>
    <r>
      <rPr>
        <sz val="12"/>
        <color rgb="FFFF0000"/>
        <rFont val="Calibri"/>
        <family val="2"/>
        <scheme val="minor"/>
      </rPr>
      <t xml:space="preserve">4.2.1.2  Hartimi i vlerësimit të ndikimit rregullator;  (RIA)                                                                                                              
</t>
    </r>
    <r>
      <rPr>
        <sz val="12"/>
        <color theme="1"/>
        <rFont val="Calibri"/>
        <family val="2"/>
        <scheme val="minor"/>
      </rPr>
      <t>• Trajnim stafi (3 trajnime  x 2 dite x 20 persona x 9000 lek</t>
    </r>
    <r>
      <rPr>
        <sz val="12"/>
        <color theme="1"/>
        <rFont val="Calibri"/>
        <family val="2"/>
      </rPr>
      <t>ë</t>
    </r>
    <r>
      <rPr>
        <sz val="12"/>
        <color theme="1"/>
        <rFont val="Calibri"/>
        <family val="2"/>
        <scheme val="minor"/>
      </rPr>
      <t>/p</t>
    </r>
    <r>
      <rPr>
        <sz val="12"/>
        <color theme="1"/>
        <rFont val="Calibri"/>
        <family val="2"/>
      </rPr>
      <t>ë</t>
    </r>
    <r>
      <rPr>
        <sz val="12"/>
        <color theme="1"/>
        <rFont val="Calibri"/>
        <family val="2"/>
        <scheme val="minor"/>
      </rPr>
      <t xml:space="preserve">r person)                                                                                                                                                                                                                                                                </t>
    </r>
  </si>
  <si>
    <r>
      <rPr>
        <sz val="12"/>
        <color rgb="FFFF0000"/>
        <rFont val="Calibri"/>
        <family val="2"/>
        <scheme val="minor"/>
      </rPr>
      <t xml:space="preserve">4.2.1.3 Hartimi i propozimeve për nisma ligjore për  përafrimin e legjislacionit shqiptar me direktivën  direktivën 2011/99 EU  dhe miratimi i tyre;
</t>
    </r>
    <r>
      <rPr>
        <sz val="12"/>
        <color theme="1"/>
        <rFont val="Calibri"/>
        <family val="2"/>
        <scheme val="minor"/>
      </rPr>
      <t>• Grup pune p</t>
    </r>
    <r>
      <rPr>
        <sz val="12"/>
        <color theme="1"/>
        <rFont val="Calibri"/>
        <family val="2"/>
      </rPr>
      <t>ë</t>
    </r>
    <r>
      <rPr>
        <sz val="12"/>
        <color theme="1"/>
        <rFont val="Calibri"/>
        <family val="2"/>
        <scheme val="minor"/>
      </rPr>
      <t>r hartimin e programeve t</t>
    </r>
    <r>
      <rPr>
        <sz val="12"/>
        <color theme="1"/>
        <rFont val="Calibri"/>
        <family val="2"/>
      </rPr>
      <t>ë</t>
    </r>
    <r>
      <rPr>
        <sz val="12"/>
        <color theme="1"/>
        <rFont val="Calibri"/>
        <family val="2"/>
        <scheme val="minor"/>
      </rPr>
      <t xml:space="preserve"> posa</t>
    </r>
    <r>
      <rPr>
        <sz val="12"/>
        <color theme="1"/>
        <rFont val="Calibri"/>
        <family val="2"/>
      </rPr>
      <t>ç</t>
    </r>
    <r>
      <rPr>
        <sz val="12"/>
        <color theme="1"/>
        <rFont val="Calibri"/>
        <family val="2"/>
        <scheme val="minor"/>
      </rPr>
      <t>me  (5 personax2 muaj në 2025)
• Mbështetje për forcimin e zbatimin e programeve t</t>
    </r>
    <r>
      <rPr>
        <sz val="12"/>
        <color theme="1"/>
        <rFont val="Calibri"/>
        <family val="2"/>
      </rPr>
      <t>ë</t>
    </r>
    <r>
      <rPr>
        <sz val="12"/>
        <color theme="1"/>
        <rFont val="Calibri"/>
        <family val="2"/>
        <scheme val="minor"/>
      </rPr>
      <t xml:space="preserve"> posacme ( viti 2025-2026) 2 milion</t>
    </r>
    <r>
      <rPr>
        <sz val="12"/>
        <color theme="1"/>
        <rFont val="Calibri"/>
        <family val="2"/>
      </rPr>
      <t>ë</t>
    </r>
    <r>
      <rPr>
        <sz val="12"/>
        <color theme="1"/>
        <rFont val="Calibri"/>
        <family val="2"/>
        <scheme val="minor"/>
      </rPr>
      <t xml:space="preserve"> n</t>
    </r>
    <r>
      <rPr>
        <sz val="12"/>
        <color theme="1"/>
        <rFont val="Calibri"/>
        <family val="2"/>
      </rPr>
      <t>ë</t>
    </r>
    <r>
      <rPr>
        <sz val="12"/>
        <color theme="1"/>
        <rFont val="Calibri"/>
        <family val="2"/>
        <scheme val="minor"/>
      </rPr>
      <t xml:space="preserve"> vit</t>
    </r>
  </si>
  <si>
    <t>4.2.1.4 Hartimi i komentarëve për kuptimin  dhe zbatimin e  legjislacionit të miratuar;</t>
  </si>
  <si>
    <t>4.2.1.5  Vlerësime periodike të shkallës së zbatimit të legjslacionit të miratuar. (Expost)</t>
  </si>
  <si>
    <t>Nentotal 4.2.2</t>
  </si>
  <si>
    <t>4.2.2 Ndërgjegjësimi dhe informimi i profesionistëve dhe publikut mbi urdhërin Europian të Mbrojtjes.</t>
  </si>
  <si>
    <r>
      <rPr>
        <sz val="12"/>
        <color rgb="FFFF0000"/>
        <rFont val="Calibri"/>
        <family val="2"/>
        <scheme val="minor"/>
      </rPr>
      <t xml:space="preserve">4.2.2.1 Trajnimi i profesionistëve në lidhje me Urdhërin Evropian të Mbrojtjes në çështjet penale;                                                                                                                        
</t>
    </r>
    <r>
      <rPr>
        <sz val="12"/>
        <color theme="1"/>
        <rFont val="Calibri"/>
        <family val="2"/>
        <scheme val="minor"/>
      </rPr>
      <t>• Grup pune për analizen e ofert</t>
    </r>
    <r>
      <rPr>
        <sz val="12"/>
        <color theme="1"/>
        <rFont val="Calibri"/>
        <family val="2"/>
      </rPr>
      <t>ë</t>
    </r>
    <r>
      <rPr>
        <sz val="12"/>
        <color theme="1"/>
        <rFont val="Calibri"/>
        <family val="2"/>
        <scheme val="minor"/>
      </rPr>
      <t>s ekzistuese dhe rrishikimin e kritereve (7 personax2 muaj në 2023.                                                                                                                                                                                                                                                            • Ekspert lokal për rishikimin e kritereve bazuar n</t>
    </r>
    <r>
      <rPr>
        <sz val="12"/>
        <color theme="1"/>
        <rFont val="Calibri"/>
        <family val="2"/>
      </rPr>
      <t>ë</t>
    </r>
    <r>
      <rPr>
        <sz val="12"/>
        <color theme="1"/>
        <rFont val="Calibri"/>
        <family val="2"/>
        <scheme val="minor"/>
      </rPr>
      <t xml:space="preserve"> analizën e të dhënave ( 1 ekspert x 20 ditë në 2023)                                                                                                                                               
 • Shpenzime operative 12% të pagave dhe sig. të grupit të punës                                                                                                                                                                                                                                • Tryeza konsultimi 2 tryeza pune x 20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x 300 lek</t>
    </r>
    <r>
      <rPr>
        <sz val="12"/>
        <color theme="1"/>
        <rFont val="Calibri"/>
        <family val="2"/>
      </rPr>
      <t>ë</t>
    </r>
    <r>
      <rPr>
        <sz val="12"/>
        <color theme="1"/>
        <rFont val="Calibri"/>
        <family val="2"/>
        <scheme val="minor"/>
      </rPr>
      <t xml:space="preserve">/ person (2023)                                                                                                                                                                                                    </t>
    </r>
  </si>
  <si>
    <r>
      <rPr>
        <sz val="12"/>
        <color rgb="FFFF0000"/>
        <rFont val="Calibri"/>
        <family val="2"/>
        <scheme val="minor"/>
      </rPr>
      <t>4.2.2.2 Sensibilizimi dhe ndërgjegjësimi i profesionistëve për zbatimin e tij;.</t>
    </r>
    <r>
      <rPr>
        <sz val="12"/>
        <color theme="1"/>
        <rFont val="Calibri"/>
        <family val="2"/>
        <scheme val="minor"/>
      </rPr>
      <t xml:space="preserve">              
• Rishikimi i kurrikulave ekzistuese (7 persona x 2 muaj 2023).                                                                                                                                                                                                                                                                                                    • Ekspert lokal për hartimin e kurikulave t</t>
    </r>
    <r>
      <rPr>
        <sz val="12"/>
        <color theme="1"/>
        <rFont val="Calibri"/>
        <family val="2"/>
      </rPr>
      <t>ë</t>
    </r>
    <r>
      <rPr>
        <sz val="12"/>
        <color theme="1"/>
        <rFont val="Calibri"/>
        <family val="2"/>
        <scheme val="minor"/>
      </rPr>
      <t xml:space="preserve"> reja  ( 4 ekspert</t>
    </r>
    <r>
      <rPr>
        <sz val="12"/>
        <color theme="1"/>
        <rFont val="Calibri"/>
        <family val="2"/>
      </rPr>
      <t>ë</t>
    </r>
    <r>
      <rPr>
        <sz val="12"/>
        <color theme="1"/>
        <rFont val="Calibri"/>
        <family val="2"/>
        <scheme val="minor"/>
      </rPr>
      <t xml:space="preserve"> x 15 ditë në 2023)                                                                                                                                                                                                                   • Shpenzime operative 12% të pagave dhe sig. të grupit të punës</t>
    </r>
  </si>
  <si>
    <r>
      <rPr>
        <sz val="12"/>
        <color rgb="FFFF0000"/>
        <rFont val="Calibri"/>
        <family val="2"/>
        <scheme val="minor"/>
      </rPr>
      <t xml:space="preserve">4.2.2.3 Fushata informuese për viktimat në lidhje me të drejtat dhe procedurat për përdorimin e Urdhërit Evropian të Mbrojtjes në çështjet penale;                                                                                                              
</t>
    </r>
    <r>
      <rPr>
        <sz val="12"/>
        <color theme="1"/>
        <rFont val="Calibri"/>
        <family val="2"/>
        <scheme val="minor"/>
      </rPr>
      <t>• Shpenzimet p</t>
    </r>
    <r>
      <rPr>
        <sz val="12"/>
        <color theme="1"/>
        <rFont val="Calibri"/>
        <family val="2"/>
      </rPr>
      <t>ë</t>
    </r>
    <r>
      <rPr>
        <sz val="12"/>
        <color theme="1"/>
        <rFont val="Calibri"/>
        <family val="2"/>
        <scheme val="minor"/>
      </rPr>
      <t>r personel  dhe materiale didaktike mbulohen nga progamet respektive t</t>
    </r>
    <r>
      <rPr>
        <sz val="12"/>
        <color theme="1"/>
        <rFont val="Calibri"/>
        <family val="2"/>
      </rPr>
      <t>ë</t>
    </r>
    <r>
      <rPr>
        <sz val="12"/>
        <color theme="1"/>
        <rFont val="Calibri"/>
        <family val="2"/>
        <scheme val="minor"/>
      </rPr>
      <t xml:space="preserve"> arsimit. Nuk ka kosto p</t>
    </r>
    <r>
      <rPr>
        <sz val="12"/>
        <color theme="1"/>
        <rFont val="Calibri"/>
        <family val="2"/>
      </rPr>
      <t>ë</t>
    </r>
    <r>
      <rPr>
        <sz val="12"/>
        <color theme="1"/>
        <rFont val="Calibri"/>
        <family val="2"/>
        <scheme val="minor"/>
      </rPr>
      <t>r k</t>
    </r>
    <r>
      <rPr>
        <sz val="12"/>
        <color theme="1"/>
        <rFont val="Calibri"/>
        <family val="2"/>
      </rPr>
      <t>ë</t>
    </r>
    <r>
      <rPr>
        <sz val="12"/>
        <color theme="1"/>
        <rFont val="Calibri"/>
        <family val="2"/>
        <scheme val="minor"/>
      </rPr>
      <t>t</t>
    </r>
    <r>
      <rPr>
        <sz val="12"/>
        <color theme="1"/>
        <rFont val="Calibri"/>
        <family val="2"/>
      </rPr>
      <t>ë</t>
    </r>
    <r>
      <rPr>
        <sz val="12"/>
        <color theme="1"/>
        <rFont val="Calibri"/>
        <family val="2"/>
        <scheme val="minor"/>
      </rPr>
      <t xml:space="preserve"> plan.</t>
    </r>
  </si>
  <si>
    <r>
      <rPr>
        <sz val="12"/>
        <color rgb="FFFF0000"/>
        <rFont val="Calibri"/>
        <family val="2"/>
        <scheme val="minor"/>
      </rPr>
      <t xml:space="preserve">4.2.2.4 Mbledhjen e të dhënave për zbatimin e urdhërit evropian;.
</t>
    </r>
    <r>
      <rPr>
        <sz val="12"/>
        <color theme="1"/>
        <rFont val="Calibri"/>
        <family val="2"/>
        <scheme val="minor"/>
      </rPr>
      <t xml:space="preserve">• Ekspert lokal për hartimin e manualit ( 1 ekspert x 20 ditë në 2023)    </t>
    </r>
  </si>
  <si>
    <r>
      <t xml:space="preserve">4.2.2.5 Zhvillimi i praktikave të mira të bashkëpunimit midis autoriteteve të vendeve të BE-së  dhe zbatimi i tyre në vend.                                                                                                                                                                     </t>
    </r>
    <r>
      <rPr>
        <sz val="12"/>
        <rFont val="Calibri"/>
        <family val="2"/>
        <scheme val="minor"/>
      </rPr>
      <t>• Tryeza p</t>
    </r>
    <r>
      <rPr>
        <sz val="12"/>
        <rFont val="Calibri"/>
        <family val="2"/>
      </rPr>
      <t>ë</t>
    </r>
    <r>
      <rPr>
        <sz val="12"/>
        <rFont val="Calibri"/>
        <family val="2"/>
        <scheme val="minor"/>
      </rPr>
      <t>r promovimin e  manualit  (1 dit</t>
    </r>
    <r>
      <rPr>
        <sz val="12"/>
        <rFont val="Calibri"/>
        <family val="2"/>
      </rPr>
      <t>ë</t>
    </r>
    <r>
      <rPr>
        <sz val="12"/>
        <rFont val="Calibri"/>
        <family val="2"/>
        <scheme val="minor"/>
      </rPr>
      <t xml:space="preserve"> x 30 pjes</t>
    </r>
    <r>
      <rPr>
        <sz val="12"/>
        <rFont val="Calibri"/>
        <family val="2"/>
      </rPr>
      <t>ë</t>
    </r>
    <r>
      <rPr>
        <sz val="12"/>
        <rFont val="Calibri"/>
        <family val="2"/>
        <scheme val="minor"/>
      </rPr>
      <t>marr</t>
    </r>
    <r>
      <rPr>
        <sz val="12"/>
        <rFont val="Calibri"/>
        <family val="2"/>
      </rPr>
      <t>ë</t>
    </r>
    <r>
      <rPr>
        <sz val="12"/>
        <rFont val="Calibri"/>
        <family val="2"/>
        <scheme val="minor"/>
      </rPr>
      <t>s x 300 lek</t>
    </r>
    <r>
      <rPr>
        <sz val="12"/>
        <rFont val="Calibri"/>
        <family val="2"/>
      </rPr>
      <t>ë</t>
    </r>
    <r>
      <rPr>
        <sz val="12"/>
        <rFont val="Calibri"/>
        <family val="2"/>
        <scheme val="minor"/>
      </rPr>
      <t xml:space="preserve">/ person (2023))     </t>
    </r>
    <r>
      <rPr>
        <sz val="12"/>
        <color rgb="FFFF0000"/>
        <rFont val="Calibri"/>
        <family val="2"/>
        <scheme val="minor"/>
      </rPr>
      <t xml:space="preserve">                                                                                                                                                                                             </t>
    </r>
  </si>
  <si>
    <t>4.2.3.1 Komunikimi ndërmjet strukturave përgjegjëse, brenda dhe jashtë vendit, për të siguruar mbështetje dhe mbrojtjen e nevojshme të viktimave</t>
  </si>
  <si>
    <t xml:space="preserve">01110 Planifikimi, Menaxhimi dhe Administrimi (13), 01110 Planifikimi, Menaxhimi dhe Administrimi (14), 01110 Planifikimi, Menaxhimi dhe Administrimi (16), </t>
  </si>
  <si>
    <r>
      <rPr>
        <sz val="12"/>
        <color rgb="FFFF0000"/>
        <rFont val="Calibri"/>
        <family val="2"/>
        <scheme val="minor"/>
      </rPr>
      <t xml:space="preserve">4.2.3.1 Komunikimi ndërmjet strukturave përgjegjëse, brenda dhe jashtë vendit, për të siguruar mbështetje dhe mbrojtjen e nevojshme të viktimave                                                                                                                       
</t>
    </r>
    <r>
      <rPr>
        <sz val="12"/>
        <color theme="1"/>
        <rFont val="Calibri"/>
        <family val="2"/>
        <scheme val="minor"/>
      </rPr>
      <t>• Grup pune për hartimin e udh</t>
    </r>
    <r>
      <rPr>
        <sz val="12"/>
        <color theme="1"/>
        <rFont val="Calibri"/>
        <family val="2"/>
      </rPr>
      <t>ë</t>
    </r>
    <r>
      <rPr>
        <sz val="12"/>
        <color theme="1"/>
        <rFont val="Calibri"/>
        <family val="2"/>
        <scheme val="minor"/>
      </rPr>
      <t>zuesit (5 persona X 2 muaj në 2023-2024).                                                                                                                                                                                                                                                            • Ekspert lokal për metodologjine e udh</t>
    </r>
    <r>
      <rPr>
        <sz val="12"/>
        <color theme="1"/>
        <rFont val="Calibri"/>
        <family val="2"/>
      </rPr>
      <t>ë</t>
    </r>
    <r>
      <rPr>
        <sz val="12"/>
        <color theme="1"/>
        <rFont val="Calibri"/>
        <family val="2"/>
        <scheme val="minor"/>
      </rPr>
      <t>zuesit ( 3 ekspert</t>
    </r>
    <r>
      <rPr>
        <sz val="12"/>
        <color theme="1"/>
        <rFont val="Calibri"/>
        <family val="2"/>
      </rPr>
      <t>ë</t>
    </r>
    <r>
      <rPr>
        <sz val="12"/>
        <color theme="1"/>
        <rFont val="Calibri"/>
        <family val="2"/>
        <scheme val="minor"/>
      </rPr>
      <t xml:space="preserve"> x 15 ditë në 2023-2024)                                                                                                                                               
 • Shpenzime operative 12% të pagave dhe sig. të grupit të punës                                                                                                                                                                                                                                                                                                                          • Tryeza konsultimi  p</t>
    </r>
    <r>
      <rPr>
        <sz val="12"/>
        <color theme="1"/>
        <rFont val="Calibri"/>
        <family val="2"/>
      </rPr>
      <t>ë</t>
    </r>
    <r>
      <rPr>
        <sz val="12"/>
        <color theme="1"/>
        <rFont val="Calibri"/>
        <family val="2"/>
        <scheme val="minor"/>
      </rPr>
      <t>r udhezuesin (2 tryeza pune x 20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x 300 lek</t>
    </r>
    <r>
      <rPr>
        <sz val="12"/>
        <color theme="1"/>
        <rFont val="Calibri"/>
        <family val="2"/>
      </rPr>
      <t>ë</t>
    </r>
    <r>
      <rPr>
        <sz val="12"/>
        <color theme="1"/>
        <rFont val="Calibri"/>
        <family val="2"/>
        <scheme val="minor"/>
      </rPr>
      <t xml:space="preserve">/ person (2023))                                                                                                                                                                                                                                                           </t>
    </r>
  </si>
  <si>
    <t>Funded by UNDP</t>
  </si>
  <si>
    <t>Funded by UN Women</t>
  </si>
  <si>
    <t xml:space="preserve">Other Bilateral Donors </t>
  </si>
  <si>
    <t>Summary Year 1 / Permbledhje Viti 7</t>
  </si>
  <si>
    <t>Summary Year 1 / Permbledhje Viti 6</t>
  </si>
  <si>
    <t>Nentotal 1.2.3</t>
  </si>
  <si>
    <t>1.Qëllimi i Politikës 1:  Garantimi i qeverisjes strategjike të migracionit në Shqipëri</t>
  </si>
  <si>
    <t>1.1.1. Përmirësimi i kuadrit ligjor kombëtar me kuadrin ligjor të BE-së dhe ndërkombëtar për qeverisjen e migracionit</t>
  </si>
  <si>
    <t>01110 Planifikimi, Menaxhimi dhe Administrimi (16)</t>
  </si>
  <si>
    <t>1.1.2. Rritja e kapaciteteve institucionale dhe rishikimi i strukturave në institucionet në nivel qendror dhe vendor për qeverisjen efektive të migracionit</t>
  </si>
  <si>
    <t>Nentotal 1.1.2.</t>
  </si>
  <si>
    <t> 2024</t>
  </si>
  <si>
    <t>2024 </t>
  </si>
  <si>
    <t> 2025</t>
  </si>
  <si>
    <t> 2030</t>
  </si>
  <si>
    <t>2026 </t>
  </si>
  <si>
    <t>1.1.3. Përmirësimi i mekanizmave të koordinimit për qeverisjen e migracionit</t>
  </si>
  <si>
    <r>
      <t>01110 Planifikimi, Menaxhimi dhe Administrimi (16), 10550 Tregu i Pun</t>
    </r>
    <r>
      <rPr>
        <sz val="12"/>
        <color theme="1"/>
        <rFont val="Calibri"/>
        <family val="2"/>
      </rPr>
      <t>ë</t>
    </r>
    <r>
      <rPr>
        <sz val="6"/>
        <color theme="1"/>
        <rFont val="Calibri"/>
        <family val="2"/>
      </rPr>
      <t>s</t>
    </r>
  </si>
  <si>
    <t>Objektivi specifik 1.2: Hartimi dhe rishkimi i politikave te migracionit bazuar në të dhëna të sakta dhe te koordinuara</t>
  </si>
  <si>
    <t>1.2.1. Krijimi i një metodologjie të koordinuar për mbledhjen e të dhënave (sipas planit të statistikave)</t>
  </si>
  <si>
    <t>2025 </t>
  </si>
  <si>
    <t>1.2.2. Shkëmbimi dhe ndërveprimi efektiv për të dhënat e migracionit</t>
  </si>
  <si>
    <t>01140 e-Qeverisja (87), 01110 Planifikimi, Menaxhimi dhe Administrimi (16), 01320 Veprimtaria Statistikore (50), 01110 Planifikimi, Menaxhimi dhe Administrimi (15), 10550 Tregu i Punës</t>
  </si>
  <si>
    <t>1.2.3. Studimi dhe vlerësimi i të dhënave të migracionit për të hartuar politika/dokumenta</t>
  </si>
  <si>
    <t> 2026</t>
  </si>
  <si>
    <t xml:space="preserve">1.3  Forcimi i bashkëpunimit ndërkombëtar dhe partneriteteve globale për migrim të sigurt dhe të rregullt </t>
  </si>
  <si>
    <t xml:space="preserve">1.3 Nentotal </t>
  </si>
  <si>
    <t>Nentotal 1.3.1</t>
  </si>
  <si>
    <t>1.3.1. Ndjekja e proceseve rajonale dhe ndërkombëtare.</t>
  </si>
  <si>
    <t>01110 Planifikimi, Menaxhimi dhe Administrimi (16), 01110 Planifikimi, Menaxhimi dhe Administrimi (15)</t>
  </si>
  <si>
    <t>1.3.2. Krijimi i partneriteteve të reja për migracionin e punës</t>
  </si>
  <si>
    <r>
      <t>10550 Tregu I Pun</t>
    </r>
    <r>
      <rPr>
        <sz val="12"/>
        <color theme="1"/>
        <rFont val="Calibri"/>
        <family val="2"/>
      </rPr>
      <t>ë</t>
    </r>
    <r>
      <rPr>
        <sz val="6"/>
        <color theme="1"/>
        <rFont val="Calibri"/>
        <family val="2"/>
      </rPr>
      <t>s</t>
    </r>
  </si>
  <si>
    <t>Nentotal 1.3.2</t>
  </si>
  <si>
    <t>1.4.1 Informimi dhe ndërgjgjesimi</t>
  </si>
  <si>
    <t xml:space="preserve">1.4 Nentotal </t>
  </si>
  <si>
    <t xml:space="preserve">1.4 Parandalimi i  migracionit të parregullt në dhe nga Shqipëria </t>
  </si>
  <si>
    <t>Nentotal 1.4.1</t>
  </si>
  <si>
    <t>Objektivi specifik 1.1: Informimi dhe ndërgjegjësimi i publikut dhe viktimave të krimit për raportimin e krimit, të drejtat dhe shërbimet mbështetëse dhe mbrojtëse të tyre</t>
  </si>
  <si>
    <t>1.4.2 Forcimi i kontrollit ne kufi dhe në territor</t>
  </si>
  <si>
    <t>II. Qëllimi i Politikës 2: Zhvillimi i politikave të efektshme për migracionin për motive punësimi duke rritur ndikimin pozitiv të migracionit tek zhvillimi socio-ekonomik kombëtar/lokal.</t>
  </si>
  <si>
    <t>01110 Planifikimi, Menaxhimi dhe Administrimi (16), 10550 Tregu i Punës, 09230 Arsimi i Mesem (i pergjithshem)</t>
  </si>
  <si>
    <t xml:space="preserve"> DKM</t>
  </si>
  <si>
    <t>Objektivi specifik  2.1: Krijimi i mundësive ligjore dhe institucionale për migracionin e punës në dhe nga Shqipëria .</t>
  </si>
  <si>
    <r>
      <t>10550 Tregu i Pun</t>
    </r>
    <r>
      <rPr>
        <sz val="12"/>
        <color theme="1"/>
        <rFont val="Calibri"/>
        <family val="2"/>
      </rPr>
      <t>ë</t>
    </r>
    <r>
      <rPr>
        <sz val="6"/>
        <color theme="1"/>
        <rFont val="Calibri"/>
        <family val="2"/>
      </rPr>
      <t>s</t>
    </r>
  </si>
  <si>
    <t>2.1.1.Përmirësimi i kuadrit ligjor për migracionin e punës</t>
  </si>
  <si>
    <t>10550 Tregu i Punës</t>
  </si>
  <si>
    <t>2.1.2 Informimi mbi format, mundësitë dhe procedurat  e migrimit për arsye pune në / nga RSH</t>
  </si>
  <si>
    <t xml:space="preserve">2.1.3 Përmirësimi i veprimtarisë së agjencive private të punësimit </t>
  </si>
  <si>
    <t>10550 Tregu I Punës, 04170 Inspektimi ne Pune</t>
  </si>
  <si>
    <t xml:space="preserve">Objektivi specifik 2.2  Krijimi i mundësive dhe stimuajve për emigrantët që të kontribuojnë në zhvillimin e qëndrueshëm </t>
  </si>
  <si>
    <t>2.2  Nentotal</t>
  </si>
  <si>
    <t>2.2.1 Idetifikimi dhe regjistrimi i adresave të shtetasve shqiptarë  residente te përhershme jashtë terrorit të RSH</t>
  </si>
  <si>
    <t>2.2.2. Promovimi i transferimit më të shpejtë, më të sigurt dhe më të lirë të remitancave dhe nxitja e përfshirjes financiare të migrantëve</t>
  </si>
  <si>
    <t xml:space="preserve"> Banka e Shqipërisë</t>
  </si>
  <si>
    <t>2.2.3 Informimi i emigranteve  mbi mundësitë e punësimit dhe tregut të punës në vend</t>
  </si>
  <si>
    <r>
      <t>10550 Tregu i Pun</t>
    </r>
    <r>
      <rPr>
        <sz val="12"/>
        <color theme="1"/>
        <rFont val="Calibri"/>
        <family val="2"/>
      </rPr>
      <t>ë</t>
    </r>
    <r>
      <rPr>
        <sz val="6"/>
        <color theme="1"/>
        <rFont val="Calibri"/>
        <family val="2"/>
      </rPr>
      <t>s</t>
    </r>
    <r>
      <rPr>
        <sz val="12"/>
        <color theme="1"/>
        <rFont val="Calibri"/>
        <family val="2"/>
        <scheme val="minor"/>
      </rPr>
      <t>, 01110 Planifikimi, Menaxhimi dhe Administrimi (15)</t>
    </r>
  </si>
  <si>
    <t>01110 Planifikimi, Menaxhimi dhe Administrimi (15), 01110 Planifikimi, Menaxhimi dhe Administrimi (16), 01140 e-Qeverisja</t>
  </si>
  <si>
    <t>2.2.4  Promovimi i investimeve</t>
  </si>
  <si>
    <t>AIDA</t>
  </si>
  <si>
    <t>Objektivi specifik  2.3 Garantimi i integrimit të qëndrueshëm të shtetasve shqiptarë të rikthyer nga emigracioni</t>
  </si>
  <si>
    <t>2.3.1 Zbatimi i veprimtarive  për riintegrimin e të kthyerëve nga emigracioni</t>
  </si>
  <si>
    <r>
      <t>10550 Tregu i Pun</t>
    </r>
    <r>
      <rPr>
        <sz val="11"/>
        <color theme="1"/>
        <rFont val="Calibri"/>
        <family val="2"/>
      </rPr>
      <t>ë</t>
    </r>
    <r>
      <rPr>
        <sz val="5.5"/>
        <color theme="1"/>
        <rFont val="Calibri"/>
        <family val="2"/>
      </rPr>
      <t>s</t>
    </r>
    <r>
      <rPr>
        <sz val="11"/>
        <color theme="1"/>
        <rFont val="Calibri"/>
        <family val="2"/>
        <scheme val="minor"/>
      </rPr>
      <t>, 01110 Planifikimi, Menaxhimi dhe Administrimi (16)</t>
    </r>
  </si>
  <si>
    <t xml:space="preserve">2.3.2 Lehtësimi i transferimit zhvillimit dhe njohjes të aftësive, kualifikimeve dhe kompetencave </t>
  </si>
  <si>
    <t>Nentotal 2.3.2</t>
  </si>
  <si>
    <t>2.3.3 Krijimi i mekanizmave për transportueshmërinë e të drejtave të sigurimeve shoqërore dhe përfitimeve të fituara</t>
  </si>
  <si>
    <r>
      <t>01110 Planifikimi, Menaxhimi dhe Administrimi (15), 10220 Sigurimi Shoq</t>
    </r>
    <r>
      <rPr>
        <sz val="12"/>
        <color theme="1"/>
        <rFont val="Calibri"/>
        <family val="2"/>
      </rPr>
      <t>ë</t>
    </r>
    <r>
      <rPr>
        <sz val="6"/>
        <color theme="1"/>
        <rFont val="Calibri"/>
        <family val="2"/>
      </rPr>
      <t>ror</t>
    </r>
  </si>
  <si>
    <t>Nentotal 2.3.3</t>
  </si>
  <si>
    <t>Qëllimi i Politikës 3: Promovimi i migracionit te rregullt dhe mbrojtja e të drejtave të migrantëve dhe integrimi i tyre në shoqërinë shqiptare</t>
  </si>
  <si>
    <t>01110 Planifikimi, Menaxhimi dhe Administrimi (91), 01110 Planifikimi, Menaxhimi dhe Administrimi (16)</t>
  </si>
  <si>
    <r>
      <rPr>
        <sz val="12"/>
        <color rgb="FFFF0000"/>
        <rFont val="Calibri"/>
        <family val="2"/>
        <scheme val="minor"/>
      </rPr>
      <t>1.1.1.1 Rishikimi i kuadrit ligjor të migracionit dhe përcaktimi i përgjegjësive të institucioneve të përfshira, në nivel qendror dhe vendor;</t>
    </r>
    <r>
      <rPr>
        <sz val="12"/>
        <color theme="1"/>
        <rFont val="Calibri"/>
        <family val="2"/>
        <scheme val="minor"/>
      </rPr>
      <t xml:space="preserve">
• Ngritja e grupeve t</t>
    </r>
    <r>
      <rPr>
        <sz val="12"/>
        <color theme="1"/>
        <rFont val="Calibri"/>
        <family val="2"/>
      </rPr>
      <t>ë punës për rishikimin e kuadrit ligjor (1 grup pune cdo vit x 7 persona x 2 muaj në</t>
    </r>
    <r>
      <rPr>
        <sz val="9"/>
        <color theme="1"/>
        <rFont val="Calibri"/>
        <family val="2"/>
      </rPr>
      <t xml:space="preserve"> vit)</t>
    </r>
    <r>
      <rPr>
        <sz val="12"/>
        <color theme="1"/>
        <rFont val="Calibri"/>
        <family val="2"/>
        <scheme val="minor"/>
      </rPr>
      <t xml:space="preserve">
• Shpenzime operative (20% e pagave&amp;sigurimeve)                                                                                </t>
    </r>
  </si>
  <si>
    <t>Funded by IOM</t>
  </si>
  <si>
    <t>T/korente/Buxheti</t>
  </si>
  <si>
    <r>
      <rPr>
        <sz val="12"/>
        <color rgb="FFFF0000"/>
        <rFont val="Calibri"/>
        <family val="2"/>
        <scheme val="minor"/>
      </rPr>
      <t>1.1.1.2 Propozime për ndërhyrje ligjore në ligjin “Për emigrimin e shtetasve shqiptarë për motive punësimi”, ligjin “Për të huajt” dhe ligjin “Për shtetësinë”, ligjin “Për azilin në RSH”</t>
    </r>
    <r>
      <rPr>
        <sz val="12"/>
        <color theme="1"/>
        <rFont val="Calibri"/>
        <family val="2"/>
        <scheme val="minor"/>
      </rPr>
      <t xml:space="preserve">
• 1 expertë lokalë jurist x 15 ditë pune (</t>
    </r>
    <r>
      <rPr>
        <sz val="12"/>
        <color theme="1"/>
        <rFont val="Calibri"/>
        <family val="2"/>
      </rPr>
      <t xml:space="preserve">çdo </t>
    </r>
    <r>
      <rPr>
        <sz val="12"/>
        <color theme="1"/>
        <rFont val="Calibri"/>
        <family val="2"/>
        <scheme val="minor"/>
      </rPr>
      <t>vit )                                                                                                                                                                                                                                                                                                                                                            • 1 expertë nd</t>
    </r>
    <r>
      <rPr>
        <sz val="12"/>
        <color theme="1"/>
        <rFont val="Calibri"/>
        <family val="2"/>
      </rPr>
      <t>ërkombëtar</t>
    </r>
    <r>
      <rPr>
        <sz val="12"/>
        <color theme="1"/>
        <rFont val="Calibri"/>
        <family val="2"/>
        <scheme val="minor"/>
      </rPr>
      <t xml:space="preserve"> x 10 ditë pune (çdo vit )
• Puna e specialistëve  të MB dhe ministrive t</t>
    </r>
    <r>
      <rPr>
        <sz val="12"/>
        <color theme="1"/>
        <rFont val="Calibri"/>
        <family val="2"/>
      </rPr>
      <t>ë linjës</t>
    </r>
    <r>
      <rPr>
        <sz val="12"/>
        <color theme="1"/>
        <rFont val="Calibri"/>
        <family val="2"/>
        <scheme val="minor"/>
      </rPr>
      <t xml:space="preserve"> (5 specialist</t>
    </r>
    <r>
      <rPr>
        <sz val="12"/>
        <color theme="1"/>
        <rFont val="Calibri"/>
        <family val="2"/>
      </rPr>
      <t>ë</t>
    </r>
    <r>
      <rPr>
        <sz val="12"/>
        <color theme="1"/>
        <rFont val="Calibri"/>
        <family val="2"/>
        <scheme val="minor"/>
      </rPr>
      <t xml:space="preserve"> x 4 grupe x 2 muaj/vit)  
•Takime informuese me grupet e interesit (4 takime n</t>
    </r>
    <r>
      <rPr>
        <sz val="12"/>
        <color theme="1"/>
        <rFont val="Calibri"/>
        <family val="2"/>
      </rPr>
      <t xml:space="preserve">ë vitin e trete </t>
    </r>
    <r>
      <rPr>
        <sz val="12"/>
        <color theme="1"/>
        <rFont val="Calibri"/>
        <family val="2"/>
        <scheme val="minor"/>
      </rPr>
      <t xml:space="preserve"> x 30 pjes</t>
    </r>
    <r>
      <rPr>
        <sz val="12"/>
        <color theme="1"/>
        <rFont val="Calibri"/>
        <family val="2"/>
      </rPr>
      <t>ëmarrës</t>
    </r>
    <r>
      <rPr>
        <sz val="12"/>
        <color theme="1"/>
        <rFont val="Calibri"/>
        <family val="2"/>
        <scheme val="minor"/>
      </rPr>
      <t>/çdo takim ( 120*500 lek</t>
    </r>
    <r>
      <rPr>
        <sz val="12"/>
        <color theme="1"/>
        <rFont val="Calibri"/>
        <family val="2"/>
      </rPr>
      <t>ë</t>
    </r>
    <r>
      <rPr>
        <sz val="12"/>
        <color theme="1"/>
        <rFont val="Calibri"/>
        <family val="2"/>
        <scheme val="minor"/>
      </rPr>
      <t>/person të ndryshme)                                                                                                                                                                                             •Shpenzime operative 20% e pagave dhe sigurimeve n</t>
    </r>
    <r>
      <rPr>
        <sz val="12"/>
        <color theme="1"/>
        <rFont val="Calibri"/>
        <family val="2"/>
      </rPr>
      <t>ë vit</t>
    </r>
    <r>
      <rPr>
        <sz val="12"/>
        <color theme="1"/>
        <rFont val="Calibri"/>
        <family val="2"/>
        <scheme val="minor"/>
      </rPr>
      <t xml:space="preserve">                                                                                                                                                                                                                                                                                      
</t>
    </r>
  </si>
  <si>
    <r>
      <rPr>
        <sz val="12"/>
        <color rgb="FFFF0000"/>
        <rFont val="Calibri"/>
        <family val="2"/>
        <scheme val="minor"/>
      </rPr>
      <t>1.1.1.3 Vlerësimi I nevojave për ndryshime ligjore ne ligjin nr.111/2017" Për ndihmën juridike të garantuar nga shteti" për përfshirjen në target grupin e personave që përfitojnë ndihmë ligjore falas dhe migrantët e parregullt ;</t>
    </r>
    <r>
      <rPr>
        <sz val="12"/>
        <color theme="1"/>
        <rFont val="Calibri"/>
        <family val="2"/>
        <scheme val="minor"/>
      </rPr>
      <t xml:space="preserve">
• Ngritja e grupit të punës për hartimin e ndryshimeve ligjore (1 grup pune cdo vit x 5 persona x 1 muaj në vit)
• Shpenzime operative (20% e pagave&amp;sigurimeve)                                                                                                                                                                                                                                                                                                                                                       • 1 expertë lokalë jurist x 10 ditë pune (çdo vit )      
</t>
    </r>
  </si>
  <si>
    <r>
      <t xml:space="preserve">1.1.1.5 Hartimi dhe miratimi i një udhëzimi të përbashkët për të rregulluar ndërveprimin institucional për monitorimin e periodik për hyrjen, qëndrimin dhe punësimin e të huajve.                                                                                                                                                                                                                                                                                                                                                             </t>
    </r>
    <r>
      <rPr>
        <sz val="12"/>
        <rFont val="Calibri"/>
        <family val="2"/>
        <scheme val="minor"/>
      </rPr>
      <t>• Paga e stafit t</t>
    </r>
    <r>
      <rPr>
        <sz val="12"/>
        <rFont val="Calibri"/>
        <family val="2"/>
      </rPr>
      <t>ë MB që do hartojë udhëzimin (për efekt llogaritje 2 staf me kohë të plotë x 2 muaj)</t>
    </r>
    <r>
      <rPr>
        <sz val="12"/>
        <rFont val="Calibri"/>
        <family val="2"/>
        <scheme val="minor"/>
      </rPr>
      <t xml:space="preserve">
• Shpenzime operative (20% e pagave&amp;sigurimeve)                                                                                                                                                                                                                                                                                                                                                       • 1 expertë lokalë jurist  (10 ditë pune  )</t>
    </r>
  </si>
  <si>
    <r>
      <rPr>
        <sz val="12"/>
        <color rgb="FFFF0000"/>
        <rFont val="Calibri"/>
        <family val="2"/>
        <scheme val="minor"/>
      </rPr>
      <t>1.1.2.1 Vlerësim i nevojave për rritjen e kapaciteteve institucionale për qeverisjen e efektshme të migracionit;</t>
    </r>
    <r>
      <rPr>
        <sz val="12"/>
        <color theme="1"/>
        <rFont val="Calibri"/>
        <family val="2"/>
        <scheme val="minor"/>
      </rPr>
      <t xml:space="preserve">                                                                                                                                                                                                                                                                         • 1 expertë lokalë (15 ditë pune në vit  për metodologjinë dhe hartimin e raportit të vlerësimit (viti 2024)                                                                                                                                                                                                                                                                                                                                                    
• Puna e specialistëve  të institucionit përgjegjës (2 specialist x 2 muaj/vit)                                                                                                                                                                                                                                                                                                          • Shpenzime operative  (20% e pagave dhe sigurimeve) 
•Takime informuese mbi metodologjinë dhe gjetjet e vlerësimit (2 takime x 30 persona/çdo vit ( 60*500 lek/person të ndryshme) 
</t>
    </r>
  </si>
  <si>
    <r>
      <rPr>
        <sz val="12"/>
        <color rgb="FFFF0000"/>
        <rFont val="Calibri"/>
        <family val="2"/>
        <scheme val="minor"/>
      </rPr>
      <t>1.1.1.4 Vlerësimi i statusit të ratifikimit, monitorimit dhe raportimit të nivelit të zbatimit të konventave të ratifikuara që kanë lidhje në mënyrë të drejtpërdrejtë ose te tërthortë me garantimin e të drejtave të migrantëve;</t>
    </r>
    <r>
      <rPr>
        <sz val="12"/>
        <color theme="1"/>
        <rFont val="Calibri"/>
        <family val="2"/>
        <scheme val="minor"/>
      </rPr>
      <t xml:space="preserve">
• 2 expertë lokalë (15 ditë pune n</t>
    </r>
    <r>
      <rPr>
        <sz val="12"/>
        <color theme="1"/>
        <rFont val="Calibri"/>
        <family val="2"/>
      </rPr>
      <t>ë</t>
    </r>
    <r>
      <rPr>
        <sz val="7.2"/>
        <color theme="1"/>
        <rFont val="Calibri"/>
        <family val="2"/>
      </rPr>
      <t xml:space="preserve"> vit</t>
    </r>
    <r>
      <rPr>
        <sz val="12"/>
        <color theme="1"/>
        <rFont val="Calibri"/>
        <family val="2"/>
        <scheme val="minor"/>
      </rPr>
      <t xml:space="preserve">  p</t>
    </r>
    <r>
      <rPr>
        <sz val="12"/>
        <color theme="1"/>
        <rFont val="Calibri"/>
        <family val="2"/>
      </rPr>
      <t xml:space="preserve">ër metodologjinë dhe hartimin e raportit të vlerësimit </t>
    </r>
    <r>
      <rPr>
        <sz val="12"/>
        <color theme="1"/>
        <rFont val="Calibri"/>
        <family val="2"/>
        <scheme val="minor"/>
      </rPr>
      <t>(cdo vit 2024)                                                                                                                                                                                                                                                                                                                                                    
• Puna e specialistëve  të institucionit p</t>
    </r>
    <r>
      <rPr>
        <sz val="12"/>
        <color theme="1"/>
        <rFont val="Calibri"/>
        <family val="2"/>
      </rPr>
      <t>ërgjegjës</t>
    </r>
    <r>
      <rPr>
        <sz val="12"/>
        <color theme="1"/>
        <rFont val="Calibri"/>
        <family val="2"/>
        <scheme val="minor"/>
      </rPr>
      <t xml:space="preserve"> (2 specialist x 1 muaj/vit)                                                                                                                                                                                                                                                                                                  • Shpenzime operative (20% e pagave dhe sigurimeve ne vit))  
•Takime informuese mbi metodologjin</t>
    </r>
    <r>
      <rPr>
        <sz val="12"/>
        <color theme="1"/>
        <rFont val="Calibri"/>
        <family val="2"/>
      </rPr>
      <t>ë dhe gjetjet e vlerësimit (3</t>
    </r>
    <r>
      <rPr>
        <sz val="12"/>
        <color theme="1"/>
        <rFont val="Calibri"/>
        <family val="2"/>
        <scheme val="minor"/>
      </rPr>
      <t xml:space="preserve"> takime x 30 persona/çdo vit ( 90*500 lek/person të ndryshme) </t>
    </r>
  </si>
  <si>
    <r>
      <rPr>
        <sz val="12"/>
        <color rgb="FFFF0000"/>
        <rFont val="Calibri"/>
        <family val="2"/>
        <scheme val="minor"/>
      </rPr>
      <t>1.1.3.1 Të krijohet grup pune në MFE me përfaqësi nga të gjitha inatitucionet e varësisë me përgjegjësi në zbatimin e Planit të Veprimit ;</t>
    </r>
    <r>
      <rPr>
        <sz val="12"/>
        <color theme="1"/>
        <rFont val="Calibri"/>
        <family val="2"/>
        <scheme val="minor"/>
      </rPr>
      <t xml:space="preserve">
• Nxjerrja e urdh</t>
    </r>
    <r>
      <rPr>
        <sz val="12"/>
        <color theme="1"/>
        <rFont val="Calibri"/>
        <family val="2"/>
      </rPr>
      <t>ërit për krijimin e grupit të punës/ndjekja dhe raportimi I aktiviteteve</t>
    </r>
    <r>
      <rPr>
        <sz val="12"/>
        <color theme="1"/>
        <rFont val="Calibri"/>
        <family val="2"/>
        <scheme val="minor"/>
      </rPr>
      <t xml:space="preserve"> (10 staf x 1.5 muaj</t>
    </r>
    <r>
      <rPr>
        <sz val="12"/>
        <color theme="1"/>
        <rFont val="Calibri"/>
        <family val="2"/>
      </rPr>
      <t xml:space="preserve"> për çdo vit</t>
    </r>
    <r>
      <rPr>
        <sz val="12"/>
        <color theme="1"/>
        <rFont val="Calibri"/>
        <family val="2"/>
        <scheme val="minor"/>
      </rPr>
      <t xml:space="preserve">)                                                                                                                                                                                                                       • Shpenzime operative (10% e pagave dhe sigurimeve)
   </t>
    </r>
  </si>
  <si>
    <r>
      <rPr>
        <sz val="12"/>
        <color rgb="FFFF0000"/>
        <rFont val="Calibri"/>
        <family val="2"/>
        <scheme val="minor"/>
      </rPr>
      <t>1.1.3.2 Hartimi i një udhërrëfyesi për koordimin dhe raportimin e Planit të Veprimit.</t>
    </r>
    <r>
      <rPr>
        <sz val="12"/>
        <color theme="1"/>
        <rFont val="Calibri"/>
        <family val="2"/>
        <scheme val="minor"/>
      </rPr>
      <t xml:space="preserve">
• Paga e specialistëve në MB q</t>
    </r>
    <r>
      <rPr>
        <sz val="12"/>
        <color theme="1"/>
        <rFont val="Calibri"/>
        <family val="2"/>
      </rPr>
      <t>ë do merren me hartimin e udhërrëfyesi</t>
    </r>
    <r>
      <rPr>
        <sz val="12"/>
        <color theme="1"/>
        <rFont val="Calibri"/>
        <family val="2"/>
        <scheme val="minor"/>
      </rPr>
      <t xml:space="preserve">  (3 specialistë x 1 muaj)                                                                                                                                                                                                                                                               • Ekspert lokal asiston MB p</t>
    </r>
    <r>
      <rPr>
        <sz val="12"/>
        <color theme="1"/>
        <rFont val="Calibri"/>
        <family val="2"/>
      </rPr>
      <t>ër hartimin e udhërrëfyesit</t>
    </r>
    <r>
      <rPr>
        <sz val="12"/>
        <color theme="1"/>
        <rFont val="Calibri"/>
        <family val="2"/>
        <scheme val="minor"/>
      </rPr>
      <t xml:space="preserve">  (1 ekspert x 10 dit</t>
    </r>
    <r>
      <rPr>
        <sz val="12"/>
        <color theme="1"/>
        <rFont val="Calibri"/>
        <family val="2"/>
      </rPr>
      <t xml:space="preserve">ë </t>
    </r>
    <r>
      <rPr>
        <sz val="12"/>
        <color theme="1"/>
        <rFont val="Calibri"/>
        <family val="2"/>
        <scheme val="minor"/>
      </rPr>
      <t>n</t>
    </r>
    <r>
      <rPr>
        <sz val="12"/>
        <color theme="1"/>
        <rFont val="Calibri"/>
        <family val="2"/>
      </rPr>
      <t>ë vit x 2 vjet</t>
    </r>
    <r>
      <rPr>
        <sz val="12"/>
        <color theme="1"/>
        <rFont val="Calibri"/>
        <family val="2"/>
        <scheme val="minor"/>
      </rPr>
      <t xml:space="preserve"> )
</t>
    </r>
  </si>
  <si>
    <r>
      <t xml:space="preserve">1.1.3.3 Shkëmbimi  periodik i informacionit ndërmjet Sekretariatit Teknik të Migracionit dhe zyrave vendore të migracionit dhe diasporës                                                                                                                                                                                           </t>
    </r>
    <r>
      <rPr>
        <sz val="12"/>
        <rFont val="Times New Roman"/>
        <family val="1"/>
      </rPr>
      <t>• Paga e specialistëve në MB që do merren me hartimin dhe shk</t>
    </r>
    <r>
      <rPr>
        <sz val="12"/>
        <rFont val="Calibri"/>
        <family val="2"/>
      </rPr>
      <t>ë</t>
    </r>
    <r>
      <rPr>
        <sz val="12"/>
        <rFont val="Times New Roman"/>
        <family val="1"/>
      </rPr>
      <t>mbimin e informacionit  (3 specialistë x 1.5 muaj/vit)                                                                                                                                                                                                                                                               • Shpenzime operative  (10% e pagave dhe sigurimeve t</t>
    </r>
    <r>
      <rPr>
        <sz val="12"/>
        <rFont val="Calibri"/>
        <family val="2"/>
      </rPr>
      <t>ë</t>
    </r>
    <r>
      <rPr>
        <sz val="12"/>
        <rFont val="Times New Roman"/>
        <family val="1"/>
      </rPr>
      <t xml:space="preserve"> stafit t</t>
    </r>
    <r>
      <rPr>
        <sz val="12"/>
        <rFont val="Calibri"/>
        <family val="2"/>
      </rPr>
      <t>ë</t>
    </r>
    <r>
      <rPr>
        <sz val="12"/>
        <rFont val="Times New Roman"/>
        <family val="1"/>
      </rPr>
      <t xml:space="preserve"> dedikuar p</t>
    </r>
    <r>
      <rPr>
        <sz val="12"/>
        <rFont val="Calibri"/>
        <family val="2"/>
      </rPr>
      <t>ë</t>
    </r>
    <r>
      <rPr>
        <sz val="12"/>
        <rFont val="Times New Roman"/>
        <family val="1"/>
      </rPr>
      <t>r hartimin e informacionit)</t>
    </r>
  </si>
  <si>
    <r>
      <t xml:space="preserve">1.1.3.4 Nënshkrimi i marrëveshjeve të bashkëpunimit ndërmjet DVKM-ve, shërbimeve sociale dhe OJF-ve në lidhje me shërbimet shëndetësore ofruar kategorive të ndryshme të popullatave në lëvizje në kontekst të flukseve të përziera                                                                                                                                                                                                                                                                                                                                                                                                                                </t>
    </r>
    <r>
      <rPr>
        <sz val="11"/>
        <rFont val="Times New Roman"/>
        <family val="1"/>
      </rPr>
      <t>• Paga e specialistëve në MB që do merren me hartimin e marr</t>
    </r>
    <r>
      <rPr>
        <sz val="11"/>
        <rFont val="Calibri"/>
        <family val="2"/>
      </rPr>
      <t>ë</t>
    </r>
    <r>
      <rPr>
        <sz val="6.6"/>
        <rFont val="Times New Roman"/>
        <family val="1"/>
      </rPr>
      <t>veshjeve</t>
    </r>
    <r>
      <rPr>
        <sz val="11"/>
        <rFont val="Times New Roman"/>
        <family val="1"/>
      </rPr>
      <t xml:space="preserve">  (3 specialistë x 0.5 muaj/vit)                                                                                                                                                                                                                                                               • Shpenzime operative  (10% e pagave dhe sigurimeve të stafit për hartimin e marrëveshjeve)</t>
    </r>
  </si>
  <si>
    <r>
      <t xml:space="preserve">1.1.3.5 Trajtimi i çështjeve te migracionit në Keshillin Konsultativ                                                                                                                                                                                                                                                                                                                        </t>
    </r>
    <r>
      <rPr>
        <sz val="12"/>
        <rFont val="Times New Roman"/>
        <family val="1"/>
      </rPr>
      <t>• Shpenzime operative p</t>
    </r>
    <r>
      <rPr>
        <sz val="12"/>
        <rFont val="Calibri"/>
        <family val="2"/>
      </rPr>
      <t>ë</t>
    </r>
    <r>
      <rPr>
        <sz val="12"/>
        <rFont val="Times New Roman"/>
        <family val="1"/>
      </rPr>
      <t>r organizimin e  Keshillit Konsultativ (4 takime n</t>
    </r>
    <r>
      <rPr>
        <sz val="12"/>
        <rFont val="Calibri"/>
        <family val="2"/>
      </rPr>
      <t>ë</t>
    </r>
    <r>
      <rPr>
        <sz val="12"/>
        <rFont val="Times New Roman"/>
        <family val="1"/>
      </rPr>
      <t xml:space="preserve"> vitë x 250 mij</t>
    </r>
    <r>
      <rPr>
        <sz val="12"/>
        <rFont val="Calibri"/>
        <family val="2"/>
      </rPr>
      <t>ë</t>
    </r>
    <r>
      <rPr>
        <sz val="12"/>
        <rFont val="Times New Roman"/>
        <family val="1"/>
      </rPr>
      <t xml:space="preserve"> p</t>
    </r>
    <r>
      <rPr>
        <sz val="12"/>
        <rFont val="Calibri"/>
        <family val="2"/>
      </rPr>
      <t>ë</t>
    </r>
    <r>
      <rPr>
        <sz val="12"/>
        <rFont val="Times New Roman"/>
        <family val="1"/>
      </rPr>
      <t>r honorare dhe shpenzime t</t>
    </r>
    <r>
      <rPr>
        <sz val="12"/>
        <rFont val="Calibri"/>
        <family val="2"/>
      </rPr>
      <t>ë</t>
    </r>
    <r>
      <rPr>
        <sz val="12"/>
        <rFont val="Times New Roman"/>
        <family val="1"/>
      </rPr>
      <t xml:space="preserve"> tjera)                   </t>
    </r>
    <r>
      <rPr>
        <sz val="11"/>
        <color rgb="FFFF0000"/>
        <rFont val="Times New Roman"/>
        <family val="1"/>
      </rPr>
      <t xml:space="preserve">                                                                                                                                                                                                                                            </t>
    </r>
  </si>
  <si>
    <r>
      <t xml:space="preserve">1.1.3.6 Miratimi i urdhrit te ri per rishikimin e përbërjes, përfaqësimit institucional dhe përgjegjësive të Komitetit Teknik të Migracionit dhe Grupit Drejtues për Migracionin                                                                                                                                    </t>
    </r>
    <r>
      <rPr>
        <sz val="11"/>
        <rFont val="Times New Roman"/>
        <family val="1"/>
      </rPr>
      <t>• Paga e specialistëve në MB që do merren me hartimin e urdh</t>
    </r>
    <r>
      <rPr>
        <sz val="11"/>
        <rFont val="Calibri"/>
        <family val="2"/>
      </rPr>
      <t>ë</t>
    </r>
    <r>
      <rPr>
        <sz val="6.6"/>
        <rFont val="Times New Roman"/>
        <family val="1"/>
      </rPr>
      <t>rit</t>
    </r>
    <r>
      <rPr>
        <sz val="11"/>
        <rFont val="Times New Roman"/>
        <family val="1"/>
      </rPr>
      <t xml:space="preserve">  (3 specialistë x 1.0 muaj/vit)                                                                                                                                                                                                                                                               • Shpenzime operative  (10% e pagave dhe sigurimeve të stafit të dedikuar për hartimin e informacionit)</t>
    </r>
  </si>
  <si>
    <r>
      <rPr>
        <sz val="12"/>
        <color rgb="FFFF0000"/>
        <rFont val="Calibri"/>
        <family val="2"/>
        <scheme val="minor"/>
      </rPr>
      <t xml:space="preserve">1.2.1.1 Prezantimi i udhërrëfyesit për mbledhjen e të dhënave të migracionit sipas rregullores së BE-së;
</t>
    </r>
    <r>
      <rPr>
        <sz val="12"/>
        <color theme="1"/>
        <rFont val="Calibri"/>
        <family val="2"/>
        <scheme val="minor"/>
      </rPr>
      <t>• Organizimi I workshopeve p</t>
    </r>
    <r>
      <rPr>
        <sz val="12"/>
        <color theme="1"/>
        <rFont val="Calibri"/>
        <family val="2"/>
      </rPr>
      <t>ër prezantimin e  udhërrëfyesit (4 workshope në vit x 30 pjesëmarrës x 1 ditë)                                                                                                                                                                                                                                                                                                                          • Pagesa e stafit që do të angazhohet në prezantimin e  udhërrëfyesit (4 specialistë x 4 workshope  (një në çdo aktivitet ) x 0.5 muaj çdo vit për specialistë)</t>
    </r>
    <r>
      <rPr>
        <sz val="12"/>
        <color theme="1"/>
        <rFont val="Calibri"/>
        <family val="2"/>
        <scheme val="minor"/>
      </rPr>
      <t xml:space="preserve"> 
•Shpenzime operative p</t>
    </r>
    <r>
      <rPr>
        <sz val="12"/>
        <color theme="1"/>
        <rFont val="Calibri"/>
        <family val="2"/>
      </rPr>
      <t>ër person 120 pjesëmarrë x 400 lekë/personi (foldera me materiale)</t>
    </r>
  </si>
  <si>
    <r>
      <rPr>
        <sz val="12"/>
        <color rgb="FFFF0000"/>
        <rFont val="Calibri"/>
        <family val="2"/>
        <scheme val="minor"/>
      </rPr>
      <t xml:space="preserve">1.2.2.1 Vënia në funksion  dhe ndërveprimi ndërinsitucional i Regjistrit Elektonik Kombëtar për të Huaj (REKH);                                                                                                                                                                                                                                          </t>
    </r>
    <r>
      <rPr>
        <sz val="12"/>
        <color theme="1"/>
        <rFont val="Calibri"/>
        <family val="2"/>
        <scheme val="minor"/>
      </rPr>
      <t>• Ngritja e grupit t</t>
    </r>
    <r>
      <rPr>
        <sz val="12"/>
        <color theme="1"/>
        <rFont val="Calibri"/>
        <family val="2"/>
      </rPr>
      <t>ë</t>
    </r>
    <r>
      <rPr>
        <sz val="12"/>
        <color theme="1"/>
        <rFont val="Calibri"/>
        <family val="2"/>
        <scheme val="minor"/>
      </rPr>
      <t xml:space="preserve"> pun</t>
    </r>
    <r>
      <rPr>
        <sz val="12"/>
        <color theme="1"/>
        <rFont val="Calibri"/>
        <family val="2"/>
      </rPr>
      <t>ës për analizën dhe pregatijen e termave të referencës  për  Regjistrin Elektonik Kombëtar për të Huaj (3 specialistë x 1 muaj)</t>
    </r>
    <r>
      <rPr>
        <sz val="12"/>
        <color theme="1"/>
        <rFont val="Calibri"/>
        <family val="2"/>
        <scheme val="minor"/>
      </rPr>
      <t xml:space="preserve">
• Ekspert lokal (20 dit</t>
    </r>
    <r>
      <rPr>
        <sz val="12"/>
        <color theme="1"/>
        <rFont val="Calibri"/>
        <family val="2"/>
      </rPr>
      <t>ë</t>
    </r>
    <r>
      <rPr>
        <sz val="12"/>
        <color theme="1"/>
        <rFont val="Calibri"/>
        <family val="2"/>
        <scheme val="minor"/>
      </rPr>
      <t>/pune n</t>
    </r>
    <r>
      <rPr>
        <sz val="12"/>
        <color theme="1"/>
        <rFont val="Calibri"/>
        <family val="2"/>
      </rPr>
      <t>ë vitin 2024</t>
    </r>
    <r>
      <rPr>
        <sz val="12"/>
        <color theme="1"/>
        <rFont val="Calibri"/>
        <family val="2"/>
        <scheme val="minor"/>
      </rPr>
      <t>)                                                                                                                                                                                                                                                                                                                                                                    • Ekspert nd</t>
    </r>
    <r>
      <rPr>
        <sz val="12"/>
        <color theme="1"/>
        <rFont val="Calibri"/>
        <family val="2"/>
      </rPr>
      <t xml:space="preserve">ërkombëtar </t>
    </r>
    <r>
      <rPr>
        <sz val="12"/>
        <color theme="1"/>
        <rFont val="Calibri"/>
        <family val="2"/>
        <scheme val="minor"/>
      </rPr>
      <t xml:space="preserve"> (15 ditë/pune në vitin 2024)
• Shpenzime p</t>
    </r>
    <r>
      <rPr>
        <sz val="12"/>
        <color theme="1"/>
        <rFont val="Calibri"/>
        <family val="2"/>
      </rPr>
      <t>ër investime në vitin 2025 (150 milion mbështetur në projekte të ngjashme.</t>
    </r>
    <r>
      <rPr>
        <sz val="12"/>
        <color theme="1"/>
        <rFont val="Calibri"/>
        <family val="2"/>
        <scheme val="minor"/>
      </rPr>
      <t xml:space="preserve">
</t>
    </r>
  </si>
  <si>
    <r>
      <rPr>
        <sz val="12"/>
        <color rgb="FFFF0000"/>
        <rFont val="Calibri"/>
        <family val="2"/>
        <scheme val="minor"/>
      </rPr>
      <t>1.2.2.2 Të përmirësohet shfrytëzimi i bazës së të dhënave referuar moduleve E-viza, E-Leje Qëndrimi në FER dhe sistemin TIMS;</t>
    </r>
    <r>
      <rPr>
        <sz val="12"/>
        <color theme="1"/>
        <rFont val="Calibri"/>
        <family val="2"/>
        <scheme val="minor"/>
      </rPr>
      <t xml:space="preserve">                                                                                                                                                                                                                                                                                                                                               • Ngritja e nj</t>
    </r>
    <r>
      <rPr>
        <sz val="12"/>
        <color theme="1"/>
        <rFont val="Calibri"/>
        <family val="2"/>
      </rPr>
      <t xml:space="preserve">ë grupi pune për hartimin e procedurave dhe një manuali për </t>
    </r>
    <r>
      <rPr>
        <sz val="12"/>
        <color theme="1"/>
        <rFont val="Calibri"/>
        <family val="2"/>
        <scheme val="minor"/>
      </rPr>
      <t>shfrytëzimin e bazës së të dhënave (6 specialist</t>
    </r>
    <r>
      <rPr>
        <sz val="12"/>
        <color theme="1"/>
        <rFont val="Calibri"/>
        <family val="2"/>
      </rPr>
      <t xml:space="preserve">ë x </t>
    </r>
    <r>
      <rPr>
        <sz val="12"/>
        <color theme="1"/>
        <rFont val="Calibri"/>
        <family val="2"/>
        <scheme val="minor"/>
      </rPr>
      <t xml:space="preserve"> 2 muaj/ në vi</t>
    </r>
    <r>
      <rPr>
        <sz val="12"/>
        <color theme="1"/>
        <rFont val="Calibri"/>
        <family val="2"/>
      </rPr>
      <t>t, për procedurën; 4 specialistë x 3 muaj, për manualin</t>
    </r>
    <r>
      <rPr>
        <sz val="12"/>
        <color theme="1"/>
        <rFont val="Calibri"/>
        <family val="2"/>
        <scheme val="minor"/>
      </rPr>
      <t>).</t>
    </r>
    <r>
      <rPr>
        <sz val="12"/>
        <color theme="1"/>
        <rFont val="Calibri"/>
        <family val="2"/>
      </rPr>
      <t xml:space="preserve">                                                                                                                           • Shpenzime administrative 10% e pagave dhe sigurimeve</t>
    </r>
  </si>
  <si>
    <r>
      <rPr>
        <sz val="12"/>
        <color rgb="FFFF0000"/>
        <rFont val="Calibri"/>
        <family val="2"/>
        <scheme val="minor"/>
      </rPr>
      <t xml:space="preserve">1.2.2.3 Të shtohen ne modulin e E-viza Aplikantet me risk te larte;                                                                                                                                                                                                 
</t>
    </r>
    <r>
      <rPr>
        <sz val="12"/>
        <color theme="1"/>
        <rFont val="Calibri"/>
        <family val="2"/>
        <scheme val="minor"/>
      </rPr>
      <t>• Kosto investimi p</t>
    </r>
    <r>
      <rPr>
        <sz val="12"/>
        <color theme="1"/>
        <rFont val="Calibri"/>
        <family val="2"/>
      </rPr>
      <t>ër të përmirësuar modulin E-viza (shumë fikse 20 milion bazuar në projekte të ngjashme. Nuk ka të dhëna në PBA)</t>
    </r>
    <r>
      <rPr>
        <sz val="12"/>
        <color theme="1"/>
        <rFont val="Calibri"/>
        <family val="2"/>
        <scheme val="minor"/>
      </rPr>
      <t xml:space="preserve">                                                                                                                                                                                                                                                                                                                                                                                                                                            </t>
    </r>
  </si>
  <si>
    <r>
      <rPr>
        <sz val="12"/>
        <color rgb="FFFF0000"/>
        <rFont val="Calibri"/>
        <family val="2"/>
        <scheme val="minor"/>
      </rPr>
      <t xml:space="preserve">1.2.2.4 Të krijohen dhe zbatohen procedurat e verifikimit për aplikantët sipas aplikimit dhe historikut të tyre të migracionit;                                                                                                                                                                                                  </t>
    </r>
    <r>
      <rPr>
        <sz val="12"/>
        <color theme="1"/>
        <rFont val="Calibri"/>
        <family val="2"/>
        <scheme val="minor"/>
      </rPr>
      <t>• Ngritja e një grupi pune për hartimin e procedurave p</t>
    </r>
    <r>
      <rPr>
        <sz val="12"/>
        <color theme="1"/>
        <rFont val="Calibri"/>
        <family val="2"/>
      </rPr>
      <t>ë</t>
    </r>
    <r>
      <rPr>
        <sz val="7.2"/>
        <color theme="1"/>
        <rFont val="Calibri"/>
        <family val="2"/>
      </rPr>
      <t xml:space="preserve">r </t>
    </r>
    <r>
      <rPr>
        <sz val="12"/>
        <color theme="1"/>
        <rFont val="Calibri"/>
        <family val="2"/>
        <scheme val="minor"/>
      </rPr>
      <t xml:space="preserve">verifikimin e aplikantit sipas aplikimit dhe historikut të tyre të migracionit (6 specialistë x  2 muaj/ në vit, për procedurën; 4 specialistë x 3 muaj, për manualin).                                                                                                                                                                     • Shpenzime administrative 10% e pagave dhe sigurimeve
</t>
    </r>
  </si>
  <si>
    <r>
      <rPr>
        <sz val="12"/>
        <color rgb="FFFF0000"/>
        <rFont val="Calibri"/>
        <family val="2"/>
        <scheme val="minor"/>
      </rPr>
      <t xml:space="preserve">1.2.2.5 Përditësimi i bazës së të dhënave që MDK raportojnë pranë MEPJ çdo vit mbi numrin e shtetasve shqiptarë me qëndrim të rregullt dhe jo të rregullt në botë, shtetasit shqiptare të ndaluar/ persona që vuajnë dënimin në institucionet e ekzekutimit të verprave penale, numri i fëmijëve  të pashoqëruar;                                                                                                                                                    </t>
    </r>
    <r>
      <rPr>
        <sz val="12"/>
        <color theme="1"/>
        <rFont val="Calibri"/>
        <family val="2"/>
        <scheme val="minor"/>
      </rPr>
      <t xml:space="preserve"> 
• Kosto e stafit p</t>
    </r>
    <r>
      <rPr>
        <sz val="12"/>
        <color theme="1"/>
        <rFont val="Calibri"/>
        <family val="2"/>
      </rPr>
      <t>ër raportimin e të dhënave</t>
    </r>
    <r>
      <rPr>
        <sz val="12"/>
        <color theme="1"/>
        <rFont val="Calibri"/>
        <family val="2"/>
        <scheme val="minor"/>
      </rPr>
      <t xml:space="preserve"> (2 specialistë x 3 muaj pune në vit = 6 muaj pune)
                                                                                                                                                      </t>
    </r>
  </si>
  <si>
    <r>
      <t xml:space="preserve">1.2.3.1 Hartimi i Profilit Vjetor të Migracionit                                                                                                                                                                                                                                                                                                                                                                                               </t>
    </r>
    <r>
      <rPr>
        <sz val="12"/>
        <rFont val="Calibri"/>
        <family val="2"/>
        <scheme val="minor"/>
      </rPr>
      <t>• Shpenzime p</t>
    </r>
    <r>
      <rPr>
        <sz val="12"/>
        <rFont val="Calibri"/>
        <family val="2"/>
      </rPr>
      <t>ë</t>
    </r>
    <r>
      <rPr>
        <sz val="6"/>
        <rFont val="Calibri"/>
        <family val="2"/>
      </rPr>
      <t xml:space="preserve">r </t>
    </r>
    <r>
      <rPr>
        <sz val="12"/>
        <rFont val="Calibri"/>
        <family val="2"/>
        <scheme val="minor"/>
      </rPr>
      <t>stafin që merret me hartimin i Profilit Vjetor të Migracionit  (3 persona  x 2 muaj/vit=10 muaj)                                                                                                                                                                                                                                                                                                                                                                                                                                                                                                                                                                                                                                                                                                                                                                                                                                                                                                                                                                                                                                                                                                                                                                                                       • Shpenzime operative 10% e pagave dhe sigurimeve</t>
    </r>
  </si>
  <si>
    <r>
      <t xml:space="preserve">1.2.3.2 Hartimi i Profilit të Zgjeruar për Migracionit (4 vjeçar)                                                                                                                                                                                                                                                                                                                         </t>
    </r>
    <r>
      <rPr>
        <sz val="12"/>
        <rFont val="Calibri"/>
        <family val="2"/>
        <scheme val="minor"/>
      </rPr>
      <t>• Shpenzime për stafin që merret me hartimin i  Profilit të Zgjeruar për Migracionit  (5 persona  x 3 muaj/vit=15 muaj)                                                                                                                                                                                                                                                                                                                                                                                                                                                                                                                                                                                                                                                                                                                                                                                                                                                                                                                                                                                                                                                                                                                                                                                                       • Shpenzime operative 10% e pagave dhe sigurimeve</t>
    </r>
  </si>
  <si>
    <r>
      <t xml:space="preserve">1.2.3. 3 Përdorimi i profileve specifike të migracionit me qëllim zhvillimin e politikave të migracionit të bazuara në evidenca                                                                                                                                                                                                                                                                               </t>
    </r>
    <r>
      <rPr>
        <sz val="12"/>
        <rFont val="Calibri"/>
        <family val="2"/>
        <scheme val="minor"/>
      </rPr>
      <t>• Shpenzime për stafin që zhvillon politikat e migracionit të bazuara në evidenca (3 persona x 4 muaj n</t>
    </r>
    <r>
      <rPr>
        <sz val="12"/>
        <rFont val="Calibri"/>
        <family val="2"/>
      </rPr>
      <t>ë vit</t>
    </r>
    <r>
      <rPr>
        <sz val="12"/>
        <rFont val="Calibri"/>
        <family val="2"/>
        <scheme val="minor"/>
      </rPr>
      <t>)                                                                                                                                                                                                                                                                                                                                                                                                                                                                                                                                                                                                                                                                                                                                                                                                                                                                                                                                                                                                                                                                                                                                                                                                       • Shpenzime operative 10% e pagave dhe sigurimeve</t>
    </r>
  </si>
  <si>
    <r>
      <rPr>
        <sz val="12"/>
        <color rgb="FFFF0000"/>
        <rFont val="Calibri"/>
        <family val="2"/>
        <scheme val="minor"/>
      </rPr>
      <t xml:space="preserve">1.3.1.1 Të raportohet periodikisht për angazhimin në proceset rajonale dhe nderkombetare që ka vendi;                                                                                                                                                                                                                                       </t>
    </r>
    <r>
      <rPr>
        <sz val="12"/>
        <rFont val="Calibri"/>
        <family val="2"/>
        <scheme val="minor"/>
      </rPr>
      <t>• Shpenzime për stafin që angazhohet me raportimin periodik (3 persona x 3 muaj në vit)                                                                                                                                                                                                                                                                                                                                                                                                                                                                                                                                                                                                                                                                                                                                                                                                                                                                                                                                                                                                                                                                                                                                                                                                       • Shpenzime operative 10% e pagave dhe sigurimeve</t>
    </r>
  </si>
  <si>
    <r>
      <rPr>
        <sz val="12"/>
        <color rgb="FFFF0000"/>
        <rFont val="Calibri"/>
        <family val="2"/>
        <scheme val="minor"/>
      </rPr>
      <t>1.3.1.2 Vlerësimi i ndikimi të proceseve në përmirësimin e kuadrit politik dhe ligjor migrator në vend;</t>
    </r>
    <r>
      <rPr>
        <sz val="12"/>
        <color theme="1"/>
        <rFont val="Calibri"/>
        <family val="2"/>
        <scheme val="minor"/>
      </rPr>
      <t xml:space="preserve">                                                                                                                                                                                                                                                                                                                                                                                                                                                                                                                                                                                                       • Ekspert lokal për vlerësimin e ndikimit të proceseve në përmirësimin e kuadrit politik dhe ligjor migrator në vend  (1 ekspertë x 20 ditë pune = 20 ditë pune/cdo vit )                                                                                                                                                                                                                                                                                                           • Shpenzime stafi i MB që kontriboun n</t>
    </r>
    <r>
      <rPr>
        <sz val="12"/>
        <color theme="1"/>
        <rFont val="Calibri"/>
        <family val="2"/>
      </rPr>
      <t xml:space="preserve">ë hartimin e </t>
    </r>
    <r>
      <rPr>
        <sz val="12"/>
        <color theme="1"/>
        <rFont val="Calibri"/>
        <family val="2"/>
        <scheme val="minor"/>
      </rPr>
      <t xml:space="preserve"> vler</t>
    </r>
    <r>
      <rPr>
        <sz val="12"/>
        <color theme="1"/>
        <rFont val="Calibri"/>
        <family val="2"/>
      </rPr>
      <t>ësimit</t>
    </r>
    <r>
      <rPr>
        <sz val="12"/>
        <color theme="1"/>
        <rFont val="Calibri"/>
        <family val="2"/>
        <scheme val="minor"/>
      </rPr>
      <t xml:space="preserve"> (2 specialistë x 3 muaj=6 muaj)</t>
    </r>
  </si>
  <si>
    <r>
      <rPr>
        <sz val="12"/>
        <color rgb="FFFF0000"/>
        <rFont val="Calibri"/>
        <family val="2"/>
        <scheme val="minor"/>
      </rPr>
      <t>1.3.1.3 Vlerësimi  i partneriteteve ekzistuese institucionale për migracionin dhe krijimi i partneriteteve të reja;</t>
    </r>
    <r>
      <rPr>
        <sz val="12"/>
        <color theme="1"/>
        <rFont val="Calibri"/>
        <family val="2"/>
        <scheme val="minor"/>
      </rPr>
      <t xml:space="preserve">                                                                                                                                                                                                                                     • Ekspert lokal për vlerësimin e partneriteteve p</t>
    </r>
    <r>
      <rPr>
        <sz val="12"/>
        <color theme="1"/>
        <rFont val="Calibri"/>
        <family val="2"/>
      </rPr>
      <t>ër migracionin</t>
    </r>
    <r>
      <rPr>
        <sz val="12"/>
        <color theme="1"/>
        <rFont val="Calibri"/>
        <family val="2"/>
        <scheme val="minor"/>
      </rPr>
      <t xml:space="preserve">  (1 ekspertë x 20 ditë pune = 20 ditë pune/cdo vit )                                                                                                                                                                                                                                                                                                           • Shpenzime stafi i MB për vlerësimin e partneriteteve dhe  krijimin e partneriteteve të reja (2 specialistë x 3 muaj=6 muaj)</t>
    </r>
  </si>
  <si>
    <r>
      <rPr>
        <sz val="12"/>
        <color rgb="FFFF0000"/>
        <rFont val="Calibri"/>
        <family val="2"/>
        <scheme val="minor"/>
      </rPr>
      <t xml:space="preserve">1.3.2.1 Zgjerimi i bashkëpunimit me institucionet homologe në rajon dhe më gjerë për të marrë informacion të përditësuar mbi tregun e tyre të punës dhe mundësitë për migracion të rregullt.                                                                                                                                                                                                                                                                                                                                 </t>
    </r>
    <r>
      <rPr>
        <sz val="12"/>
        <color theme="1"/>
        <rFont val="Calibri"/>
        <family val="2"/>
        <scheme val="minor"/>
      </rPr>
      <t xml:space="preserve">                                                                                                                                                                                                                                                                                                          • Shpenzime stafi i MFE që bashkëpunon me institucionet homologe në rajon për të marrë informacion të përditësuar mbi tregun e tyre të punës dhe mundësitë për migracion të rregullt (2 specialistë x 2 muaj=4 muaj)</t>
    </r>
  </si>
  <si>
    <r>
      <t xml:space="preserve">1.3.2.2 Studim vlerësues mbi përcaktimin e nevojës për marrëveshje dypalëshe punësimi që rregullojnë emigrimin e rregullt për punë të shqiptarëve, në kontekstin e emigrimit të punës së shtetasve shqiptarë                                                                                                                                                                                                                                                                                                                                                             </t>
    </r>
    <r>
      <rPr>
        <sz val="12"/>
        <color theme="1"/>
        <rFont val="Calibri"/>
        <family val="2"/>
        <scheme val="minor"/>
      </rPr>
      <t>• Ekspert lokal dhe nd</t>
    </r>
    <r>
      <rPr>
        <sz val="12"/>
        <color theme="1"/>
        <rFont val="Calibri"/>
        <family val="2"/>
      </rPr>
      <t xml:space="preserve">ërkombëtar </t>
    </r>
    <r>
      <rPr>
        <sz val="12"/>
        <color theme="1"/>
        <rFont val="Calibri"/>
        <family val="2"/>
        <scheme val="minor"/>
      </rPr>
      <t>për realizimin e studimit vlerësues  (2 ekspertë x 20 ditë pune/secili = 40 ditë pune)                                                                                                                                                                                                                                                                                                           • Shpenzime stafi i MFE që kontribuojn</t>
    </r>
    <r>
      <rPr>
        <sz val="12"/>
        <color theme="1"/>
        <rFont val="Calibri"/>
        <family val="2"/>
      </rPr>
      <t>ë</t>
    </r>
    <r>
      <rPr>
        <sz val="12"/>
        <color theme="1"/>
        <rFont val="Calibri"/>
        <family val="2"/>
        <scheme val="minor"/>
      </rPr>
      <t xml:space="preserve"> në hartimin e studimit vler</t>
    </r>
    <r>
      <rPr>
        <sz val="12"/>
        <color theme="1"/>
        <rFont val="Calibri"/>
        <family val="2"/>
      </rPr>
      <t>ësues</t>
    </r>
    <r>
      <rPr>
        <sz val="12"/>
        <color theme="1"/>
        <rFont val="Calibri"/>
        <family val="2"/>
        <scheme val="minor"/>
      </rPr>
      <t xml:space="preserve"> (3 specialistë x 2 muaj=6 muaj)</t>
    </r>
  </si>
  <si>
    <r>
      <t xml:space="preserve">1.3.2.3 Të identifikohen vendet prioritare me të cilat duhet të lidhen marrëveshje të reja për migracionin e punësimit;                                                                                                                                                                                                                                                                                                                                                     </t>
    </r>
    <r>
      <rPr>
        <sz val="12"/>
        <rFont val="Calibri"/>
        <family val="2"/>
        <scheme val="minor"/>
      </rPr>
      <t>• Shpenzime stafi i MFE që kontriboun për identifikimin e vendeve prioritare  (2 specialistë x 1 muaj= 2 muaj/vit)                                                                                                                                                                                                                                  • Shpenzime operative 10% e pagave dhe sigurimeve të stafit</t>
    </r>
  </si>
  <si>
    <r>
      <t xml:space="preserve">1.3.2.4 Negocimi i marrëveshjeve të reja dypalëshe të punësimit sipas vendeve të identifikuara në masat më sipër dhe SKPA 2030;                                                                                                                                                                                                                                                                                                                                                             </t>
    </r>
    <r>
      <rPr>
        <sz val="12"/>
        <color theme="1"/>
        <rFont val="Calibri"/>
        <family val="2"/>
        <scheme val="minor"/>
      </rPr>
      <t xml:space="preserve">                                                                                                                                                                                                                                                                                                                         • Shpenzime stafi i MFE që kontriboun për negocimin e marrëveshjeve të reja dypalëshe të punësimit  (2 specialistë x 4 muaj=8 muaj)                                                                                                                                                                                                </t>
    </r>
    <r>
      <rPr>
        <sz val="12"/>
        <color rgb="FFFF0000"/>
        <rFont val="Calibri"/>
        <family val="2"/>
        <scheme val="minor"/>
      </rPr>
      <t>• Shpenzime operative 10% e pagave dhe sigurimeve të stafit</t>
    </r>
  </si>
  <si>
    <r>
      <rPr>
        <sz val="12"/>
        <color rgb="FFFF0000"/>
        <rFont val="Calibri"/>
        <family val="2"/>
        <scheme val="minor"/>
      </rPr>
      <t xml:space="preserve">1.4.1.1 Të kryhet një studim vlerësues për arsyet e emigrimit te parregullt, faktorët shtytës dhe zonat më të prekura                                                                                                                                                                                                                                                                                                                                                                         </t>
    </r>
    <r>
      <rPr>
        <sz val="12"/>
        <color theme="1"/>
        <rFont val="Calibri"/>
        <family val="2"/>
        <scheme val="minor"/>
      </rPr>
      <t>• Ekspert ndërkombëtar për metodologjin</t>
    </r>
    <r>
      <rPr>
        <sz val="12"/>
        <color theme="1"/>
        <rFont val="Calibri"/>
        <family val="2"/>
      </rPr>
      <t>ë e studimit vlerësues</t>
    </r>
    <r>
      <rPr>
        <sz val="12"/>
        <color theme="1"/>
        <rFont val="Calibri"/>
        <family val="2"/>
        <scheme val="minor"/>
      </rPr>
      <t>(1 ekspertë x 15 ditë pune= 15 ditë pune)                                                                                                                                                                                                                                                               • Ekspert lokal për realizimin e studimit  (2 ekspertë x 15 ditë pune = 30 ditë pune)                                                                                                                                                                                                                                                                                                           • Shpenzime stafi i MB që koordinon dhe leht</t>
    </r>
    <r>
      <rPr>
        <sz val="12"/>
        <color theme="1"/>
        <rFont val="Calibri"/>
        <family val="2"/>
      </rPr>
      <t>ëson realizimin e studimit</t>
    </r>
    <r>
      <rPr>
        <sz val="12"/>
        <color theme="1"/>
        <rFont val="Calibri"/>
        <family val="2"/>
        <scheme val="minor"/>
      </rPr>
      <t xml:space="preserve"> (2 specialistë x 2 muaj=4 muaj)                                                                                                                                                                                                                                                                                    </t>
    </r>
  </si>
  <si>
    <r>
      <rPr>
        <sz val="12"/>
        <color rgb="FFFF0000"/>
        <rFont val="Calibri"/>
        <family val="2"/>
        <scheme val="minor"/>
      </rPr>
      <t xml:space="preserve">1.4.1.2 Ndërmarrja e një fushate kombëtare për informim mbi rrugët e rregullta të emigrimit dhe pasojat e emigracionit te parregullt                                                                                                                                                                                                                                                                                                                                                </t>
    </r>
    <r>
      <rPr>
        <sz val="12"/>
        <rFont val="Calibri"/>
        <family val="2"/>
        <scheme val="minor"/>
      </rPr>
      <t xml:space="preserve">                                                                                                                                                                                                                                                                                                                                                                                                                                                                                                                                                                                                                                         • Shpenzime p</t>
    </r>
    <r>
      <rPr>
        <sz val="12"/>
        <rFont val="Calibri"/>
        <family val="2"/>
      </rPr>
      <t>ër realizimin e fushatës (shumë fikse 1.2 milionë çdo vit mbështetur në aktivitete të ngjashme)</t>
    </r>
  </si>
  <si>
    <r>
      <rPr>
        <sz val="12"/>
        <color rgb="FFFF0000"/>
        <rFont val="Calibri"/>
        <family val="2"/>
        <scheme val="minor"/>
      </rPr>
      <t xml:space="preserve">1.4.1.3 Hartimi dhe publikimi i udhëzuesve të migracionit të rregullt;                                                                                     
</t>
    </r>
    <r>
      <rPr>
        <sz val="12"/>
        <rFont val="Calibri"/>
        <family val="2"/>
        <scheme val="minor"/>
      </rPr>
      <t xml:space="preserve"> • Shpenzimet e stafit t</t>
    </r>
    <r>
      <rPr>
        <sz val="12"/>
        <rFont val="Calibri"/>
        <family val="2"/>
      </rPr>
      <t>ë</t>
    </r>
    <r>
      <rPr>
        <sz val="12"/>
        <rFont val="Calibri"/>
        <family val="2"/>
        <scheme val="minor"/>
      </rPr>
      <t xml:space="preserve"> MB që kontriboun n</t>
    </r>
    <r>
      <rPr>
        <sz val="12"/>
        <rFont val="Calibri"/>
        <family val="2"/>
      </rPr>
      <t>ë</t>
    </r>
    <r>
      <rPr>
        <sz val="12"/>
        <rFont val="Calibri"/>
        <family val="2"/>
        <scheme val="minor"/>
      </rPr>
      <t xml:space="preserve"> hartimin dhe publikimin e udhëzuesve të migracionit të rregullt  (2 specialistë x 4 muaj=12 muaj)                                                                                                                                                                                                                                  • Shpenzime operative 20% e pagave dhe sigurimeve të stafit</t>
    </r>
  </si>
  <si>
    <r>
      <t xml:space="preserve">1.4.1.6 Zbatimi i programeve në fuqi për nxitjen e punësimit nëpërmjet programeve të punësimit, vetëpunësimit dhe formimit në punë, me prioritet në zonat më të prekura nga emigrimi                                                                                                                                                      </t>
    </r>
    <r>
      <rPr>
        <sz val="12"/>
        <rFont val="Calibri"/>
        <family val="2"/>
        <scheme val="minor"/>
      </rPr>
      <t>• Shpenzime për nxitjen e pun</t>
    </r>
    <r>
      <rPr>
        <sz val="12"/>
        <rFont val="Calibri"/>
        <family val="2"/>
      </rPr>
      <t xml:space="preserve">ësimit </t>
    </r>
    <r>
      <rPr>
        <sz val="12"/>
        <rFont val="Calibri"/>
        <family val="2"/>
        <scheme val="minor"/>
      </rPr>
      <t xml:space="preserve"> në zonat më të prekura nga emigrimi (mesatarisht 100 persona n</t>
    </r>
    <r>
      <rPr>
        <sz val="12"/>
        <rFont val="Calibri"/>
        <family val="2"/>
      </rPr>
      <t>ë vit</t>
    </r>
    <r>
      <rPr>
        <sz val="12"/>
        <rFont val="Calibri"/>
        <family val="2"/>
        <scheme val="minor"/>
      </rPr>
      <t xml:space="preserve">  x 100000 kosto p</t>
    </r>
    <r>
      <rPr>
        <sz val="12"/>
        <rFont val="Calibri"/>
        <family val="2"/>
      </rPr>
      <t>ër person</t>
    </r>
    <r>
      <rPr>
        <sz val="12"/>
        <rFont val="Calibri"/>
        <family val="2"/>
        <scheme val="minor"/>
      </rPr>
      <t xml:space="preserve">) </t>
    </r>
    <r>
      <rPr>
        <sz val="12"/>
        <color rgb="FFFF0000"/>
        <rFont val="Calibri"/>
        <family val="2"/>
        <scheme val="minor"/>
      </rPr>
      <t xml:space="preserve">    </t>
    </r>
  </si>
  <si>
    <r>
      <t xml:space="preserve">1.4.1.7 Vendosja e materialeve informuese për pasojat e migracionit te rregullt dhe rrugët e migracionit te rregullt ne NJVV                                                                                                                                                                                                       </t>
    </r>
    <r>
      <rPr>
        <sz val="12"/>
        <rFont val="Calibri"/>
        <family val="2"/>
        <scheme val="minor"/>
      </rPr>
      <t>• Shpenzime për materialeve informuese (61 bashki x mesatarisht 250000 lek</t>
    </r>
    <r>
      <rPr>
        <sz val="12"/>
        <rFont val="Calibri"/>
        <family val="2"/>
      </rPr>
      <t>ë/bashki</t>
    </r>
    <r>
      <rPr>
        <sz val="12"/>
        <rFont val="Calibri"/>
        <family val="2"/>
        <scheme val="minor"/>
      </rPr>
      <t xml:space="preserve"> )    </t>
    </r>
  </si>
  <si>
    <r>
      <t xml:space="preserve">1.4.2.4 Të vihet në dispozicion e informacionit/fletëpalosjeve në pikat e kalimit të kufirit në gjuhët kryesore të migrantëve, për rregullat e hyjes, qëndrimit, daljes nga territori i Republikës së Shqipërisë, kthimit vullnetar;                                                                                                                                                                                                                                                                                     </t>
    </r>
    <r>
      <rPr>
        <sz val="12"/>
        <rFont val="Calibri"/>
        <family val="2"/>
        <scheme val="minor"/>
      </rPr>
      <t>• Puna e stafit për hartimin e materialeve informuese (2 staf x 1muaj pune në vit)                                                                                                                                                                                                                                                                                                                         • Shpenzime t</t>
    </r>
    <r>
      <rPr>
        <sz val="12"/>
        <rFont val="Calibri"/>
        <family val="2"/>
      </rPr>
      <t>ë</t>
    </r>
    <r>
      <rPr>
        <sz val="7.2"/>
        <rFont val="Calibri"/>
        <family val="2"/>
      </rPr>
      <t xml:space="preserve"> DKM</t>
    </r>
    <r>
      <rPr>
        <sz val="12"/>
        <rFont val="Calibri"/>
        <family val="2"/>
        <scheme val="minor"/>
      </rPr>
      <t xml:space="preserve"> p</t>
    </r>
    <r>
      <rPr>
        <sz val="12"/>
        <rFont val="Calibri"/>
        <family val="2"/>
      </rPr>
      <t>ë</t>
    </r>
    <r>
      <rPr>
        <sz val="7.2"/>
        <rFont val="Calibri"/>
        <family val="2"/>
      </rPr>
      <t>r printimin e fletëpalosjeve  në gjuhët kryesore të migrantëve (500,000 lekë</t>
    </r>
    <r>
      <rPr>
        <sz val="4.3"/>
        <rFont val="Calibri"/>
        <family val="2"/>
      </rPr>
      <t>/vit)</t>
    </r>
  </si>
  <si>
    <r>
      <rPr>
        <sz val="12"/>
        <color rgb="FFFF0000"/>
        <rFont val="Calibri"/>
        <family val="2"/>
        <scheme val="minor"/>
      </rPr>
      <t>1.4.2.1 Të intensifikohen kontrollet për ligjshmërinë e hyrjes dhe qëndrimit në vend, refereruar analizave të riskut të përditësuara rregullisht</t>
    </r>
    <r>
      <rPr>
        <sz val="12"/>
        <rFont val="Calibri"/>
        <family val="2"/>
        <scheme val="minor"/>
      </rPr>
      <t xml:space="preserve">                                                                                                                                                                                                                                                                                                                                                                                                                                                                                                                                                                                                                                                                                                                                                                                                                                                                                                                                                                           • Shpenzime stafi i DKM  p</t>
    </r>
    <r>
      <rPr>
        <sz val="12"/>
        <rFont val="Calibri"/>
        <family val="2"/>
      </rPr>
      <t>ër intesifikimin e kontrollve</t>
    </r>
    <r>
      <rPr>
        <sz val="12"/>
        <rFont val="Calibri"/>
        <family val="2"/>
        <scheme val="minor"/>
      </rPr>
      <t xml:space="preserve"> (10 staf x 1 muaj/vit=10 muaj)   Mbulohen nga fondi i pagave te DKM                                                                                                                                                                                                                                                                          </t>
    </r>
  </si>
  <si>
    <r>
      <t xml:space="preserve">1.4.2.3 Vlerësimi periodik i subjekteve/personave fizik, si dhe shtetasve të huaj nga vendet me risk të lartë, gjatë procesit të pajisjes me vizë dhe leje qëndrimi/unike;                                                                                                                                                                                                                                                                        </t>
    </r>
    <r>
      <rPr>
        <sz val="12"/>
        <rFont val="Calibri"/>
        <family val="2"/>
        <scheme val="minor"/>
      </rPr>
      <t>• Shpenzime stafi i MDK që realizon vler</t>
    </r>
    <r>
      <rPr>
        <sz val="12"/>
        <rFont val="Calibri"/>
        <family val="2"/>
      </rPr>
      <t>ësimin periodikë</t>
    </r>
    <r>
      <rPr>
        <sz val="12"/>
        <rFont val="Calibri"/>
        <family val="2"/>
        <scheme val="minor"/>
      </rPr>
      <t xml:space="preserve"> (3 specialistë x 4 muaj=12 muaj)                                                                                                                                                                                                                                                                             • Shpenzime operative 10% e pagave dhe sigurimeve të stafit</t>
    </r>
  </si>
  <si>
    <t>Nentotal 1.4.2</t>
  </si>
  <si>
    <r>
      <rPr>
        <sz val="12"/>
        <color rgb="FFFF0000"/>
        <rFont val="Calibri"/>
        <family val="2"/>
        <scheme val="minor"/>
      </rPr>
      <t>2.2.1.1 Miratimi i ndryshimeve ligjore për migracionin e punës dhe përafrimi i mëtejshëm me accquis të BE për Kapitullin 2 “Lëvizja e lirë e punonjësve”, Kapitullin 3 “E drejta e vendosjes dhe për të ofruar shërbimeve”, Kapitullin 19 “Politikat Sociale dhe Punësimi” dhe kapitullin 24 “Drejtësi, Liri dhe Siguri”;</t>
    </r>
    <r>
      <rPr>
        <sz val="12"/>
        <color theme="1"/>
        <rFont val="Calibri"/>
        <family val="2"/>
        <scheme val="minor"/>
      </rPr>
      <t xml:space="preserve">                                                                   
• Grupi i Punës për hartimin e ndryshimeve ligjore (8 persona*6 muaj në vit)                           
• 10% shpenzime administrative në 1 vit mbi shum</t>
    </r>
    <r>
      <rPr>
        <sz val="12"/>
        <color theme="1"/>
        <rFont val="Calibri"/>
        <family val="2"/>
      </rPr>
      <t>ë</t>
    </r>
    <r>
      <rPr>
        <sz val="12"/>
        <color theme="1"/>
        <rFont val="Calibri"/>
        <family val="2"/>
        <scheme val="minor"/>
      </rPr>
      <t xml:space="preserve">n e pagave dhe sig.shoq
                                          </t>
    </r>
  </si>
  <si>
    <r>
      <rPr>
        <sz val="12"/>
        <color rgb="FFFF0000"/>
        <rFont val="Calibri"/>
        <family val="2"/>
        <scheme val="minor"/>
      </rPr>
      <t xml:space="preserve">2.2.1.2 Rishikimi i ligjit ”Për inspektimin në punë”, me qëllim përforcimin e mekanizmit kundër punësimit informal përfshirë dhe për shtetasit e huaj.                                                                                                                                                                                                                                                                                                                                    </t>
    </r>
    <r>
      <rPr>
        <sz val="12"/>
        <rFont val="Calibri"/>
        <family val="2"/>
        <scheme val="minor"/>
      </rPr>
      <t>• Grupi i Punës për rishikimni e ligjit ”Për inspektimin në punë” (3 persona*3 muaj në vit)                           
• 10% shpenzime administrative në 1 vit mbi shumën e pagave dhe sig.shoq</t>
    </r>
    <r>
      <rPr>
        <sz val="12"/>
        <color rgb="FFFF0000"/>
        <rFont val="Calibri"/>
        <family val="2"/>
        <scheme val="minor"/>
      </rPr>
      <t xml:space="preserve">                                                                                                                                                                                                                                                                                                                                                                                                                                                                                                                       </t>
    </r>
  </si>
  <si>
    <r>
      <rPr>
        <sz val="12"/>
        <color rgb="FFFF0000"/>
        <rFont val="Calibri"/>
        <family val="2"/>
        <scheme val="minor"/>
      </rPr>
      <t xml:space="preserve">2.1.1.3 Finalizimi i marrëveshjeve dypalëshe për njohjen e periudhave kontributive për sigurimet shoqërore me Italinë dhe Greqinë;                                                                                                                                                                                                                                                                                                                                            </t>
    </r>
    <r>
      <rPr>
        <sz val="12"/>
        <color theme="1"/>
        <rFont val="Calibri"/>
        <family val="2"/>
        <scheme val="minor"/>
      </rPr>
      <t>• Shpenzime stafi i MF që kontriboun për hartimin dhe finalizimin e marr</t>
    </r>
    <r>
      <rPr>
        <sz val="12"/>
        <color theme="1"/>
        <rFont val="Calibri"/>
        <family val="2"/>
      </rPr>
      <t>ë</t>
    </r>
    <r>
      <rPr>
        <sz val="7.2"/>
        <color theme="1"/>
        <rFont val="Calibri"/>
        <family val="2"/>
      </rPr>
      <t>veshjeve</t>
    </r>
    <r>
      <rPr>
        <sz val="12"/>
        <color theme="1"/>
        <rFont val="Calibri"/>
        <family val="2"/>
        <scheme val="minor"/>
      </rPr>
      <t xml:space="preserve"> (3 specialistë x 4 muaj=12 muaj)                                                                                                                                                                                                                                  • Shpenzime operative 10% e pagave dhe sigurimeve të stafit</t>
    </r>
  </si>
  <si>
    <r>
      <rPr>
        <sz val="12"/>
        <color rgb="FFFF0000"/>
        <rFont val="Calibri"/>
        <family val="2"/>
        <scheme val="minor"/>
      </rPr>
      <t xml:space="preserve">2.1.1.4 Konsultime publike periodike për imigracionin e rregullt për motive pune me qëllim evidentimin e nevojave por dhe ndjeshmërisë dhe vlerësimin ndaj politikave të imigracionit për motive pune në vend;                                                                                                                                                                                                                     </t>
    </r>
    <r>
      <rPr>
        <sz val="12"/>
        <color indexed="10"/>
        <rFont val="Calibri"/>
        <family val="2"/>
      </rPr>
      <t xml:space="preserve">  </t>
    </r>
    <r>
      <rPr>
        <sz val="12"/>
        <color indexed="8"/>
        <rFont val="Calibri"/>
        <family val="2"/>
      </rPr>
      <t xml:space="preserve">                                                                           
</t>
    </r>
    <r>
      <rPr>
        <sz val="11"/>
        <color rgb="FF000000"/>
        <rFont val="Calibri"/>
        <family val="2"/>
      </rPr>
      <t xml:space="preserve">• Organizimi i tryezave me grupet e interesit (4 tryeza/vit x 25 pjesëmarrës x 1 ditë) </t>
    </r>
    <r>
      <rPr>
        <sz val="12"/>
        <color rgb="FF000000"/>
        <rFont val="Calibri"/>
        <family val="2"/>
      </rPr>
      <t xml:space="preserve">                                                                                                                                                                                                                                                                                                                        • Shpenzime stafi i MFE që kontriboun për realizimin e tryezave  (4 specialistë x 0.5 muaj/vit=2 muaj)</t>
    </r>
    <r>
      <rPr>
        <sz val="12"/>
        <color indexed="8"/>
        <rFont val="Calibri"/>
        <family val="2"/>
      </rPr>
      <t xml:space="preserve">         </t>
    </r>
  </si>
  <si>
    <r>
      <rPr>
        <sz val="12"/>
        <color rgb="FFFF0000"/>
        <rFont val="Calibri"/>
        <family val="2"/>
        <scheme val="minor"/>
      </rPr>
      <t>2.1.2.3 Krijimi i një website unik për posting of workers ku të jenë të publikuara kriteret dhe procedurat për posting of workers, në përputhje me legjislacionin dhe praktikën kombëtare.</t>
    </r>
    <r>
      <rPr>
        <sz val="12"/>
        <color theme="1"/>
        <rFont val="Calibri"/>
        <family val="2"/>
        <scheme val="minor"/>
      </rPr>
      <t xml:space="preserve"> 
• Shpenzime p</t>
    </r>
    <r>
      <rPr>
        <sz val="12"/>
        <color theme="1"/>
        <rFont val="Calibri"/>
        <family val="2"/>
      </rPr>
      <t>ër krijimin dhe hostimin e website (shumë fikse për projekt 2.5 milionë)</t>
    </r>
  </si>
  <si>
    <r>
      <t xml:space="preserve">2.1.2.1 Lehtësimi i aksesit  ndaj informacionit për shtetasit shqiptarë dhe të huaj në lidhje me mundësitë, kushtet e punësimit dhe strukturat përgjegjëse nëpërmjet maksimizimit të përdorimit të teknologjisë si një mjet për të arritur një gamë më të gjerë migrantësh potencialë dhe aktualë dhe  me fokus të rinjtë, gratë dhe kategoritë e tjera vulnerabël.;                                                                                                                                                                                                                    </t>
    </r>
    <r>
      <rPr>
        <sz val="12"/>
        <rFont val="Calibri"/>
        <family val="2"/>
        <scheme val="minor"/>
      </rPr>
      <t>• Shpenzime operative p</t>
    </r>
    <r>
      <rPr>
        <sz val="12"/>
        <rFont val="Calibri"/>
        <family val="2"/>
      </rPr>
      <t>ërlehtësimin e aksesit në informacion (sipas PBA perfitues 1000 x 10000 kosto për person)</t>
    </r>
  </si>
  <si>
    <r>
      <rPr>
        <sz val="12"/>
        <color rgb="FFFF0000"/>
        <rFont val="Calibri"/>
        <family val="2"/>
        <scheme val="minor"/>
      </rPr>
      <t>2.1.2.2 Zhvillimi, përditësim dhe publikimi i përmbajtjeve informative në lidhje me mundësitë për migracion të rregullt për motive punësimi dhe promovimin e migracionit të rregullt për motive punësimi;</t>
    </r>
    <r>
      <rPr>
        <sz val="12"/>
        <color theme="1"/>
        <rFont val="Calibri"/>
        <family val="2"/>
        <scheme val="minor"/>
      </rPr>
      <t xml:space="preserve">
• Organizimi i 3 tryezave t</t>
    </r>
    <r>
      <rPr>
        <sz val="12"/>
        <color theme="1"/>
        <rFont val="Calibri"/>
        <family val="2"/>
      </rPr>
      <t>ë rrumbullakta</t>
    </r>
    <r>
      <rPr>
        <sz val="12"/>
        <color theme="1"/>
        <rFont val="Calibri"/>
        <family val="2"/>
        <scheme val="minor"/>
      </rPr>
      <t xml:space="preserve"> (3 tryeza x 40 persona x 500 lek</t>
    </r>
    <r>
      <rPr>
        <sz val="12"/>
        <color theme="1"/>
        <rFont val="Calibri"/>
        <family val="2"/>
      </rPr>
      <t>ë për person)</t>
    </r>
    <r>
      <rPr>
        <sz val="12"/>
        <color theme="1"/>
        <rFont val="Calibri"/>
        <family val="2"/>
        <scheme val="minor"/>
      </rPr>
      <t xml:space="preserve">                                                                                                                                                                           
• Kosto e stafit p</t>
    </r>
    <r>
      <rPr>
        <sz val="12"/>
        <color theme="1"/>
        <rFont val="Calibri"/>
        <family val="2"/>
      </rPr>
      <t>ër përditësimin e informacionit</t>
    </r>
    <r>
      <rPr>
        <sz val="12"/>
        <color theme="1"/>
        <rFont val="Calibri"/>
        <family val="2"/>
        <scheme val="minor"/>
      </rPr>
      <t xml:space="preserve"> (2 persona x 1 muaj/vit)                                                                                                                                                                                                                                                                                                      •Shpenzimeve vjetore p</t>
    </r>
    <r>
      <rPr>
        <sz val="12"/>
        <color theme="1"/>
        <rFont val="Calibri"/>
        <family val="2"/>
      </rPr>
      <t>ër printim materialesh</t>
    </r>
    <r>
      <rPr>
        <sz val="12"/>
        <color theme="1"/>
        <rFont val="Calibri"/>
        <family val="2"/>
        <scheme val="minor"/>
      </rPr>
      <t xml:space="preserve"> (shum</t>
    </r>
    <r>
      <rPr>
        <sz val="12"/>
        <color theme="1"/>
        <rFont val="Calibri"/>
        <family val="2"/>
      </rPr>
      <t>ë fikse 500000/cdo vit</t>
    </r>
    <r>
      <rPr>
        <sz val="12"/>
        <color theme="1"/>
        <rFont val="Calibri"/>
        <family val="2"/>
        <scheme val="minor"/>
      </rPr>
      <t>)</t>
    </r>
  </si>
  <si>
    <r>
      <t xml:space="preserve">2.1.2.4 Ofrimi i informacionit të dedikuar on-line për punëtorët  dhe anëtarët e familjes së tyre për punësimin dhe qëndrimin për motive pune në territorin e RSH                                                                                                                                        </t>
    </r>
    <r>
      <rPr>
        <sz val="12"/>
        <rFont val="Calibri"/>
        <family val="2"/>
        <scheme val="minor"/>
      </rPr>
      <t>• Kosto e stafit për ofrimin e informacionit t</t>
    </r>
    <r>
      <rPr>
        <sz val="12"/>
        <rFont val="Calibri"/>
        <family val="2"/>
      </rPr>
      <t>ë dedikuar</t>
    </r>
    <r>
      <rPr>
        <sz val="12"/>
        <rFont val="Calibri"/>
        <family val="2"/>
        <scheme val="minor"/>
      </rPr>
      <t xml:space="preserve"> (2 staf x 6 muaj/vit)</t>
    </r>
  </si>
  <si>
    <r>
      <t xml:space="preserve">2.1.2.5 Krijimi i partneriteteve me vendet anëtare të BE dhe Ballkanit Perëndimor për shkëmbim informacioni mbi procedurat e rregullta të migracionit dhe strukturat përgjegjëse në çdo shtet për pajisjen me dokumentacionin e duhur për migrantët për motive punësimi                                                                                                                                                                                                                                                                                                                       </t>
    </r>
    <r>
      <rPr>
        <sz val="12"/>
        <rFont val="Calibri"/>
        <family val="2"/>
        <scheme val="minor"/>
      </rPr>
      <t>• Kosto e stafit për për shkëmbim informacioni dhe krijimin e partneriteteve (2 staf x 3 muaj/vit)</t>
    </r>
  </si>
  <si>
    <r>
      <rPr>
        <sz val="12"/>
        <color rgb="FFFF0000"/>
        <rFont val="Calibri"/>
        <family val="2"/>
        <scheme val="minor"/>
      </rPr>
      <t xml:space="preserve">2.1.3.1 Të publikohet në portalin e AKPA listë e agjencive private të punësimit dhe agjencive të punësimit të përkohshëm të licencuara  për të siguruar informimin e duhur të individëve shqiptarë dhe të huaj që kanë nevojë për shërbimet e tyre;
</t>
    </r>
    <r>
      <rPr>
        <sz val="12"/>
        <color theme="1"/>
        <rFont val="Calibri"/>
        <family val="2"/>
        <scheme val="minor"/>
      </rPr>
      <t>• Perditesimi dhe publikimi i listes se agjencive ne menyre periodike</t>
    </r>
    <r>
      <rPr>
        <sz val="12"/>
        <color theme="1"/>
        <rFont val="Calibri"/>
        <family val="2"/>
      </rPr>
      <t xml:space="preserve"> (1 persona x 1 muaj/vit=1 muaj)                                                                                                                                                                                                                                                                             </t>
    </r>
  </si>
  <si>
    <r>
      <t xml:space="preserve">2.1.3.4 Monitorimi  i punëdhënësve për procesin e punësimit të migrantëve të huaj                                                                                                                                                                                                                                                                                                   </t>
    </r>
    <r>
      <rPr>
        <sz val="12"/>
        <rFont val="Calibri"/>
        <family val="2"/>
        <scheme val="minor"/>
      </rPr>
      <t>• Shpenzime p</t>
    </r>
    <r>
      <rPr>
        <sz val="12"/>
        <rFont val="Calibri"/>
        <family val="2"/>
      </rPr>
      <t xml:space="preserve">ër inspektimin/monitorimi  i punëdhënësve </t>
    </r>
    <r>
      <rPr>
        <sz val="12"/>
        <rFont val="Calibri"/>
        <family val="2"/>
        <scheme val="minor"/>
      </rPr>
      <t>(100 inspektime çdo vit x 20000 kosto mesatare e inspektimit).                                                                                                                                                                                                                    • Shpenzime operative (10% e pagave dhe sigurimeve).</t>
    </r>
  </si>
  <si>
    <r>
      <rPr>
        <sz val="12"/>
        <color rgb="FFFF0000"/>
        <rFont val="Calibri"/>
        <family val="2"/>
        <scheme val="minor"/>
      </rPr>
      <t xml:space="preserve">2.1.3.2 Përditësim i broshurave dhe udhëzimeve informuese për rekrutimin etik nga APP, bazuar në legjislacionin e përmirësuar;
</t>
    </r>
    <r>
      <rPr>
        <sz val="12"/>
        <color theme="1"/>
        <rFont val="Calibri"/>
        <family val="2"/>
        <scheme val="minor"/>
      </rPr>
      <t xml:space="preserve">• Kosto e stafit per perditesimi e broshurave dhe  udhëzimeve informuese (3 persona x 1 muaj/vit=3 muaj)   
</t>
    </r>
  </si>
  <si>
    <r>
      <t xml:space="preserve">2.1.3.3 Rishikimi i VKM-ve që rregullojnë funksionimin e agjensive private të punësimit dhe agjensive të punësimit të përkohshëm                                                                                                                                                                                                                                                                                                                                                                           </t>
    </r>
    <r>
      <rPr>
        <sz val="12"/>
        <rFont val="Calibri"/>
        <family val="2"/>
        <scheme val="minor"/>
      </rPr>
      <t>• Grupi i Punës për rishikimni VKM-ve (4 persona*2 muaj në vit)                           
• 10% shpenzime administrative në 1 vit mbi shumën e pagave dhe sig.shoq</t>
    </r>
  </si>
  <si>
    <r>
      <rPr>
        <sz val="12"/>
        <color rgb="FFFF0000"/>
        <rFont val="Calibri"/>
        <family val="2"/>
        <scheme val="minor"/>
      </rPr>
      <t>2.2.1.2 Konfigurimi i sistemit e-Albania për të lejuar aksesin në të dhe marrjen/ofrimin e shërbimeve nga emigrantët vetëm në rastet kur vetëdeklarimi është i saktë;</t>
    </r>
    <r>
      <rPr>
        <sz val="12"/>
        <color theme="1"/>
        <rFont val="Calibri"/>
        <family val="2"/>
        <scheme val="minor"/>
      </rPr>
      <t xml:space="preserve">                                                                                                                                                                                                                                                                                                                                      </t>
    </r>
    <r>
      <rPr>
        <sz val="12"/>
        <rFont val="Calibri"/>
        <family val="2"/>
        <scheme val="minor"/>
      </rPr>
      <t xml:space="preserve">• Kosto e perfshire ne projektin e-Albania 2; Kosot nuk mund te nxirren vetem per kete aktivitet                                                                                                                                                                                                                                                                         </t>
    </r>
    <r>
      <rPr>
        <sz val="12"/>
        <color theme="1"/>
        <rFont val="Calibri"/>
        <family val="2"/>
        <scheme val="minor"/>
      </rPr>
      <t xml:space="preserve">                                                                                                                                                                                                                                                                                                                                                                                                                                                                                                                                                                                                                                                                  </t>
    </r>
  </si>
  <si>
    <r>
      <rPr>
        <sz val="12"/>
        <color rgb="FFFF0000"/>
        <rFont val="Calibri"/>
        <family val="2"/>
        <scheme val="minor"/>
      </rPr>
      <t xml:space="preserve">2.2.1.1 Organizimi i fushatave mediatike me të gjitha përfaqësitë konsullore  ambasadat për ndërgjegjësimin mbi vetëdeklarimim e adresës të emigrantëve;
</t>
    </r>
    <r>
      <rPr>
        <sz val="12"/>
        <color theme="1"/>
        <rFont val="Calibri"/>
        <family val="2"/>
        <scheme val="minor"/>
      </rPr>
      <t>• Shpenzime  p</t>
    </r>
    <r>
      <rPr>
        <sz val="12"/>
        <color theme="1"/>
        <rFont val="Calibri"/>
        <family val="2"/>
      </rPr>
      <t>ër realizimin e fushatave mediatike permes medias sociale (paga stafi kryesisht per fushata online) (20 staf x 0.5 muaj në vit)</t>
    </r>
    <r>
      <rPr>
        <sz val="12"/>
        <color theme="1"/>
        <rFont val="Calibri"/>
        <family val="2"/>
        <scheme val="minor"/>
      </rPr>
      <t xml:space="preserve">                                                                                                                                                                                                                                                                                                                                                                                                                                                                                                                                                                                                                                                                                                                                                                                                                                                                                                                                                                            </t>
    </r>
  </si>
  <si>
    <r>
      <rPr>
        <sz val="12"/>
        <color rgb="FFFF0000"/>
        <rFont val="Calibri"/>
        <family val="2"/>
        <scheme val="minor"/>
      </rPr>
      <t>2.2.1.3 Bashkëpunimi me shoqatat e emigrantëve/ të diasporës për nxitjen e vetëdeklarimeve të adresave;.</t>
    </r>
    <r>
      <rPr>
        <sz val="12"/>
        <color theme="1"/>
        <rFont val="Calibri"/>
        <family val="2"/>
        <scheme val="minor"/>
      </rPr>
      <t xml:space="preserve">                                                                                                                                                                                                                                                                                                                     • Kosto e stafit q</t>
    </r>
    <r>
      <rPr>
        <sz val="12"/>
        <color theme="1"/>
        <rFont val="Calibri"/>
        <family val="2"/>
      </rPr>
      <t xml:space="preserve">ë ndërvepron me   shoqatat e emigrantëve/ të diasporës(të paktën 10 persona te perfshire x 1 muaj/vit)                                                                                                                                                                                                                                                      </t>
    </r>
  </si>
  <si>
    <r>
      <t xml:space="preserve">2.2.2.1 Hartimi një udhërrëfyesi për të ulur kostot e transaksionit të dërgesave  të emigrantëve;                                                                                                                                                                                                                                                             </t>
    </r>
    <r>
      <rPr>
        <sz val="12"/>
        <rFont val="Calibri"/>
        <family val="2"/>
        <scheme val="minor"/>
      </rPr>
      <t xml:space="preserve">• Grup pune  për hartimin e  udhërrëfyesit (3 specialiste BSH x 2 muaj/vit person); </t>
    </r>
  </si>
  <si>
    <r>
      <t xml:space="preserve">2.2.2.2 Rishikimi kuadrit rregullues të dërgesave të reminitancave, me qëllim frenimin e flukseve të paligjshme financiare dhe pastrimin e parave, duke mos penguar dërgesat e reminitancave të ligjshme;                                                                                                                                                                                                                                        </t>
    </r>
    <r>
      <rPr>
        <sz val="12"/>
        <rFont val="Calibri"/>
        <family val="2"/>
        <scheme val="minor"/>
      </rPr>
      <t xml:space="preserve">• Grup pune  për rishikimin e kuadrit rregullues të dërgesave të reminitancave (5 specialiste BSH x 2 muaj/vit person ;                                                                                                                                                                                                                                                                          </t>
    </r>
  </si>
  <si>
    <r>
      <t xml:space="preserve">2.2.2.3 Krijimi i aksesit dhe instrumenteve financiare për migrantët, duke përfshirë familjet me të ardhura të ulëta dhe me kryefamiljare femra, (si llogaritë bankare që lejojnë depozitat direkte nga punëdhënësit, llogaritë e kursimit, kreditë dhe kreditë në bashkëpunim me sektorin bankar;                                                                                                                                                                                                                                                                                                          </t>
    </r>
    <r>
      <rPr>
        <sz val="12"/>
        <rFont val="Calibri"/>
        <family val="2"/>
        <scheme val="minor"/>
      </rPr>
      <t>•Kosto p</t>
    </r>
    <r>
      <rPr>
        <sz val="12"/>
        <rFont val="Calibri"/>
        <family val="2"/>
      </rPr>
      <t>ër hartimin e instrumentave</t>
    </r>
    <r>
      <rPr>
        <sz val="12"/>
        <rFont val="Calibri"/>
        <family val="2"/>
        <scheme val="minor"/>
      </rPr>
      <t xml:space="preserve"> (4 persona x 2 muaj/vit); kostot e tjera i mbolon sektori bankar                                                                                                                                                                                                                                                                                                                                                                                         </t>
    </r>
  </si>
  <si>
    <r>
      <t xml:space="preserve">2.2.2.4 Sigurimi i informacionit të aksesueshëm mbi kostot e transferimit të remitancave (web);                                                                                                                                                                                                                                      </t>
    </r>
    <r>
      <rPr>
        <sz val="12"/>
        <rFont val="Calibri"/>
        <family val="2"/>
        <scheme val="minor"/>
      </rPr>
      <t>• Grup pune  për</t>
    </r>
    <r>
      <rPr>
        <sz val="12"/>
        <rFont val="Calibri"/>
        <family val="2"/>
      </rPr>
      <t xml:space="preserve"> grumbullimin, perpunimin dhe publikimin e informacionit </t>
    </r>
    <r>
      <rPr>
        <sz val="12"/>
        <rFont val="Calibri"/>
        <family val="2"/>
        <scheme val="minor"/>
      </rPr>
      <t xml:space="preserve"> mbi kostot e transferimit të remitancave ne faqen e BSH (5 specialiste x 1 muaj/vit person);                                                                                                                                                                                                                                                                                                     </t>
    </r>
  </si>
  <si>
    <r>
      <t xml:space="preserve">2.2.3.1 Pasurimi i website-t (portal i qeverisë shqiptare) në Agjencinë Kombëtare të Punësimit dhe Aftësive me informacion të qartë për procesin e kthimit dhe riintegrimit social ekonomik;                                                                                                                               </t>
    </r>
    <r>
      <rPr>
        <sz val="12"/>
        <rFont val="Calibri"/>
        <family val="2"/>
        <scheme val="minor"/>
      </rPr>
      <t>• Grumbullimi, p</t>
    </r>
    <r>
      <rPr>
        <sz val="12"/>
        <rFont val="Calibri"/>
        <family val="2"/>
      </rPr>
      <t xml:space="preserve">ërpunimi në gjuhë të qartë dhe publikimi i informacioneve   për procesin e kthimit dhe riintegrimit social ekonomik </t>
    </r>
    <r>
      <rPr>
        <sz val="12"/>
        <rFont val="Calibri"/>
        <family val="2"/>
        <scheme val="minor"/>
      </rPr>
      <t>(2 persona x 2muaj/cdo vit);                                                                                                                                                                                                                                                                                                     • 20 % shpenzime operative (mbi shum</t>
    </r>
    <r>
      <rPr>
        <sz val="12"/>
        <rFont val="Calibri"/>
        <family val="2"/>
      </rPr>
      <t>ën e pagave dhe sigurimeve shoqërore)</t>
    </r>
    <r>
      <rPr>
        <sz val="12"/>
        <rFont val="Calibri"/>
        <family val="2"/>
        <scheme val="minor"/>
      </rPr>
      <t xml:space="preserve">;                                                                                                                                                                                                                                                                                                             </t>
    </r>
  </si>
  <si>
    <r>
      <t xml:space="preserve">2.2.3.2 Përgatitje materialesh informuese dhe fushata informuese për publikun për emigrantët  shqiptarë potencialë për tu kthyer mbi mundësitë e tregut të punës në Shqipëri, si dhe adresa të zyrave të punësimit/Sportelet e Migracionit (si dhe portalet), AIDA, strehimit, etj ku ata mund të drejtohen për të marrë këto shërbime.                                                                                                                                                                                                                                                                   </t>
    </r>
    <r>
      <rPr>
        <sz val="12"/>
        <rFont val="Calibri"/>
        <family val="2"/>
        <scheme val="minor"/>
      </rPr>
      <t xml:space="preserve">• Grumbullimi, përpunimi në gjuhë të qartë dhe publikimi i informacioneve  (2 persona x 2muaj/cdo vit);                                                                                                                                                                                                                                                                 • 20 % shpenzime operative (mbi shumën e pagave dhe sigurimeve shoqërore);                                                                                                                                                                                                                                                             • </t>
    </r>
  </si>
  <si>
    <r>
      <t xml:space="preserve">2.2.3.3 Ndërveprim dixhital (dritare në website-n e riintegriitmit) me emigrantët shqiptarë dhe të rikthyer me qëllim informimin e tyre për mundësitë dhe shërbimet                                                                                                                                 </t>
    </r>
    <r>
      <rPr>
        <sz val="12"/>
        <rFont val="Calibri"/>
        <family val="2"/>
        <scheme val="minor"/>
      </rPr>
      <t>• Kosto e stafit p</t>
    </r>
    <r>
      <rPr>
        <sz val="12"/>
        <rFont val="Calibri"/>
        <family val="2"/>
      </rPr>
      <t>ë</t>
    </r>
    <r>
      <rPr>
        <sz val="7.2"/>
        <rFont val="Calibri"/>
        <family val="2"/>
      </rPr>
      <t>r</t>
    </r>
    <r>
      <rPr>
        <sz val="12"/>
        <rFont val="Calibri"/>
        <family val="2"/>
        <scheme val="minor"/>
      </rPr>
      <t xml:space="preserve">  ndërveprim dixhital (2 persona x 3 muaj/ne vit)</t>
    </r>
  </si>
  <si>
    <r>
      <t xml:space="preserve">2.2.3.5 Konsultime me organizatat e punëdhënësve dhe punëmarrësve për diskutimin e nevojave për fuqi punëtore si vjetore dhe sezonale sipas sektorëve ekonomikë me synim zbatimin e politikave migratore të përditësuara bazuar në standardet ndërkombëtare.                                                                                                                                                                                                                                                                                                                                                        </t>
    </r>
    <r>
      <rPr>
        <sz val="11"/>
        <rFont val="Times New Roman"/>
        <family val="1"/>
      </rPr>
      <t xml:space="preserve">•  Tryeza konsultimi për organizatat e punëdhënësve dhe punëmarrësve (4 tryeza x 30 persona x 500 lekë/person) </t>
    </r>
    <r>
      <rPr>
        <sz val="11"/>
        <color rgb="FFFF0000"/>
        <rFont val="Times New Roman"/>
        <family val="1"/>
      </rPr>
      <t xml:space="preserve">                                                                                                                                                                                                                         •  Kosto e stafit për  organizimin dhe lehtesimin e tryezave  (2 persona x 1 muaj/ne vit)</t>
    </r>
  </si>
  <si>
    <r>
      <t xml:space="preserve">2.2.3.6 Identifikimi i  kapaciteteve intelektuale dhe profesionale te emigranteve shqiptare                                                                                                                                                                                                                                                                                    </t>
    </r>
    <r>
      <rPr>
        <sz val="11"/>
        <rFont val="Times New Roman"/>
        <family val="1"/>
      </rPr>
      <t>•  Tryeza per njohjen me gjetjet e studimit (1 tryeza x 40 persona )                                                                                                                                                                                                                                                                                                                      •  Kosto e eksperteve per vleresimin e kapaciteve  (2 persona x 25 dite pune/ne vit)</t>
    </r>
  </si>
  <si>
    <r>
      <t xml:space="preserve">2.2.3.7 Krijimi i stimujve per te promovuar kthimin e emigranteve përkohësisht ose përgjithmonë  me qëllim transferimin e aftësive te reja të fituara jashtë dhe për të sjellë vlera të reja kulturore                                                                                       </t>
    </r>
    <r>
      <rPr>
        <sz val="11"/>
        <rFont val="Times New Roman"/>
        <family val="1"/>
      </rPr>
      <t>• Grup pune  për identifikimin e stimujve, dhe vleresimin e kostove per buxhetin ne menyre periodike (5 specialiste x 1 muaj/vit person);</t>
    </r>
  </si>
  <si>
    <r>
      <t xml:space="preserve">2.2.4.1 Të zhvillohen dhe të përditësohen vazhdimisht materialet online dhe offline për mundësitë aktuale të investimit në Shqipëri në bazë të informacionit të mbledhur nga autoritetet vendore;                                                                                                                             </t>
    </r>
    <r>
      <rPr>
        <sz val="12"/>
        <rFont val="Calibri"/>
        <family val="2"/>
        <scheme val="minor"/>
      </rPr>
      <t>• Grumbullimi, përditesimi për mundësitë aktuale të investimit në Shqipëri   (2 persona x 2muaj/cdo vit)                                                                                                                                                                                                                                          • Shpenzime operative (10% e pagave dhe sigurimeve shoq)</t>
    </r>
  </si>
  <si>
    <r>
      <t xml:space="preserve">2.2.4.2 Të kryhen anketa dhe konsultime vjetore  me sipërmarrësit shqiptarë që qëndrojnë jashtë vendit në vendet kryesore të destinacionit për të matur nivelin e interesit të tyre për investime në Shqipëri dhe për të identifikuar pengesat kryesore;                                                                                                                                                                                                                                                                                                                                                                    </t>
    </r>
    <r>
      <rPr>
        <sz val="12"/>
        <rFont val="Calibri"/>
        <family val="2"/>
        <scheme val="minor"/>
      </rPr>
      <t>• Tryeza per njohjen me gjetjet e studimit (1 tryeza x 40 persona )                                                                                                                                                                                                                                                                                                                      •  Kosto e eksperteve per vleresimin e kapaciteve  (2 persona x 25 dite pune/ne vit)                                                                                                                                                                                                                                                                                       • Shpenzime operative (30% e shpenzimeve te eksperteve )</t>
    </r>
  </si>
  <si>
    <r>
      <t xml:space="preserve">2.2.4.4 Të angazhohen grupet e ndryshme të diasporës në zhvillimin kombëtar dhe vendor, përmes projekteve të hartuara posaçërisht për këtë qëllim ;                                                                                                                                                                                                                                      </t>
    </r>
    <r>
      <rPr>
        <sz val="12"/>
        <rFont val="Calibri"/>
        <family val="2"/>
        <scheme val="minor"/>
      </rPr>
      <t>• Grup pune  për</t>
    </r>
    <r>
      <rPr>
        <sz val="12"/>
        <rFont val="Calibri"/>
        <family val="2"/>
      </rPr>
      <t xml:space="preserve"> te identifikuar format e ndryshme te angazhimit/dhe projektet ne menyre periodike</t>
    </r>
    <r>
      <rPr>
        <sz val="12"/>
        <rFont val="Calibri"/>
        <family val="2"/>
        <scheme val="minor"/>
      </rPr>
      <t xml:space="preserve"> (5 specialiste total  x 1 muaj/vit person);                                                                                                                                                                                                        • Diskutimi i gjetjeve me ekspert</t>
    </r>
    <r>
      <rPr>
        <sz val="12"/>
        <rFont val="Calibri"/>
        <family val="2"/>
      </rPr>
      <t xml:space="preserve">ë dhe grupet e interesit (1 tryeze x 30 persona x 1 dite) </t>
    </r>
    <r>
      <rPr>
        <sz val="12"/>
        <rFont val="Calibri"/>
        <family val="2"/>
        <scheme val="minor"/>
      </rPr>
      <t xml:space="preserve">;                                                                                                                                                                                                                                                                                                                                                 </t>
    </r>
  </si>
  <si>
    <r>
      <t xml:space="preserve">2.2.4.3 Të ofrohen kushte të lehtësuara për të vendosur kontakte mes bizneseve me sipërmarrësit shqiptarë (dhomat e biznesit të diasporës, regjistrat e biznesit të diasporës);                                                                                                                                                                                                                                                                                                          </t>
    </r>
    <r>
      <rPr>
        <sz val="12"/>
        <rFont val="Calibri"/>
        <family val="2"/>
        <scheme val="minor"/>
      </rPr>
      <t xml:space="preserve">• Kosto e stafit për  ndërveprim dhe vendosjen e kontakteve me sipërmarrësit shqiptarë (2 persona x 1 muaj/ne vit)                                                                                                                                                                                                                                                    </t>
    </r>
  </si>
  <si>
    <r>
      <t xml:space="preserve">2.2.3.4 Hartëzim dhe reflektim në website-n e riintegrimit të të gjithë organizatave joqeveritare brenda dhe jashtë vendit (në vendet ku ka emigrantë shqiptarë) që ofrojnë shërbime për të rikthyerit.                                                                                                               </t>
    </r>
    <r>
      <rPr>
        <sz val="12"/>
        <rFont val="Times New Roman"/>
        <family val="1"/>
      </rPr>
      <t>• Kosto e stafit për  hartezimin e organizatave joqeveritare brenda dhe jashtë vendit  (2 persona x 1 muaj/ne vit)                                                                                                                                                                                                                           • Ekspert</t>
    </r>
    <r>
      <rPr>
        <sz val="12"/>
        <rFont val="Calibri"/>
        <family val="2"/>
      </rPr>
      <t>ë</t>
    </r>
    <r>
      <rPr>
        <sz val="12"/>
        <rFont val="Times New Roman"/>
        <family val="1"/>
      </rPr>
      <t xml:space="preserve"> lokal (1 ekspert</t>
    </r>
    <r>
      <rPr>
        <sz val="12"/>
        <rFont val="Calibri"/>
        <family val="2"/>
      </rPr>
      <t>ë</t>
    </r>
    <r>
      <rPr>
        <sz val="12"/>
        <rFont val="Times New Roman"/>
        <family val="1"/>
      </rPr>
      <t xml:space="preserve"> x 10 dit</t>
    </r>
    <r>
      <rPr>
        <sz val="12"/>
        <rFont val="Calibri"/>
        <family val="2"/>
      </rPr>
      <t>ë</t>
    </r>
    <r>
      <rPr>
        <sz val="12"/>
        <rFont val="Times New Roman"/>
        <family val="1"/>
      </rPr>
      <t xml:space="preserve"> pune/ne vit</t>
    </r>
    <r>
      <rPr>
        <sz val="11"/>
        <color rgb="FFFF0000"/>
        <rFont val="Times New Roman"/>
        <family val="1"/>
      </rPr>
      <t>)</t>
    </r>
  </si>
  <si>
    <r>
      <rPr>
        <sz val="12"/>
        <color rgb="FFFF0000"/>
        <rFont val="Calibri"/>
        <family val="2"/>
        <scheme val="minor"/>
      </rPr>
      <t xml:space="preserve">2.3.2.1 Aplikimi i njohjes së të nxënit të mëparshëm si pjesë e vlefshmërisë së të mësuarit joformal dhe informal, njohja e dokumenteve të certifikimit të lëshuara jashtë vendit; 
</t>
    </r>
    <r>
      <rPr>
        <sz val="12"/>
        <color theme="1"/>
        <rFont val="Calibri"/>
        <family val="2"/>
        <scheme val="minor"/>
      </rPr>
      <t>• Grup pune  për hartimin e procedurave dhe  njohjen e dokumenteve të certifikimit të lëshuara jashtë vendit (5 specialistë x 2 muaj/ne vit personi);                                                                                                                                                                                                                                                                          •10% shpenzime të  tjera operative (mbi pagat dhe sigurimet);                                                                                                                                                                                                                                                                                                                 •Ekspert lokal (1 ekspert x 10 dit</t>
    </r>
    <r>
      <rPr>
        <sz val="12"/>
        <color theme="1"/>
        <rFont val="Calibri"/>
        <family val="2"/>
      </rPr>
      <t>ë</t>
    </r>
    <r>
      <rPr>
        <sz val="12"/>
        <color theme="1"/>
        <rFont val="Calibri"/>
        <family val="2"/>
        <scheme val="minor"/>
      </rPr>
      <t xml:space="preserve">);                                                                                                                                                                                                                                                                                                                                                                           </t>
    </r>
  </si>
  <si>
    <r>
      <rPr>
        <sz val="12"/>
        <color rgb="FFFF0000"/>
        <rFont val="Calibri"/>
        <family val="2"/>
        <scheme val="minor"/>
      </rPr>
      <t xml:space="preserve">2.3.2.2 Çertifikimi i kurseve afatshkurtra për të siguruar akses të shpejtë në tregun e punës;                                                                                                                                                                                                                                                                                                                                              </t>
    </r>
    <r>
      <rPr>
        <sz val="12"/>
        <rFont val="Calibri"/>
        <family val="2"/>
        <scheme val="minor"/>
      </rPr>
      <t>•  Çertifikimi i kurseve afatshkurtra dhe krijimi i regjistrave ( 5 specialist  x 2 muaj / vit);                                                                                                                                                                                                                                                                                                                                                                              • 10% shpenzime të tjera operative (mbi pagat dhe sigurimet)</t>
    </r>
  </si>
  <si>
    <r>
      <t xml:space="preserve">2.3.2.3 Prezantimi i programeve të trajnimit që kanë në fokus migrantë aktualë dhe potencialë me qëllim përmirësimin e aftësive të tyre bazë, thelbësore dhe teknike për të rritur punësueshmërinë e tyre;                                                                                                                                                                                                                                                                                                                                                        </t>
    </r>
    <r>
      <rPr>
        <sz val="12"/>
        <rFont val="Calibri"/>
        <family val="2"/>
        <scheme val="minor"/>
      </rPr>
      <t>•  Prezantimi i programeve të trajnimit  ( 10 specialiste ne zyra rajonale x 1 muaj /ne vit secili);                                                                                                                                                                                                                                                                                                                                  • 10% shpenzime të tjera operative (mbi pagat dhe sigurimet)</t>
    </r>
  </si>
  <si>
    <r>
      <t xml:space="preserve">2.3.2.4 Përmirësimi i aftësive digjitale dhe përfshirja digjitale e emigrantëve dhe imigrantëve për të lehtësuar sfidat me të cilat përballen në vendet pritëse lidhur me burimet e limituara, aksesin e kufizuar, si dhe pengesat gjuhësore dhe kulturore.                                                                                                                                                                                                                                                                                                                                                                                                   </t>
    </r>
    <r>
      <rPr>
        <sz val="12"/>
        <rFont val="Calibri"/>
        <family val="2"/>
        <scheme val="minor"/>
      </rPr>
      <t>• Kosto e kurseve per aftesim digjital (10 specialistë x 1 muaj);                                                                                                                                                                                                                                                                                                                                                                                          •10% shpenzime të tjera operative (mbi pagat dhe sigurimet).</t>
    </r>
  </si>
  <si>
    <r>
      <t xml:space="preserve">2.3.3.1 Zbatimi efektiv i marrëveshjeve aktuale bilaterale për njohjen e periudhave kontributive dhe zgjerimi i partneriteteve me shtete të tjera;                                                                                                                                                                                                     </t>
    </r>
    <r>
      <rPr>
        <sz val="12"/>
        <rFont val="Calibri"/>
        <family val="2"/>
        <scheme val="minor"/>
      </rPr>
      <t>• Shpenzime stafin që merret me zbatimin e marrëveshjeve  bilaterale (4 persona x 4 muaj/ne vit=16 muaj)                                                                                                                                                                                                                                                                                                                                                                                                                                                                                                                                                                                                                                                                                                                                                                                                                                                                                                                                                                                                                                                                                                                                                                                                       •Shpenzime operative 10% e pagave dhe sigurimeve</t>
    </r>
  </si>
  <si>
    <r>
      <t xml:space="preserve">2.3.3.2 Vlerësimi i nevojave për hartimin / nënshkrimin e marrëveshjeve të reja për njohjen e kontributeve;                                                                                                                                                                                                                                                      </t>
    </r>
    <r>
      <rPr>
        <sz val="12"/>
        <rFont val="Calibri"/>
        <family val="2"/>
      </rPr>
      <t xml:space="preserve">                                                                                                                                                                                                                                                                           •  Grup pune për vleresimin e nevojave (5 persona x 3 muaj)                                                                                                                                                                                                                                                                                                        • Shpenzime operative 10% e pagave dhe sigurimeve     </t>
    </r>
  </si>
  <si>
    <r>
      <t xml:space="preserve">2.3.3.3 Zhvillimi i takimeve konsultative me shoqatat e emigrantëve;                                                                                                                                                                                                                                                                                                                           </t>
    </r>
    <r>
      <rPr>
        <sz val="12"/>
        <rFont val="Calibri"/>
        <family val="2"/>
        <scheme val="minor"/>
      </rPr>
      <t xml:space="preserve">•  Shpenzime e stafit që do te zhvilloje takimet konsultative (4 persona x 1 muaj/ne vit=4 muaj)                                                                                                                                                                                                                                                                                                                                                                                                                                                                                                                                                                                                                                                                                                                                                                                                                                                                                                                                                                                                                                                                                                                                                                                                       • Shpenzime operative 10% e pagave dhe sigurimeve                                                                                                                                                                                                                                                                                                                      </t>
    </r>
  </si>
  <si>
    <r>
      <rPr>
        <sz val="12"/>
        <color rgb="FFFF0000"/>
        <rFont val="Calibri"/>
        <family val="2"/>
        <scheme val="minor"/>
      </rPr>
      <t>3.1.1.2 Organizimi i fushatave të informimit për zbatimin e normave mosdiskriminuese dhe për procedurat e ankimimit; .</t>
    </r>
    <r>
      <rPr>
        <sz val="12"/>
        <color theme="1"/>
        <rFont val="Calibri"/>
        <family val="2"/>
        <scheme val="minor"/>
      </rPr>
      <t xml:space="preserve">
• Prodhimi i materialeve informuese (800 mije</t>
    </r>
    <r>
      <rPr>
        <sz val="12"/>
        <color theme="1"/>
        <rFont val="Calibri"/>
        <family val="2"/>
      </rPr>
      <t xml:space="preserve"> për çdo  vit)</t>
    </r>
    <r>
      <rPr>
        <sz val="12"/>
        <color theme="1"/>
        <rFont val="Calibri"/>
        <family val="2"/>
        <scheme val="minor"/>
      </rPr>
      <t xml:space="preserve">
• Takime informuese që realizon informimin me gojë të migranteve (3 takime n</t>
    </r>
    <r>
      <rPr>
        <sz val="12"/>
        <color theme="1"/>
        <rFont val="Calibri"/>
        <family val="2"/>
      </rPr>
      <t>ë</t>
    </r>
    <r>
      <rPr>
        <sz val="12"/>
        <color theme="1"/>
        <rFont val="Calibri"/>
        <family val="2"/>
        <scheme val="minor"/>
      </rPr>
      <t xml:space="preserve"> vit x 30 pjes</t>
    </r>
    <r>
      <rPr>
        <sz val="12"/>
        <color theme="1"/>
        <rFont val="Calibri"/>
        <family val="2"/>
      </rPr>
      <t>ë</t>
    </r>
    <r>
      <rPr>
        <sz val="12"/>
        <color theme="1"/>
        <rFont val="Calibri"/>
        <family val="2"/>
        <scheme val="minor"/>
      </rPr>
      <t>marr</t>
    </r>
    <r>
      <rPr>
        <sz val="12"/>
        <color theme="1"/>
        <rFont val="Calibri"/>
        <family val="2"/>
      </rPr>
      <t>ë</t>
    </r>
    <r>
      <rPr>
        <sz val="12"/>
        <color theme="1"/>
        <rFont val="Calibri"/>
        <family val="2"/>
        <scheme val="minor"/>
      </rPr>
      <t>s x 400  lekë/p</t>
    </r>
    <r>
      <rPr>
        <sz val="12"/>
        <color theme="1"/>
        <rFont val="Calibri"/>
        <family val="2"/>
      </rPr>
      <t>ë</t>
    </r>
    <r>
      <rPr>
        <sz val="12"/>
        <color theme="1"/>
        <rFont val="Calibri"/>
        <family val="2"/>
        <scheme val="minor"/>
      </rPr>
      <t xml:space="preserve">r person)
</t>
    </r>
  </si>
  <si>
    <r>
      <t xml:space="preserve">3.1.1.3 Analizë e zbatimit të parimit të mosdiskriminimit (legjislacioni dhe praktika) për punësimin e shtetasve te BE dhe anëtarëve të familjeve të tyre në sektorë të ndryshëm pune;                                                                                                                                                                                                                                                                                                                                                                   </t>
    </r>
    <r>
      <rPr>
        <sz val="12"/>
        <rFont val="Calibri"/>
        <family val="2"/>
        <scheme val="minor"/>
      </rPr>
      <t>• Grup pune për realizimin e analizës (3 specialistë x 2 muaj/në vit)                                                                                                                                                                                                                                                                                                                        • Eksperte lokal (2 ekspertë x 10dite/në vit)</t>
    </r>
  </si>
  <si>
    <r>
      <rPr>
        <sz val="12"/>
        <color rgb="FFFF0000"/>
        <rFont val="Calibri"/>
        <family val="2"/>
        <scheme val="minor"/>
      </rPr>
      <t xml:space="preserve">3.1.1.4 Nënshkrimi i marrëveshjeve të bashkëpunimit me inistucionet relevante për shkëmbimin periodik të të dhenave  për të huajt që janë vendosur/ punësuar ne RSH                                                                                                         </t>
    </r>
    <r>
      <rPr>
        <sz val="12"/>
        <color theme="1"/>
        <rFont val="Calibri"/>
        <family val="2"/>
        <scheme val="minor"/>
      </rPr>
      <t xml:space="preserve">• Grup pune hartimin dhe  nënshkrimin e marrëveshjeve të bashkëpunimit  (3 specialistë x 2 muaj/në vit)                                                                                                                                                                                                                         •Shpenzime të tjera operative 10 % (e pagave dhe sigurimeve të stafit)                                                                                                                                                                                                                                                                                                                                                        </t>
    </r>
  </si>
  <si>
    <r>
      <rPr>
        <sz val="12"/>
        <color rgb="FFFF0000"/>
        <rFont val="Calibri"/>
        <family val="2"/>
        <scheme val="minor"/>
      </rPr>
      <t xml:space="preserve">3.1.1.5 Ofrimi i informacionit  në gjuhët zyrtare  ndërkombëtare si dhe gjuhën e shenjave për shërbimet e ofruara në NJVV. 
</t>
    </r>
    <r>
      <rPr>
        <sz val="12"/>
        <rFont val="Calibri"/>
        <family val="2"/>
        <scheme val="minor"/>
      </rPr>
      <t>•  Shpenzime operative p</t>
    </r>
    <r>
      <rPr>
        <sz val="12"/>
        <rFont val="Calibri"/>
        <family val="2"/>
      </rPr>
      <t>ër të mbuluar kostor e perkthyesve dhe eksperteve te ne gjuhen e shenjave</t>
    </r>
    <r>
      <rPr>
        <sz val="12"/>
        <color theme="1"/>
        <rFont val="Calibri"/>
        <family val="2"/>
        <scheme val="minor"/>
      </rPr>
      <t xml:space="preserve">  (61 bashki x 200000 leke/vit)                                                                                                                                                                                                                                                                                                                                                                                                                                     </t>
    </r>
  </si>
  <si>
    <r>
      <rPr>
        <sz val="12"/>
        <color rgb="FFFF0000"/>
        <rFont val="Calibri"/>
        <family val="2"/>
        <scheme val="minor"/>
      </rPr>
      <t>3.1.1.6 Ofrimi i informacionit online mbi  format e qëndrimit të rregullt në faqet zyrtare të institucioneve përgjegjëse.</t>
    </r>
    <r>
      <rPr>
        <sz val="12"/>
        <color theme="1"/>
        <rFont val="Calibri"/>
        <family val="2"/>
        <scheme val="minor"/>
      </rPr>
      <t xml:space="preserve">
• Grup pune p</t>
    </r>
    <r>
      <rPr>
        <sz val="12"/>
        <color theme="1"/>
        <rFont val="Calibri"/>
        <family val="2"/>
      </rPr>
      <t>ër hartimin e informacionit (3 persona x 2 muaj)                                                                                                                                                                                                                                                                                                                            • Shpenzime të tjera operative 10% (e pagave dhe sigurimeve shoqërore)</t>
    </r>
    <r>
      <rPr>
        <sz val="12"/>
        <color theme="1"/>
        <rFont val="Calibri"/>
        <family val="2"/>
        <scheme val="minor"/>
      </rPr>
      <t xml:space="preserve">
</t>
    </r>
  </si>
  <si>
    <r>
      <rPr>
        <sz val="12"/>
        <color rgb="FFFF0000"/>
        <rFont val="Calibri"/>
        <family val="2"/>
        <scheme val="minor"/>
      </rPr>
      <t xml:space="preserve">3.1.1.7 Dhënia e informacionit në të gjitha PKK, nëpërmjet fletëpalosjeve/broshurave informative mbi mundësitë e integrimit/rintegrimit në territorin e RSH-së, si dhe aksesin në shërbime baz                                                                              </t>
    </r>
    <r>
      <rPr>
        <sz val="12"/>
        <color theme="1"/>
        <rFont val="Calibri"/>
        <family val="2"/>
        <scheme val="minor"/>
      </rPr>
      <t xml:space="preserve">• Shpenzime </t>
    </r>
    <r>
      <rPr>
        <sz val="12"/>
        <color theme="1"/>
        <rFont val="Calibri"/>
        <family val="2"/>
      </rPr>
      <t xml:space="preserve"> operative per prodhimin e materialeve informative (shume fikse 1 milione ne vit))</t>
    </r>
    <r>
      <rPr>
        <sz val="12"/>
        <color theme="1"/>
        <rFont val="Calibri"/>
        <family val="2"/>
        <scheme val="minor"/>
      </rPr>
      <t xml:space="preserve">
</t>
    </r>
  </si>
  <si>
    <r>
      <t xml:space="preserve">1.1.1.6 Përafrimi  politikës e vizave me BE-në, veçanërisht me vendet që paraqesin rrezik migrimi ose sigurie.                                                                                                                                                                                                                                                                                                         </t>
    </r>
    <r>
      <rPr>
        <sz val="12"/>
        <rFont val="Calibri"/>
        <family val="2"/>
        <scheme val="minor"/>
      </rPr>
      <t xml:space="preserve">• Paga e stafit të MEPJ që do hartojë angazhohet me përafrimin  politikës e vizave me BE-në (për efekt llogaritje 3 staf me kohë të plotë x 3 muaj)
• Shpenzime operative (20% e pagave&amp;sigurimeve)                                                                                                                                                                                                                                                                                                                                                       </t>
    </r>
  </si>
  <si>
    <t>01110 Planifikimi, Menaxhimi dhe Administrimi (16), 01330 Menaxhimi dhe Zhvillimi i Administrates Publike -ASPA (87), 01330 Menaxhimi dhe Zhvillimi i Administratës Publike (89)</t>
  </si>
  <si>
    <t>01110 Planifikimi, Menaxhimi dhe Administrimi (16), 01330 Menaxhimi dhe Zhvillimi i Administrates Publike -ASPA (87),01330 Menaxhimi dhe Zhvillimi i Administratës Publike (89)</t>
  </si>
  <si>
    <r>
      <t>1.1.2.9 Të rritet numri i oficerve n</t>
    </r>
    <r>
      <rPr>
        <sz val="12"/>
        <color rgb="FFFF0000"/>
        <rFont val="Calibri"/>
        <family val="2"/>
      </rPr>
      <t>ë</t>
    </r>
    <r>
      <rPr>
        <sz val="12"/>
        <color rgb="FFFF0000"/>
        <rFont val="Calibri"/>
        <family val="2"/>
        <scheme val="minor"/>
      </rPr>
      <t xml:space="preserve"> kufi që janë përgjegjes për procesin e përzgjedhjes                                                                                                                                                                                                                                                                                                      </t>
    </r>
    <r>
      <rPr>
        <sz val="12"/>
        <rFont val="Calibri"/>
        <family val="2"/>
        <scheme val="minor"/>
      </rPr>
      <t xml:space="preserve">                                                                                                                                                                                                                                                                                                                                                                                                                                              • Paga e oficereve shtes</t>
    </r>
    <r>
      <rPr>
        <sz val="12"/>
        <rFont val="Calibri"/>
        <family val="2"/>
      </rPr>
      <t>ë</t>
    </r>
    <r>
      <rPr>
        <sz val="12"/>
        <rFont val="Calibri"/>
        <family val="2"/>
        <scheme val="minor"/>
      </rPr>
      <t>/ (5 oficer</t>
    </r>
    <r>
      <rPr>
        <sz val="12"/>
        <rFont val="Calibri"/>
        <family val="2"/>
      </rPr>
      <t>ë çdo vit</t>
    </r>
    <r>
      <rPr>
        <sz val="12"/>
        <rFont val="Calibri"/>
        <family val="2"/>
        <scheme val="minor"/>
      </rPr>
      <t xml:space="preserve"> x 8 muaj/në vit) p</t>
    </r>
    <r>
      <rPr>
        <sz val="12"/>
        <rFont val="Calibri"/>
        <family val="2"/>
      </rPr>
      <t>ër efekt llogaritje</t>
    </r>
  </si>
  <si>
    <r>
      <t xml:space="preserve">1.1.2.8 Të rritet numri i burimeve njerëzore ne sekretaritin teknik te migracionit ne MB;                                                                                                                                                                                                                                                                                                                                                                              </t>
    </r>
    <r>
      <rPr>
        <sz val="12"/>
        <rFont val="Calibri"/>
        <family val="2"/>
        <scheme val="minor"/>
      </rPr>
      <t>• Paga e specialistëve shtes</t>
    </r>
    <r>
      <rPr>
        <sz val="12"/>
        <rFont val="Calibri"/>
        <family val="2"/>
      </rPr>
      <t>ë</t>
    </r>
    <r>
      <rPr>
        <sz val="12"/>
        <rFont val="Calibri"/>
        <family val="2"/>
        <scheme val="minor"/>
      </rPr>
      <t xml:space="preserve"> në sekretaritin teknik t</t>
    </r>
    <r>
      <rPr>
        <sz val="12"/>
        <rFont val="Calibri"/>
        <family val="2"/>
      </rPr>
      <t>ë</t>
    </r>
    <r>
      <rPr>
        <sz val="12"/>
        <rFont val="Calibri"/>
        <family val="2"/>
        <scheme val="minor"/>
      </rPr>
      <t xml:space="preserve"> migracionit n</t>
    </r>
    <r>
      <rPr>
        <sz val="12"/>
        <rFont val="Calibri"/>
        <family val="2"/>
      </rPr>
      <t>ë</t>
    </r>
    <r>
      <rPr>
        <sz val="12"/>
        <rFont val="Calibri"/>
        <family val="2"/>
        <scheme val="minor"/>
      </rPr>
      <t xml:space="preserve"> MB (3 specialist x 12 muaj, numri plot</t>
    </r>
    <r>
      <rPr>
        <sz val="12"/>
        <rFont val="Calibri"/>
        <family val="2"/>
      </rPr>
      <t>ësohet me 1 specialistë çdo vit</t>
    </r>
    <r>
      <rPr>
        <sz val="12"/>
        <rFont val="Calibri"/>
        <family val="2"/>
        <scheme val="minor"/>
      </rPr>
      <t xml:space="preserve">).                                                                                                                                                                                                                                          </t>
    </r>
    <r>
      <rPr>
        <sz val="12"/>
        <color rgb="FFFF0000"/>
        <rFont val="Calibri"/>
        <family val="2"/>
        <scheme val="minor"/>
      </rPr>
      <t xml:space="preserve">                                                                                                                </t>
    </r>
  </si>
  <si>
    <r>
      <t xml:space="preserve">1.1.2.7 Të hartohen planet vendore të përgjegjshme gjinore për migracionin dhe diasporën në të gjitha NJVV ;                                                                                                                                                                                                                                                                                        </t>
    </r>
    <r>
      <rPr>
        <sz val="12"/>
        <rFont val="Calibri"/>
        <family val="2"/>
        <scheme val="minor"/>
      </rPr>
      <t>• Ekspert</t>
    </r>
    <r>
      <rPr>
        <sz val="12"/>
        <rFont val="Calibri"/>
        <family val="2"/>
      </rPr>
      <t>ë lokal për hartimin e planeve vendore (4 ekspertë x 5 bashki në vit x 3 ditë/pune për bashki)</t>
    </r>
    <r>
      <rPr>
        <sz val="12"/>
        <rFont val="Calibri"/>
        <family val="2"/>
        <scheme val="minor"/>
      </rPr>
      <t xml:space="preserve">                                                                                                                                                                                                                                                • Shpenzimet e stafit q</t>
    </r>
    <r>
      <rPr>
        <sz val="12"/>
        <rFont val="Calibri"/>
        <family val="2"/>
      </rPr>
      <t>ë do të merret me drejtimin dhe koordinimin e punës për hartimin e planeve (20 institucione x 2 persona x 2 muaj)                                                                                                                                                                                                                                                                                                                                                                  • Shpenzime operative 1</t>
    </r>
    <r>
      <rPr>
        <sz val="12"/>
        <rFont val="Calibri"/>
        <family val="2"/>
        <scheme val="minor"/>
      </rPr>
      <t xml:space="preserve">0% e pagave dhe sigurimeve   </t>
    </r>
  </si>
  <si>
    <r>
      <t xml:space="preserve">1.1.2.6 Ngritja dhe forcimi i strukturave vendore ne NJVV-të për migracionin dhe diasporën;                                                                                                                                                                                                                                                                                    </t>
    </r>
    <r>
      <rPr>
        <sz val="12"/>
        <rFont val="Calibri"/>
        <family val="2"/>
        <scheme val="minor"/>
      </rPr>
      <t>• Rekrutimi</t>
    </r>
    <r>
      <rPr>
        <sz val="12"/>
        <rFont val="Calibri"/>
        <family val="2"/>
      </rPr>
      <t xml:space="preserve"> dhe hartimi i përshkrimeve të punës në 15 bashki çdo vit</t>
    </r>
    <r>
      <rPr>
        <sz val="12"/>
        <rFont val="Calibri"/>
        <family val="2"/>
        <scheme val="minor"/>
      </rPr>
      <t xml:space="preserve"> (15 institucione  x 1 staf x 0.4 muaj/në vit)                                                                                                                                                                                                                                     </t>
    </r>
  </si>
  <si>
    <r>
      <rPr>
        <sz val="12"/>
        <color rgb="FFFF0000"/>
        <rFont val="Calibri"/>
        <family val="2"/>
        <scheme val="minor"/>
      </rPr>
      <t>1.1.2.65 Fushatë ndërgjegjësuese me policë, psikolog, inspektorë të punës, oficerë të kufirit dhe stafit të autoriteteve kombëtare që mbulojnë çështjet e azilit dhe migracionit me fokus zbatimin e legjislacionit në fushën e mbrojtjes së të dhënave personale;</t>
    </r>
    <r>
      <rPr>
        <sz val="12"/>
        <color theme="1"/>
        <rFont val="Calibri"/>
        <family val="2"/>
        <scheme val="minor"/>
      </rPr>
      <t xml:space="preserve"> 
• Kosto vjetore p</t>
    </r>
    <r>
      <rPr>
        <sz val="12"/>
        <color theme="1"/>
        <rFont val="Aptos Narrow"/>
        <family val="2"/>
      </rPr>
      <t>ë</t>
    </r>
    <r>
      <rPr>
        <sz val="12"/>
        <color theme="1"/>
        <rFont val="Calibri"/>
        <family val="2"/>
      </rPr>
      <t>r realizimin e fushatave (1 fushat</t>
    </r>
    <r>
      <rPr>
        <sz val="12"/>
        <color theme="1"/>
        <rFont val="Aptos Narrow"/>
        <family val="2"/>
      </rPr>
      <t>ë</t>
    </r>
    <r>
      <rPr>
        <sz val="12"/>
        <color theme="1"/>
        <rFont val="Calibri"/>
        <family val="2"/>
      </rPr>
      <t xml:space="preserve"> n</t>
    </r>
    <r>
      <rPr>
        <sz val="12"/>
        <color theme="1"/>
        <rFont val="Aptos Narrow"/>
        <family val="2"/>
      </rPr>
      <t>ë</t>
    </r>
    <r>
      <rPr>
        <sz val="12"/>
        <color theme="1"/>
        <rFont val="Calibri"/>
        <family val="2"/>
      </rPr>
      <t xml:space="preserve"> vit x 1.2 milion</t>
    </r>
    <r>
      <rPr>
        <sz val="12"/>
        <color theme="1"/>
        <rFont val="Aptos Narrow"/>
        <family val="2"/>
      </rPr>
      <t>ë</t>
    </r>
    <r>
      <rPr>
        <sz val="12"/>
        <color theme="1"/>
        <rFont val="Calibri"/>
        <family val="2"/>
      </rPr>
      <t xml:space="preserve"> n</t>
    </r>
    <r>
      <rPr>
        <sz val="12"/>
        <color theme="1"/>
        <rFont val="Aptos Narrow"/>
        <family val="2"/>
      </rPr>
      <t>ë</t>
    </r>
    <r>
      <rPr>
        <sz val="12"/>
        <color theme="1"/>
        <rFont val="Calibri"/>
        <family val="2"/>
      </rPr>
      <t xml:space="preserve"> total)</t>
    </r>
    <r>
      <rPr>
        <sz val="12"/>
        <color theme="1"/>
        <rFont val="Calibri"/>
        <family val="2"/>
        <scheme val="minor"/>
      </rPr>
      <t xml:space="preserve">
                                                                                                                                                                                                                                                     </t>
    </r>
  </si>
  <si>
    <r>
      <t xml:space="preserve">1.1.2.4 Të zhvillohen trajnime të ndjeshme gjinore specifike për migracionin për NJVQ                                                                                                                                                                                                                                                                                                                  </t>
    </r>
    <r>
      <rPr>
        <sz val="12"/>
        <rFont val="Calibri"/>
        <family val="2"/>
        <scheme val="minor"/>
      </rPr>
      <t>• Paga e trajnereve (për efekt llogaritje 2 trajnime në vit x 3 ditë x 1 trajnere x 9000 lekë/dita)
• Shpenzime trajnimi sipas  referencave të IPSIS   (trajnimet fillojnë pas hartimit të moduleve/20 pjesëmarrës për trajnim);                                                                                                                                                                                                                • Materiale trajnimi (40 persona x 300 lekë/person)</t>
    </r>
  </si>
  <si>
    <r>
      <t xml:space="preserve">1.1.2.3 Organizimi i trajnimeve të vazhdueshme, për nëpunësit e ngarkuar me detyra në lidhje me zbatimin e legjislacionit për çështjet migratore (menaxhimin e migracionit te rregullt dhe te parregullt, procedura e përzgjedhjes dhe identifikimi i grupeve vulenrabël; procedurat e kthimit)                                                                                                                                                                                                                                                                                                                 </t>
    </r>
    <r>
      <rPr>
        <sz val="12"/>
        <rFont val="Calibri"/>
        <family val="2"/>
        <scheme val="minor"/>
      </rPr>
      <t>• Paga e trajnereve (për efekt llogaritje 3 trajnime n</t>
    </r>
    <r>
      <rPr>
        <sz val="12"/>
        <rFont val="Calibri"/>
        <family val="2"/>
      </rPr>
      <t>ë vit x 4 ditë x 1 trajnere</t>
    </r>
    <r>
      <rPr>
        <sz val="12"/>
        <rFont val="Calibri"/>
        <family val="2"/>
        <scheme val="minor"/>
      </rPr>
      <t xml:space="preserve"> x 9000 lek</t>
    </r>
    <r>
      <rPr>
        <sz val="12"/>
        <rFont val="Calibri"/>
        <family val="2"/>
      </rPr>
      <t>ë/dita</t>
    </r>
    <r>
      <rPr>
        <sz val="12"/>
        <rFont val="Calibri"/>
        <family val="2"/>
        <scheme val="minor"/>
      </rPr>
      <t>)
• Shpenzime trajnimi sipas  referencave t</t>
    </r>
    <r>
      <rPr>
        <sz val="12"/>
        <rFont val="Calibri"/>
        <family val="2"/>
      </rPr>
      <t>ë IPSIS</t>
    </r>
    <r>
      <rPr>
        <sz val="12"/>
        <rFont val="Calibri"/>
        <family val="2"/>
        <scheme val="minor"/>
      </rPr>
      <t xml:space="preserve">   (trajnimet fillojn</t>
    </r>
    <r>
      <rPr>
        <sz val="12"/>
        <rFont val="Calibri"/>
        <family val="2"/>
      </rPr>
      <t>ë pas hartimit të moduleve/20 pjesëmarrës për trajnim);                                                                                                                                                                                                                • Materiale trajnimi (80 persona x 300 lekë/person</t>
    </r>
    <r>
      <rPr>
        <sz val="12"/>
        <rFont val="Calibri"/>
        <family val="2"/>
        <scheme val="minor"/>
      </rPr>
      <t xml:space="preserve">  </t>
    </r>
    <r>
      <rPr>
        <sz val="12"/>
        <color rgb="FFFF0000"/>
        <rFont val="Calibri"/>
        <family val="2"/>
        <scheme val="minor"/>
      </rPr>
      <t xml:space="preserve">                       </t>
    </r>
  </si>
  <si>
    <r>
      <t xml:space="preserve">1.1.2.2 Ngritja dhe funksionimi i njësisë/strukturës së trajnimeve për Migracionin                                                                                                                                                                                                                                                                                                                                                                                                                                                                                                                                                                                                                                          
</t>
    </r>
    <r>
      <rPr>
        <sz val="12"/>
        <rFont val="Calibri"/>
        <family val="2"/>
        <scheme val="minor"/>
      </rPr>
      <t>• Paga e specialistëve n</t>
    </r>
    <r>
      <rPr>
        <sz val="12"/>
        <rFont val="Calibri"/>
        <family val="2"/>
      </rPr>
      <t xml:space="preserve">ë </t>
    </r>
    <r>
      <rPr>
        <sz val="12"/>
        <rFont val="Calibri"/>
        <family val="2"/>
        <scheme val="minor"/>
      </rPr>
      <t>strukturën e trajnimeve për Migracionin në institucionit përgjegjës (2 specialist x 6 muaj/vit p</t>
    </r>
    <r>
      <rPr>
        <sz val="12"/>
        <rFont val="Calibri"/>
        <family val="2"/>
      </rPr>
      <t>ër efekt llogaritje</t>
    </r>
    <r>
      <rPr>
        <sz val="12"/>
        <rFont val="Calibri"/>
        <family val="2"/>
        <scheme val="minor"/>
      </rPr>
      <t xml:space="preserve">)                                                                                                                                                                                                                                                                                                          • Shpenzime operative  (20% e pagave dhe sigurimeve) </t>
    </r>
  </si>
  <si>
    <r>
      <rPr>
        <sz val="12"/>
        <color rgb="FFFF0000"/>
        <rFont val="Calibri"/>
        <family val="2"/>
        <scheme val="minor"/>
      </rPr>
      <t>1.1.3.4 Hartimi i një udhërrëfyesi për koordimin dhe raportimin e Planit të Veprimit.</t>
    </r>
    <r>
      <rPr>
        <sz val="12"/>
        <color theme="1"/>
        <rFont val="Calibri"/>
        <family val="2"/>
        <scheme val="minor"/>
      </rPr>
      <t xml:space="preserve">
• Paga e specialistëve në MB q</t>
    </r>
    <r>
      <rPr>
        <sz val="12"/>
        <color theme="1"/>
        <rFont val="Calibri"/>
        <family val="2"/>
      </rPr>
      <t>ë do merren me hartimin e udhërrëfyesi</t>
    </r>
    <r>
      <rPr>
        <sz val="12"/>
        <color theme="1"/>
        <rFont val="Calibri"/>
        <family val="2"/>
        <scheme val="minor"/>
      </rPr>
      <t xml:space="preserve">  (3 specialistë x 1 muaj)                                                                                                                                                                                                                                                               • Ekspert lokal asiston MB p</t>
    </r>
    <r>
      <rPr>
        <sz val="12"/>
        <color theme="1"/>
        <rFont val="Calibri"/>
        <family val="2"/>
      </rPr>
      <t>ër hartimin e udhërrëfyesit</t>
    </r>
    <r>
      <rPr>
        <sz val="12"/>
        <color theme="1"/>
        <rFont val="Calibri"/>
        <family val="2"/>
        <scheme val="minor"/>
      </rPr>
      <t xml:space="preserve">  (1 ekspert x 10 dit</t>
    </r>
    <r>
      <rPr>
        <sz val="12"/>
        <color theme="1"/>
        <rFont val="Calibri"/>
        <family val="2"/>
      </rPr>
      <t xml:space="preserve">ë </t>
    </r>
    <r>
      <rPr>
        <sz val="12"/>
        <color theme="1"/>
        <rFont val="Calibri"/>
        <family val="2"/>
        <scheme val="minor"/>
      </rPr>
      <t>n</t>
    </r>
    <r>
      <rPr>
        <sz val="12"/>
        <color theme="1"/>
        <rFont val="Calibri"/>
        <family val="2"/>
      </rPr>
      <t>ë vit x 2 vjet</t>
    </r>
    <r>
      <rPr>
        <sz val="12"/>
        <color theme="1"/>
        <rFont val="Calibri"/>
        <family val="2"/>
        <scheme val="minor"/>
      </rPr>
      <t xml:space="preserve"> )
</t>
    </r>
  </si>
  <si>
    <r>
      <t xml:space="preserve">1.2.1.3 Zhvillimi i trajnimeve për realizimin me përgjegjshmëri të proceseve të përpunimit, shkëmbimit dhe ndërveprimit të të dhënave personale, me qëllim rritjen e aftësive të nëpunësve të ngarkuar me mbledhjen e të dhënave të migracionit                                                                                                                                                                                                                                                                                                                                                                                                                                                                                                                                                                        </t>
    </r>
    <r>
      <rPr>
        <sz val="12"/>
        <rFont val="Calibri"/>
        <family val="2"/>
        <scheme val="minor"/>
      </rPr>
      <t xml:space="preserve">• Shpenzime për organizimin e trajnimeve (3 trajnime x 20 persona  x 2 ditë x 9000 lekë/person), sipas kostos së ASPA </t>
    </r>
  </si>
  <si>
    <r>
      <t xml:space="preserve">1.2.1.4 Zhvillimi i trajnimeve të dedikuara për të rritur kapacitetet për mbledhjen, analizën dhe shpërndarjen e të dhënave të disagreguara sipas gjinisë, moshës, statusit dhe karkteristikave të tjera, për të adresuar boshllëqet e të dhënave dhe për të vlerësuar tendencat kryesore të migracionit;
</t>
    </r>
    <r>
      <rPr>
        <sz val="12"/>
        <rFont val="Calibri"/>
        <family val="2"/>
        <scheme val="minor"/>
      </rPr>
      <t>• Shpenzime p</t>
    </r>
    <r>
      <rPr>
        <sz val="12"/>
        <rFont val="Calibri"/>
        <family val="2"/>
      </rPr>
      <t xml:space="preserve">ër organizimin e trajnimeve (3 trajnime x 20 persona  x 2 ditë x 9000 lekë/person), sipas kostos së ASPA                                                                                                                                                                                                                                       </t>
    </r>
    <r>
      <rPr>
        <sz val="12"/>
        <rFont val="Calibri"/>
        <family val="2"/>
        <scheme val="minor"/>
      </rPr>
      <t xml:space="preserve">                                                                                                                                                                                                                                                                                                                                                                                                                                                                                                                                                                                                                                                                                                                                                                                                                                                                                                                                                                </t>
    </r>
  </si>
  <si>
    <r>
      <rPr>
        <sz val="12"/>
        <color rgb="FFFF0000"/>
        <rFont val="Calibri"/>
        <family val="2"/>
        <scheme val="minor"/>
      </rPr>
      <t xml:space="preserve">1.2.2.6 Prodhimi dhe publikimi i statistikave të ndjeshme gjinore mbi migracionin dhe mbrojtjen ndërkombëtare.                                                                                                                                                </t>
    </r>
    <r>
      <rPr>
        <sz val="12"/>
        <color theme="1"/>
        <rFont val="Calibri"/>
        <family val="2"/>
        <scheme val="minor"/>
      </rPr>
      <t xml:space="preserve">                                                                                                                                                                                                                  
• Kosto e stafit për prodhimimin dhe publikimin e statistikave mbi migracionin (2 specialistë x 2 muaj pune në vit = 4 muaj pune)                                                                                                                                                                                                                                                                                                                                                                                                                                                                                                                                              • Shpenzime operative 20% çdo vit mbi vlerën e pagave p</t>
    </r>
    <r>
      <rPr>
        <sz val="12"/>
        <color theme="1"/>
        <rFont val="Calibri"/>
        <family val="2"/>
      </rPr>
      <t>ër publikime</t>
    </r>
    <r>
      <rPr>
        <sz val="12"/>
        <color theme="1"/>
        <rFont val="Calibri"/>
        <family val="2"/>
        <scheme val="minor"/>
      </rPr>
      <t xml:space="preserve">                                                                                                                                                                                                                                                                                                                                                              </t>
    </r>
  </si>
  <si>
    <r>
      <t xml:space="preserve">1.4.1.4 Organizimi i aktiviteteve ndërgjegjësuese me nxënësit, trajnimi dhe këshillimi i mësuesve të lendës qytetari të shkollave të mesme për trajtimin e fenomenit të migracionit;                                                                                                                                                                                                                                                                                                        </t>
    </r>
    <r>
      <rPr>
        <sz val="12"/>
        <rFont val="Calibri"/>
        <family val="2"/>
        <scheme val="minor"/>
      </rPr>
      <t>• Shpenzime p</t>
    </r>
    <r>
      <rPr>
        <sz val="12"/>
        <rFont val="Calibri"/>
        <family val="2"/>
      </rPr>
      <t>ër trajnimin e mësuesve</t>
    </r>
    <r>
      <rPr>
        <sz val="12"/>
        <rFont val="Calibri"/>
        <family val="2"/>
        <scheme val="minor"/>
      </rPr>
      <t xml:space="preserve"> (3 trajnime x 20 m</t>
    </r>
    <r>
      <rPr>
        <sz val="12"/>
        <rFont val="Calibri"/>
        <family val="2"/>
      </rPr>
      <t>ësues</t>
    </r>
    <r>
      <rPr>
        <sz val="12"/>
        <rFont val="Calibri"/>
        <family val="2"/>
        <scheme val="minor"/>
      </rPr>
      <t xml:space="preserve"> x 1 ditë x 9000 lek</t>
    </r>
    <r>
      <rPr>
        <sz val="12"/>
        <rFont val="Calibri"/>
        <family val="2"/>
      </rPr>
      <t>ë/mësues</t>
    </r>
    <r>
      <rPr>
        <sz val="12"/>
        <rFont val="Calibri"/>
        <family val="2"/>
        <scheme val="minor"/>
      </rPr>
      <t xml:space="preserve">)                                                                                                                                                                                                                                                                                                                         • Shpenzime për realizimin e fushatës (shumë fikse 1.0 milionë çdo vit mbështetur në aktivitete të ngjashme)       </t>
    </r>
  </si>
  <si>
    <r>
      <t xml:space="preserve">1.4.1.5 Organizimi i aktiviteteve ndergjegjësuese me nxënësit, trajnimi dhe këshillimi i mësuesve të shkollave të mesme profesionale për trajtimin e fenomenit të migracionit                                                                                                                                                                                                                                                                      </t>
    </r>
    <r>
      <rPr>
        <sz val="12"/>
        <rFont val="Calibri"/>
        <family val="2"/>
        <scheme val="minor"/>
      </rPr>
      <t>• Shpenzime për trajnimin e mësuesve (1 trajnim x 20 mësues x 1 ditë x 9000 lekë/mësues)                                                                                                                                                                                                                                                                                                                         • Shpenzime për realizimin e fushatës (shumë fikse 500 mij</t>
    </r>
    <r>
      <rPr>
        <sz val="12"/>
        <rFont val="Calibri"/>
        <family val="2"/>
      </rPr>
      <t>ë</t>
    </r>
    <r>
      <rPr>
        <sz val="12"/>
        <rFont val="Calibri"/>
        <family val="2"/>
        <scheme val="minor"/>
      </rPr>
      <t xml:space="preserve">çdo vit mbështetur në aktivitete të ngjashme)  </t>
    </r>
  </si>
  <si>
    <r>
      <rPr>
        <sz val="12"/>
        <color rgb="FFFF0000"/>
        <rFont val="Calibri"/>
        <family val="2"/>
        <scheme val="minor"/>
      </rPr>
      <t xml:space="preserve">1.4.2.2 Rishikimi/përmirësimi i procesit të intervistimit / pyetjes në kufi për shtetasit shqiptar që largohen nga territori, fëmijët e pashoqëruar dhe hartimi i teknikave të ndjeshme gjinore të intervistimit </t>
    </r>
    <r>
      <rPr>
        <sz val="12"/>
        <rFont val="Calibri"/>
        <family val="2"/>
        <scheme val="minor"/>
      </rPr>
      <t xml:space="preserve">                                
• Shpenzime stafi i DKM  rishikimin/përmirësimi i procesit të intervistimit / pyetjes në kufi  (3 staf x 1 muaj/vit=3 muaj)   Mbulohen nga fondi i pagave te DKM                                                                                                                                                                                                                                                                                                                     </t>
    </r>
  </si>
  <si>
    <r>
      <rPr>
        <sz val="12"/>
        <color rgb="FFFF0000"/>
        <rFont val="Calibri"/>
        <family val="2"/>
        <scheme val="minor"/>
      </rPr>
      <t>2.3.1.1 Kryerja e nje vlerësimi të ndjeshëm gjinor të nevojave dhe sfidave që hasin burrat dhe gratë emigrantë/e të rikthyer me qëllim adresimin e tyre në mënyrë efektive</t>
    </r>
    <r>
      <rPr>
        <sz val="12"/>
        <color theme="1"/>
        <rFont val="Calibri"/>
        <family val="2"/>
        <scheme val="minor"/>
      </rPr>
      <t xml:space="preserve">                                                                                                                                                                                                                               • Realizimi i vleresimeve vjetore nga institucione te specializuara  (shuma totale 1.5 milion);                                                                                                                                                                                                                                                                          </t>
    </r>
  </si>
  <si>
    <r>
      <rPr>
        <sz val="12"/>
        <color rgb="FFFF0000"/>
        <rFont val="Calibri"/>
        <family val="2"/>
        <scheme val="minor"/>
      </rPr>
      <t xml:space="preserve">2.3.1.3 Hartimi i udhëzuesve për ofrimin e shërbimeve të përgjegjshme gjinore për të kthyerit në fushën e punësimit, arsimit dhe formimit profesional, investimeve dhe strehimit;                                                                                                                                                                         • </t>
    </r>
    <r>
      <rPr>
        <sz val="12"/>
        <color theme="1"/>
        <rFont val="Calibri"/>
        <family val="2"/>
        <scheme val="minor"/>
      </rPr>
      <t>Grupe pune  p</t>
    </r>
    <r>
      <rPr>
        <sz val="12"/>
        <color theme="1"/>
        <rFont val="Calibri"/>
        <family val="2"/>
      </rPr>
      <t>ë</t>
    </r>
    <r>
      <rPr>
        <sz val="12"/>
        <color theme="1"/>
        <rFont val="Calibri"/>
        <family val="2"/>
        <scheme val="minor"/>
      </rPr>
      <t>r hartimin e udhezuesve  (4 udhezues x 3 specialistë x 2 muaj/vit personi);                                                                                                                                                                                                                                                                          •10% shpenzime t</t>
    </r>
    <r>
      <rPr>
        <sz val="12"/>
        <color theme="1"/>
        <rFont val="Calibri"/>
        <family val="2"/>
      </rPr>
      <t xml:space="preserve">ë </t>
    </r>
    <r>
      <rPr>
        <sz val="12"/>
        <color theme="1"/>
        <rFont val="Calibri"/>
        <family val="2"/>
        <scheme val="minor"/>
      </rPr>
      <t xml:space="preserve"> tjera operative (mbi pagat dhe sigurimet);                                                                                                                                                                                                                                                                                                                       </t>
    </r>
  </si>
  <si>
    <r>
      <rPr>
        <sz val="12"/>
        <color rgb="FFFF0000"/>
        <rFont val="Calibri"/>
        <family val="2"/>
        <scheme val="minor"/>
      </rPr>
      <t xml:space="preserve">2.3.1.4  Ndjekje dhe monitorim i proceseve të lidhura me të kthyerit në tregun e punës, per perfituesit nga programet qe zbaton AKPA; </t>
    </r>
    <r>
      <rPr>
        <sz val="12"/>
        <color theme="1"/>
        <rFont val="Calibri"/>
        <family val="2"/>
        <scheme val="minor"/>
      </rPr>
      <t xml:space="preserve">                                                                                                                                                                                                                                                                                                                                                                                                                                                                                                                                                                                                                                    • Kosto e stafit q</t>
    </r>
    <r>
      <rPr>
        <sz val="12"/>
        <color theme="1"/>
        <rFont val="Calibri"/>
        <family val="2"/>
      </rPr>
      <t>ë ndjek dhe monitoron proceset e lidhura (</t>
    </r>
    <r>
      <rPr>
        <sz val="12"/>
        <color theme="1"/>
        <rFont val="Calibri"/>
        <family val="2"/>
        <scheme val="minor"/>
      </rPr>
      <t>2 specialistë x 3 muaj/vit personi);                                                                                                                                                                                                                                                                                        •10% shpenzime të tjera operative (mbi pagat dhe sigurimet)</t>
    </r>
  </si>
  <si>
    <r>
      <rPr>
        <sz val="12"/>
        <color rgb="FFFF0000"/>
        <rFont val="Calibri"/>
        <family val="2"/>
        <scheme val="minor"/>
      </rPr>
      <t xml:space="preserve">2.3.1.5 Mbledhje dhe raportim periodik ne lidhje me  informacionin dhe nevojave të grupeve të të rikthyerëve qe paraqiten ne zyrat e punes, me qellim përmirësimin e politikave dhe masave të programeve të punësimit aktiv për trajtimin dhe përfitimin e të rikthyerëve në këto masa.                                                                                                                                                                                                                                                                                                                                     </t>
    </r>
    <r>
      <rPr>
        <sz val="12"/>
        <rFont val="Calibri"/>
        <family val="2"/>
        <scheme val="minor"/>
      </rPr>
      <t xml:space="preserve">• Kosto e stafit per mbledhjen, perpunimin dhe raportimin e informacionit </t>
    </r>
    <r>
      <rPr>
        <sz val="12"/>
        <rFont val="Calibri"/>
        <family val="2"/>
      </rPr>
      <t xml:space="preserve"> (</t>
    </r>
    <r>
      <rPr>
        <sz val="12"/>
        <rFont val="Calibri"/>
        <family val="2"/>
        <scheme val="minor"/>
      </rPr>
      <t>10 staf x 2 muaj/vit secili);                                                                                                                                                                                                                                                                                                                                                                                                                                                                                                                                                                                                                                                                                                                                                                           •10% shpenzime të tjera operative (mbi pagat dhe sigurimet).</t>
    </r>
  </si>
  <si>
    <r>
      <t xml:space="preserve">2.3.1.6 Bashkëpunimi ndërinstitucional ndërmjet zyrave të punës, zyrave lokale të zhvillimit ekonomik dhe QFP për hartimin e masave dhe programeve për mbështetjen dhe fuqizimin ekonomik të punësimit të të rikthyerëve në bazë të nevojave të tyre;                                                                                                                                                                                                                                                                                                                                                                                                                                                                                                                                                                                                                                                                                           </t>
    </r>
    <r>
      <rPr>
        <sz val="12"/>
        <rFont val="Calibri"/>
        <family val="2"/>
        <scheme val="minor"/>
      </rPr>
      <t>• Kosto e stafit që do te angazhohet me  bashkëpunimin ndërinstitucional (15 specialistë x 2 muaj);                                                                                                                                                                                                                                                                                                                                                                                          •10% shpenzime të tjera operative (mbi pagat dhe sigurimet).</t>
    </r>
  </si>
  <si>
    <r>
      <t xml:space="preserve">2.3.1.7 Nenshkrimi i marrëveshjeve tw bashkëpunimit  ndwrmjet strukturave që zbatojnë marrëveshjet e ripranimit dhe strukturave që ofrojnë shërbime punësimi, formimi profesional, ndihmës ekonomik, sociale  me qëllim orientimin e personave te ripranuar.                                                                                                                                                                                                                                                                                                                                                                                                       </t>
    </r>
    <r>
      <rPr>
        <sz val="11"/>
        <rFont val="Times New Roman"/>
        <family val="1"/>
      </rPr>
      <t>• Kosto e stafit që do te angazhohet me  hartimin dhe nenshkrimin e marrveshjeve (10 marreveshje x 2 staf x  0.5 muaj/secili);                                                                                                                                                                                                                                                                                                                                                                                          •10% shpenzime të tjera operative (mbi pagat dhe sigurimet).</t>
    </r>
  </si>
  <si>
    <t>2.3.1.8 Krijimi i një mekanizmi ndërinstitucional për kthimin dhe rintegrimin</t>
  </si>
  <si>
    <r>
      <t xml:space="preserve">2.3.1.9 Informimi  i shtetasve shqiptarë të ripranuar mbi shërbimet publike dhe jopublike që lehtësojnë riintegrimin e tyre                                                                                                                                                                                                                          </t>
    </r>
    <r>
      <rPr>
        <sz val="12"/>
        <rFont val="Calibri"/>
        <family val="2"/>
        <scheme val="minor"/>
      </rPr>
      <t>• Kosto e stafit që do te angazhohet me  informimin e shtetasve shqiptarë të ripranuar (10 staf x  1 muaj ne vit/secili);                                                                                                                                                                                                                                                                                                                                                                                          •10% shpenzime të tjera operative (mbi pagat dhe sigurimet).</t>
    </r>
  </si>
  <si>
    <t>Objektivi Specifik 3.1: Mbrojtja e të drejtave të migrantëve dhe integrimi i tyre në shoqërinë shqiptare</t>
  </si>
  <si>
    <t>Objektivi Specifik 3.1:Mbrojtja e të drejtave të migrantëve dhe integrimi i tyre në shoqërinë shqiptare</t>
  </si>
  <si>
    <t>3.1.1 Informimi dhe mbrojtja nga diskriminimi i imigrantëve.</t>
  </si>
  <si>
    <t>3.1.1 Informimi dhe mbrojtja nga diskriminimi i imigrantëve</t>
  </si>
  <si>
    <r>
      <rPr>
        <sz val="12"/>
        <color rgb="FFFF0000"/>
        <rFont val="Calibri"/>
        <family val="2"/>
        <scheme val="minor"/>
      </rPr>
      <t>3.1.1.1 Të formalizohet një seksion i dedikuar në raportet vjetore të KMD mbi garantimin e të drejtave dhe aksesin në shërbime e  të imigrantëve, azilkërkuesve, refugjatëve dhe personave me mbrojtje ndërkombëtare  sipas ligjit Për të huajt”, ligjit "Për Azilin ne RSH”, “Ligjit kundër diskriminimit”, kuadrit ligjor në fuqi mbi barazinë gjinore dhe mbrojtjen nga dhuna me bazë gjinore si dhe ligjeve të tjera të aplikueshme;.</t>
    </r>
    <r>
      <rPr>
        <sz val="12"/>
        <color theme="1"/>
        <rFont val="Calibri"/>
        <family val="2"/>
        <scheme val="minor"/>
      </rPr>
      <t xml:space="preserve"> 
•Grup pune p</t>
    </r>
    <r>
      <rPr>
        <sz val="12"/>
        <color theme="1"/>
        <rFont val="Calibri"/>
        <family val="2"/>
      </rPr>
      <t>ër formalizimin e seksionit te dedikuar (5 persona x 2 muaj)                                                                                                                                                                                                                                                                                                                                                                               •Shpenzime të tjera operative 10 % (e pagave dhe sigurimeve të stafit)</t>
    </r>
  </si>
  <si>
    <r>
      <rPr>
        <sz val="12"/>
        <color rgb="FFFF0000"/>
        <rFont val="Calibri"/>
        <family val="2"/>
        <scheme val="minor"/>
      </rPr>
      <t>3.1.1.1 Të formalizohet një seksion i dedikuar në raportet vjetore të KMD mbi garantimin e të drejtave dhe aksesin në shërbime e  të imigrantëve, azilkërkuesve, refugjatëve dhe personave me mbrojtje ndërkombëtare  sipas ligjit Për të huajt”, ligjit "Për Azilin ne RSH”, “Ligjit kundër diskriminimit”, kuadrit ligjor në fuqi mbi barazinë gjinore dhe mbrojtjen nga dhuna me bazë gjinore si dhe ligjeve të tjera të aplikueshme;.</t>
    </r>
    <r>
      <rPr>
        <sz val="12"/>
        <color theme="1"/>
        <rFont val="Calibri"/>
        <family val="2"/>
        <scheme val="minor"/>
      </rPr>
      <t xml:space="preserve"> 
•Grup pune p</t>
    </r>
    <r>
      <rPr>
        <sz val="12"/>
        <color theme="1"/>
        <rFont val="Calibri"/>
        <family val="2"/>
      </rPr>
      <t>ër formalizimin e seksionit te dedikuar (5 persona x 2 muaj)                                                                                                                                                                                                                                                                                                                      •Shpenzime të tjera operative 10 % (e pagave dhe sigurimeve të stafit)</t>
    </r>
  </si>
  <si>
    <t xml:space="preserve"> 3.1.2 Lehtesimi i aksesit ne shërbimet publike të garantuara me ligj </t>
  </si>
  <si>
    <t>01110 Planifikimi, Menaxhimi dhe Administrimi (16), 10550 Tregu i Punes, 07220 Sherbimet e Kujdesit Paresor, 07330 Sherbimet e Kujdesit Dytesor</t>
  </si>
  <si>
    <t>3.1.3 Krijimi i praktikave në nivel lokal  dhe qendror për të rritur pjesëmarrjen e migrantëve</t>
  </si>
  <si>
    <t xml:space="preserve">01110 Planifikimi, Menaxhimi dhe Administrimi (16), 01120 Mbeshtetje diplomatike jashte shtetit, 09120 Arsimi Baze (perfshire parashkollorin 09230 Arsimi i Mesem (i pergjithshem) </t>
  </si>
  <si>
    <r>
      <t xml:space="preserve">3.1.2.1 Të identifikohen dhe të hiqen pengesat për akses në shërbime publike për migrantët ne aksesin tek te drejtat                                                                                                                                                                                                                                                                                              </t>
    </r>
    <r>
      <rPr>
        <sz val="12"/>
        <rFont val="Times New Roman"/>
        <family val="1"/>
      </rPr>
      <t>• Grup pune për identifikimin e pengesave (4 persona x 2 muaj/vit)                                                                                                                                                                                                                                                                                                                                                                                                                                            • Ekspert lokal (1 person x 2 muaj10 dit</t>
    </r>
    <r>
      <rPr>
        <sz val="12"/>
        <rFont val="Aptos Narrow"/>
        <family val="2"/>
      </rPr>
      <t>ë</t>
    </r>
    <r>
      <rPr>
        <sz val="7.2"/>
        <rFont val="Times New Roman"/>
        <family val="1"/>
      </rPr>
      <t>/vit</t>
    </r>
    <r>
      <rPr>
        <sz val="12"/>
        <rFont val="Times New Roman"/>
        <family val="1"/>
      </rPr>
      <t>)                                                                                                                                                                                                                                                                                                                                                                                                                                                                        • Shpenzime të tjera operative 10% (e pagave dhe sigurimeve shoqërore)</t>
    </r>
  </si>
  <si>
    <r>
      <t xml:space="preserve">3.1.2.2 Rritja e aksesit në shërbime publike për  migrantët duke u dhënë informacion (faqe interneti, aplikacione celulari, fletëpalosje, pika konsultative në zyra shtetërore) për pranueshmërinë, të drejtat, dokumentacionin e nevojshëm, në gjuhët që përdorin ata                                                                                                                                                                                                                                                                                                                                                                                                                                                                                             </t>
    </r>
    <r>
      <rPr>
        <sz val="12"/>
        <rFont val="Times New Roman"/>
        <family val="1"/>
      </rPr>
      <t>• Grup pune për pregatitjen e informacionit  për  migrantët (4 persona x 2 muaj/vit)                                                                                                                                                                                                                                                                                                                                                                                                                                            • Kostot e publikimeve jan</t>
    </r>
    <r>
      <rPr>
        <sz val="12"/>
        <rFont val="Aptos Narrow"/>
        <family val="2"/>
      </rPr>
      <t>ë</t>
    </r>
    <r>
      <rPr>
        <sz val="12"/>
        <rFont val="Times New Roman"/>
        <family val="1"/>
      </rPr>
      <t xml:space="preserve"> t</t>
    </r>
    <r>
      <rPr>
        <sz val="12"/>
        <rFont val="Aptos Narrow"/>
        <family val="2"/>
      </rPr>
      <t>ë</t>
    </r>
    <r>
      <rPr>
        <sz val="12"/>
        <rFont val="Times New Roman"/>
        <family val="1"/>
      </rPr>
      <t xml:space="preserve"> shp</t>
    </r>
    <r>
      <rPr>
        <sz val="12"/>
        <rFont val="Aptos Narrow"/>
        <family val="2"/>
      </rPr>
      <t>ë</t>
    </r>
    <r>
      <rPr>
        <sz val="12"/>
        <rFont val="Times New Roman"/>
        <family val="1"/>
      </rPr>
      <t>rndara n</t>
    </r>
    <r>
      <rPr>
        <sz val="12"/>
        <rFont val="Aptos Narrow"/>
        <family val="2"/>
      </rPr>
      <t>ë</t>
    </r>
    <r>
      <rPr>
        <sz val="12"/>
        <rFont val="Times New Roman"/>
        <family val="1"/>
      </rPr>
      <t xml:space="preserve"> institucionet q</t>
    </r>
    <r>
      <rPr>
        <sz val="12"/>
        <rFont val="Aptos Narrow"/>
        <family val="2"/>
      </rPr>
      <t>ë</t>
    </r>
    <r>
      <rPr>
        <sz val="12"/>
        <rFont val="Times New Roman"/>
        <family val="1"/>
      </rPr>
      <t xml:space="preserve"> shp</t>
    </r>
    <r>
      <rPr>
        <sz val="12"/>
        <rFont val="Aptos Narrow"/>
        <family val="2"/>
      </rPr>
      <t>ë</t>
    </r>
    <r>
      <rPr>
        <sz val="12"/>
        <rFont val="Times New Roman"/>
        <family val="1"/>
      </rPr>
      <t>rndajn</t>
    </r>
    <r>
      <rPr>
        <sz val="12"/>
        <rFont val="Aptos Narrow"/>
        <family val="2"/>
      </rPr>
      <t>ë</t>
    </r>
    <r>
      <rPr>
        <sz val="12"/>
        <rFont val="Times New Roman"/>
        <family val="1"/>
      </rPr>
      <t xml:space="preserve"> informacionin. Kosto p</t>
    </r>
    <r>
      <rPr>
        <sz val="12"/>
        <rFont val="Aptos Narrow"/>
        <family val="2"/>
      </rPr>
      <t>ë</t>
    </r>
    <r>
      <rPr>
        <sz val="12"/>
        <rFont val="Times New Roman"/>
        <family val="1"/>
      </rPr>
      <t>r publikim t</t>
    </r>
    <r>
      <rPr>
        <sz val="12"/>
        <rFont val="Aptos Narrow"/>
        <family val="2"/>
      </rPr>
      <t>ë</t>
    </r>
    <r>
      <rPr>
        <sz val="12"/>
        <rFont val="Times New Roman"/>
        <family val="1"/>
      </rPr>
      <t xml:space="preserve"> materialeve t</t>
    </r>
    <r>
      <rPr>
        <sz val="12"/>
        <rFont val="Aptos Narrow"/>
        <family val="2"/>
      </rPr>
      <t>ë</t>
    </r>
    <r>
      <rPr>
        <sz val="12"/>
        <rFont val="Times New Roman"/>
        <family val="1"/>
      </rPr>
      <t xml:space="preserve"> dedikuara 300,000 n</t>
    </r>
    <r>
      <rPr>
        <sz val="12"/>
        <rFont val="Aptos Narrow"/>
        <family val="2"/>
      </rPr>
      <t>ë</t>
    </r>
    <r>
      <rPr>
        <sz val="12"/>
        <rFont val="Times New Roman"/>
        <family val="1"/>
      </rPr>
      <t xml:space="preserve"> vit                                                                                                                                                                                                                                                                                                                                                                                                                            • Shpenzime të tjera operative 10% (e pagave dhe sigurimeve shoqërore)</t>
    </r>
  </si>
  <si>
    <r>
      <t xml:space="preserve">3.1.2.3 Ofrimi i një rruge qartë për përfitimin e shtëtesisë  duke informuar aplikantët për qëndrim afatgjatë, që interpreton qartë kërkesat (sidomos periudha e qëndrimit pa ndërprerje dhe njohuritë gjuhësore) dhe të përshkruhet procedura                                                                                                                                                                                                                                                                                                                                                                                                                                                                                                                                                  </t>
    </r>
    <r>
      <rPr>
        <sz val="12"/>
        <rFont val="Times New Roman"/>
        <family val="1"/>
      </rPr>
      <t>• Grup pune për pregatitjen e nj</t>
    </r>
    <r>
      <rPr>
        <sz val="12"/>
        <rFont val="Aptos Narrow"/>
        <family val="2"/>
      </rPr>
      <t>ë</t>
    </r>
    <r>
      <rPr>
        <sz val="12"/>
        <rFont val="Times New Roman"/>
        <family val="1"/>
      </rPr>
      <t xml:space="preserve"> dokumenti (udh</t>
    </r>
    <r>
      <rPr>
        <sz val="12"/>
        <rFont val="Aptos Narrow"/>
        <family val="2"/>
      </rPr>
      <t>ë</t>
    </r>
    <r>
      <rPr>
        <sz val="12"/>
        <rFont val="Times New Roman"/>
        <family val="1"/>
      </rPr>
      <t>zuesi) q</t>
    </r>
    <r>
      <rPr>
        <sz val="12"/>
        <rFont val="Aptos Narrow"/>
        <family val="2"/>
      </rPr>
      <t>ë</t>
    </r>
    <r>
      <rPr>
        <sz val="12"/>
        <rFont val="Times New Roman"/>
        <family val="1"/>
      </rPr>
      <t xml:space="preserve"> p</t>
    </r>
    <r>
      <rPr>
        <sz val="12"/>
        <rFont val="Aptos Narrow"/>
        <family val="2"/>
      </rPr>
      <t>ë</t>
    </r>
    <r>
      <rPr>
        <sz val="12"/>
        <rFont val="Times New Roman"/>
        <family val="1"/>
      </rPr>
      <t>rmban hapat q</t>
    </r>
    <r>
      <rPr>
        <sz val="12"/>
        <rFont val="Aptos Narrow"/>
        <family val="2"/>
      </rPr>
      <t>ë</t>
    </r>
    <r>
      <rPr>
        <sz val="12"/>
        <rFont val="Times New Roman"/>
        <family val="1"/>
      </rPr>
      <t xml:space="preserve"> duhet t</t>
    </r>
    <r>
      <rPr>
        <sz val="12"/>
        <rFont val="Aptos Narrow"/>
        <family val="2"/>
      </rPr>
      <t>ë</t>
    </r>
    <r>
      <rPr>
        <sz val="12"/>
        <rFont val="Times New Roman"/>
        <family val="1"/>
      </rPr>
      <t xml:space="preserve"> ndiqen për përfitimin e shtëtesisë (3 persona x 2 muaj/vit)                                                                                                                                                                                                                                                                                                                                                                                                                                                                                                                                                                                                                                                                                                                                                                                                                                                                   • Shpenzime të tjera operative 20% (e pagave dhe sigurimeve shoqërore)</t>
    </r>
  </si>
  <si>
    <r>
      <t xml:space="preserve">3.1.2. 4 Të trajnohen mjekët, infermierët dhe stafi spitalor dhe i kujdesit shëndetësor që të përmirësohen shërbimet ndaj të huajve dhe punëtorëve migrantë në vend duke kuptuar më mirë përcaktuesit e risqeve përkatëse shëndetësore dhe sociale si edhe ndikimin e kulturës tek shëndeti dhe sëmundjet                                                                                                                                                                                                                                                                                                                                                                                           </t>
    </r>
    <r>
      <rPr>
        <sz val="12"/>
        <rFont val="Times New Roman"/>
        <family val="1"/>
      </rPr>
      <t>• Shpenzime për trajnime (kosta mesatare p</t>
    </r>
    <r>
      <rPr>
        <sz val="12"/>
        <rFont val="Aptos Narrow"/>
        <family val="2"/>
      </rPr>
      <t>ë</t>
    </r>
    <r>
      <rPr>
        <sz val="12"/>
        <rFont val="Times New Roman"/>
        <family val="1"/>
      </rPr>
      <t>r nj</t>
    </r>
    <r>
      <rPr>
        <sz val="12"/>
        <rFont val="Aptos Narrow"/>
        <family val="2"/>
      </rPr>
      <t>ë</t>
    </r>
    <r>
      <rPr>
        <sz val="12"/>
        <rFont val="Times New Roman"/>
        <family val="1"/>
      </rPr>
      <t xml:space="preserve"> t</t>
    </r>
    <r>
      <rPr>
        <sz val="12"/>
        <rFont val="Aptos Narrow"/>
        <family val="2"/>
      </rPr>
      <t>ë</t>
    </r>
    <r>
      <rPr>
        <sz val="12"/>
        <rFont val="Times New Roman"/>
        <family val="1"/>
      </rPr>
      <t xml:space="preserve"> trajnuar 9000 lek</t>
    </r>
    <r>
      <rPr>
        <sz val="12"/>
        <rFont val="Aptos Narrow"/>
        <family val="2"/>
      </rPr>
      <t>ë</t>
    </r>
    <r>
      <rPr>
        <sz val="12"/>
        <rFont val="Times New Roman"/>
        <family val="1"/>
      </rPr>
      <t>/personi. 3 grupe n</t>
    </r>
    <r>
      <rPr>
        <sz val="12"/>
        <rFont val="Aptos Narrow"/>
        <family val="2"/>
      </rPr>
      <t>ë</t>
    </r>
    <r>
      <rPr>
        <sz val="12"/>
        <rFont val="Times New Roman"/>
        <family val="1"/>
      </rPr>
      <t xml:space="preserve"> vit * 20 persona*1 dit</t>
    </r>
    <r>
      <rPr>
        <sz val="12"/>
        <rFont val="Aptos Narrow"/>
        <family val="2"/>
      </rPr>
      <t>ë</t>
    </r>
    <r>
      <rPr>
        <sz val="12"/>
        <rFont val="Times New Roman"/>
        <family val="1"/>
      </rPr>
      <t>*9000 lek</t>
    </r>
    <r>
      <rPr>
        <sz val="12"/>
        <rFont val="Aptos Narrow"/>
        <family val="2"/>
      </rPr>
      <t>ë</t>
    </r>
    <r>
      <rPr>
        <sz val="12"/>
        <rFont val="Times New Roman"/>
        <family val="1"/>
      </rPr>
      <t>/personi)</t>
    </r>
  </si>
  <si>
    <r>
      <t xml:space="preserve">3.1.3.3 Përfshirja në planet vendore për migracionin dhe diasporën për garantimin e të drejtave të migranteve, në komunitet për pjesëmarrje aktive në komunitet                                                                                                                                                                                                                                          </t>
    </r>
    <r>
      <rPr>
        <sz val="12"/>
        <rFont val="Times New Roman"/>
        <family val="1"/>
      </rPr>
      <t>• Grupe pune për  përfshirja në planet vendore garantimin e të drejtave të migranteve (20 NJVV/vit *1 ekspert p</t>
    </r>
    <r>
      <rPr>
        <sz val="12"/>
        <rFont val="Aptos Narrow"/>
        <family val="2"/>
      </rPr>
      <t>ë</t>
    </r>
    <r>
      <rPr>
        <sz val="12"/>
        <rFont val="Times New Roman"/>
        <family val="1"/>
      </rPr>
      <t>r bashki*1/4 e muajit p</t>
    </r>
    <r>
      <rPr>
        <sz val="12"/>
        <rFont val="Aptos Narrow"/>
        <family val="2"/>
      </rPr>
      <t>ë</t>
    </r>
    <r>
      <rPr>
        <sz val="12"/>
        <rFont val="Times New Roman"/>
        <family val="1"/>
      </rPr>
      <t>r ekspert)</t>
    </r>
  </si>
  <si>
    <r>
      <t xml:space="preserve">3.1.3.4 Zhvillimi i dialogut teknik dhe politik midis NJVV dhe strukturave të pushtetit qendror për zbatimin e programeve integruese                                                                                                                                                                                                                                                              </t>
    </r>
    <r>
      <rPr>
        <sz val="12"/>
        <rFont val="Times New Roman"/>
        <family val="1"/>
      </rPr>
      <t>• Grupe pune për  zhvillimin i dialogut teknik dhe politik  (per efekt llogaritje 4 persona*1 muaj/vit për angazhimin)                                                                                                                                                                                                                                                                                                       • Shpenzime të tjera operative 20% (e pagave dhe sigurimeve shoqërore)</t>
    </r>
  </si>
  <si>
    <r>
      <t xml:space="preserve">2.3.1.2 Hartimi i një Manuali për Ndihmën dhe Riintegrimin e të Kthyerve, me fokus individët vulnerabël ndaj dhunës, shfrytëzimit dhe abuzimit                                                                                                                                                                                                                                                 </t>
    </r>
    <r>
      <rPr>
        <sz val="12"/>
        <rFont val="Calibri"/>
        <family val="2"/>
        <scheme val="minor"/>
      </rPr>
      <t>• Grupe pune  për hartimin e manualit  (1 manual x 3 specialistë x 2 muaj/vit personi);                                                                                                                                                                                                                                                                                                                                                     •10% shpenzime të  tjera operative (mbi pagat dhe sigurimet);</t>
    </r>
  </si>
  <si>
    <t>Qëllimi i Politikës 4: Promovimi i migracionit te rregullt dhe mbrojtja e të drejtave të migrantëve dhe integrimi i tyre në shoqërinë shqiptare</t>
  </si>
  <si>
    <t xml:space="preserve">Objektivi Specifik 4.1: Përmirësimi efikasitetit, aksesit dhe apelimit  në procedurën e  azilit </t>
  </si>
  <si>
    <t xml:space="preserve">4.1.1 Përafrimi i kuadrit ligjor kombëtar për azilin  me kuadrin e BE-së dhe kuadrin ndërkombëtar  </t>
  </si>
  <si>
    <r>
      <t xml:space="preserve">3.1.3.2 Të zhvillohen seanca ndërgjegjësuese të nxënësve dhe mësuesve në institucionet e arsimit parauniversitar për parandalimin e gjuhës së urrejtjes, racizmit dhe formave të tjera të diskriminimit të migrantëve                                                                    </t>
    </r>
    <r>
      <rPr>
        <sz val="12"/>
        <rFont val="Times New Roman"/>
        <family val="1"/>
      </rPr>
      <t>• Organzimi i fushatave ne nivel qarku (12 qarqe x 1 fushate x 500 mijë lekë në vit)</t>
    </r>
  </si>
  <si>
    <r>
      <t xml:space="preserve">3.1.3.2 Të zhvillohen seanca ndërgjegjësuese të nxënësve dhe mësuesve në institucionet e arsimit parauniversitar për parandalimin e gjuhës së urrejtjes, racizmit dhe formave të tjera të diskriminimit të migrantëve                                                                                                                                                                                        </t>
    </r>
    <r>
      <rPr>
        <sz val="12"/>
        <rFont val="Times New Roman"/>
        <family val="1"/>
      </rPr>
      <t>• Organzimi i fushatave ne nivel qarku (12 qarqe x 1 fushate x 500 mijë lekë në vit)</t>
    </r>
  </si>
  <si>
    <r>
      <t xml:space="preserve">3.1.3.2 Të zhvillohen seanca ndërgjegjësuese të nxënësve dhe mësuesve në institucionet e arsimit parauniversitar për parandalimin e gjuhës së urrejtjes, racizmit dhe formave të tjera të diskriminimit të migrantëve                                                                                                    </t>
    </r>
    <r>
      <rPr>
        <sz val="12"/>
        <rFont val="Times New Roman"/>
        <family val="1"/>
      </rPr>
      <t>• Organzimi i fushatave ne nivel qarku (12 qarqe x 1 fushate x 500 mijë lekë në vit)</t>
    </r>
  </si>
  <si>
    <r>
      <t xml:space="preserve">3.1.3.1 Rritja e ndërgjegjësimit dhe përfshirja e migrantëve,  në proceset politikbërëse/vendimarrrëse në nivel vendor                                                                                                                                                                                                                                                                                              </t>
    </r>
    <r>
      <rPr>
        <sz val="12"/>
        <rFont val="Times New Roman"/>
        <family val="1"/>
      </rPr>
      <t>• Realizimi i proceseve dhe fushata ndergjegjesuese nga NJVV (61 bashki x 1 staf x 0.5muaj/vit).                                                                                                                                                                                                                                                                                                                                               • Shpenzime te tjera operative 10% (pagave dhe sigurimeve)</t>
    </r>
  </si>
  <si>
    <t>01110 Planifikimi, Menaxhimi dhe Administrimi (16), 01110 Planifikimi, Menaxhimi dhe Administrimi (14)</t>
  </si>
  <si>
    <r>
      <rPr>
        <sz val="11"/>
        <color rgb="FFFF0000"/>
        <rFont val="Times New Roman"/>
        <family val="1"/>
      </rPr>
      <t xml:space="preserve">4.1.3.1 Organizimi i trajnimeve të vazhdueshme të oficerëve në kufi  lidhur me aksesin në procedurat e azilit.   </t>
    </r>
    <r>
      <rPr>
        <sz val="11"/>
        <rFont val="Times New Roman"/>
        <family val="1"/>
      </rPr>
      <t xml:space="preserve">                                                                                                                                                                                                                                                                                                                            • Paga e trajnereve (për efekt llogaritje 4 trajnime në vit x 4 ditë x 1 trajnere x 9000 lekë/dita)                                                                                                                                                                                                                                                                                                                                                             • Shpenzime trajnimi sipas  referencave të IPSIS   (trajnimet fillojnë pas hartimit të moduleve/20 pjesëmarrës për trajnim);   </t>
    </r>
  </si>
  <si>
    <r>
      <rPr>
        <sz val="11"/>
        <color rgb="FFFF0000"/>
        <rFont val="Times New Roman"/>
        <family val="1"/>
      </rPr>
      <t xml:space="preserve">4.1.3.4 Hartimi i një Udhërrëfyesi për koordinimin ndërinstitucional për procedurat e azilit </t>
    </r>
    <r>
      <rPr>
        <sz val="11"/>
        <rFont val="Times New Roman"/>
        <family val="1"/>
      </rPr>
      <t xml:space="preserve">                                                                                                                                                                                                                                                                                                                                                                       • Ekspert lokal për zhvillimin e  Udhërrëfyesi (1 ekspertë x 15 ditë )                                                                                                                                                                                                                                                                                                                                                                                                                          • Ekspert ndërkombëtar për zhvillimin e  Udhërrëfyesi (1 ekspertë x 10 ditë )                                                                                                                                                                                                                                                                                                                                                                                                                            • Shtypshkrimi dhe shumëfishimi i udhëzuevit (300 mijë lekë )</t>
    </r>
  </si>
  <si>
    <r>
      <rPr>
        <sz val="12"/>
        <color rgb="FFFF0000"/>
        <rFont val="Times New Roman"/>
        <family val="1"/>
      </rPr>
      <t>4.1.3.3 Rritja e numrit të stafit në Drejtorinë për Azilin dhe Shtetësinë në Ministrinë e Brendshme , për shqyrtimin e aplikimeve per azil</t>
    </r>
    <r>
      <rPr>
        <sz val="12"/>
        <rFont val="Times New Roman"/>
        <family val="1"/>
      </rPr>
      <t xml:space="preserve">                                                                                                                                                                                                                       • (shtohen 2 specialist</t>
    </r>
    <r>
      <rPr>
        <sz val="12"/>
        <rFont val="Aptos Narrow"/>
        <family val="2"/>
      </rPr>
      <t>ë</t>
    </r>
    <r>
      <rPr>
        <sz val="12"/>
        <rFont val="Times New Roman"/>
        <family val="1"/>
      </rPr>
      <t xml:space="preserve"> kategoria 6 duke filluar nga 2024)</t>
    </r>
  </si>
  <si>
    <t xml:space="preserve">4.1.3  Rritja e kapaciteve të stafit përgjegjës për procedurat e azilit </t>
  </si>
  <si>
    <t xml:space="preserve">Objektivi Specifik 4.2: Përmirësimi efikasitetit, aksesit dhe apelimit  në procedurën e  azilit </t>
  </si>
  <si>
    <t>4.2.1. Identifikimin i shpejtë i personave me nevoja të vecanta gjatë procedurave të perzgjedhjes</t>
  </si>
  <si>
    <r>
      <rPr>
        <sz val="11"/>
        <color rgb="FFFF0000"/>
        <rFont val="Times New Roman"/>
        <family val="1"/>
      </rPr>
      <t>4.2.1.2 Ofrimi i përkthimit të licencuar/zyrtar/ ndihmes psikologjike  për grupet vulnerabël në procesin e përzgjedhjes/pre-screening</t>
    </r>
    <r>
      <rPr>
        <sz val="11"/>
        <rFont val="Times New Roman"/>
        <family val="1"/>
      </rPr>
      <t>.                                                                                                                                                                                                                                                                                          • Shpenzime per perkthim/ndihmes psikologjike (150 persona n</t>
    </r>
    <r>
      <rPr>
        <sz val="11"/>
        <rFont val="Aptos Narrow"/>
        <family val="2"/>
      </rPr>
      <t>ë</t>
    </r>
    <r>
      <rPr>
        <sz val="6.6"/>
        <rFont val="Times New Roman"/>
        <family val="1"/>
      </rPr>
      <t xml:space="preserve"> vit</t>
    </r>
    <r>
      <rPr>
        <sz val="11"/>
        <rFont val="Times New Roman"/>
        <family val="1"/>
      </rPr>
      <t xml:space="preserve">  x 2 ore mesatarisht x 5040 leke me TVSH, sipas udhezimit MD) </t>
    </r>
  </si>
  <si>
    <r>
      <rPr>
        <sz val="12"/>
        <color rgb="FFFF0000"/>
        <rFont val="Times New Roman"/>
        <family val="1"/>
      </rPr>
      <t>4.2.1.3 Trajnimi I oficereve te policisë në kufi për komunikimin etik dhe efektiv me grupet vulnerabel</t>
    </r>
    <r>
      <rPr>
        <sz val="12"/>
        <rFont val="Times New Roman"/>
        <family val="1"/>
      </rPr>
      <t xml:space="preserve">                                                                                                                                                                                                                                                                                                                                     • Shpenzime per trajnim (2 trajnime x 20 persona x 9000 lek</t>
    </r>
    <r>
      <rPr>
        <sz val="12"/>
        <rFont val="Aptos Narrow"/>
        <family val="2"/>
      </rPr>
      <t>ë</t>
    </r>
    <r>
      <rPr>
        <sz val="12"/>
        <rFont val="Times New Roman"/>
        <family val="1"/>
      </rPr>
      <t xml:space="preserve">/personi mesatarisht) </t>
    </r>
  </si>
  <si>
    <r>
      <rPr>
        <sz val="12"/>
        <color rgb="FFFF0000"/>
        <rFont val="Times New Roman"/>
        <family val="1"/>
      </rPr>
      <t xml:space="preserve">4.2.1.1 Hartimi i procedurave standarte, me tregues të qartë për identifikimin e grupeve vulnerabel në kufi </t>
    </r>
    <r>
      <rPr>
        <sz val="12"/>
        <rFont val="Times New Roman"/>
        <family val="1"/>
      </rPr>
      <t xml:space="preserve">                                                                                                                                                                                                                                                                                                         • Grup pune p</t>
    </r>
    <r>
      <rPr>
        <sz val="12"/>
        <rFont val="Aptos Narrow"/>
        <family val="2"/>
      </rPr>
      <t>ë</t>
    </r>
    <r>
      <rPr>
        <sz val="12"/>
        <rFont val="Times New Roman"/>
        <family val="1"/>
      </rPr>
      <t>r hartimin e procedurave (3 persona x 1.5 muaj/person)                                                                                                                                                                                                                                                                                                                                                                                                        • Shpenzime operative (10% e pagave&amp;sigurimeve)</t>
    </r>
  </si>
  <si>
    <t>10430 Perkujdesi Social, 01110 Planifikimi, Menaxhimi dhe Administrimi (16)</t>
  </si>
  <si>
    <t>4.2.3 Mbrojtje e vecantë për femijët e huaj të pashoqëruar</t>
  </si>
  <si>
    <t>10430 Perkujdesi Social, 01120 Mbeshtetje diplomatike jashte shtetit</t>
  </si>
  <si>
    <t>4.2.2 Infrastrukturë dhe burime njerëzore në qëndrat pritëse dhe tranzitore të siguruar plotësimin e  nevojave të grupeve vulnerabël</t>
  </si>
  <si>
    <r>
      <rPr>
        <sz val="12"/>
        <color rgb="FFFF0000"/>
        <rFont val="Times New Roman"/>
        <family val="1"/>
      </rPr>
      <t>4.2.2.3 Shtimi i personelit shëndetësor të kualifikuar, transportit të posacëm, paisjeve dhe paketave dhe  në qëndrat pritëse</t>
    </r>
    <r>
      <rPr>
        <sz val="12"/>
        <color rgb="FF000000"/>
        <rFont val="Times New Roman"/>
        <family val="1"/>
      </rPr>
      <t xml:space="preserve">                                                                                                                                                                                                                                                                                                                                                                                     • Personel shtese n</t>
    </r>
    <r>
      <rPr>
        <sz val="12"/>
        <color rgb="FF000000"/>
        <rFont val="Aptos Narrow"/>
        <family val="2"/>
      </rPr>
      <t>ë</t>
    </r>
    <r>
      <rPr>
        <sz val="12"/>
        <color rgb="FF000000"/>
        <rFont val="Times New Roman"/>
        <family val="1"/>
      </rPr>
      <t xml:space="preserve"> qendrat prit</t>
    </r>
    <r>
      <rPr>
        <sz val="12"/>
        <color rgb="FF000000"/>
        <rFont val="Aptos Narrow"/>
        <family val="2"/>
      </rPr>
      <t>ë</t>
    </r>
    <r>
      <rPr>
        <sz val="12"/>
        <color rgb="FF000000"/>
        <rFont val="Times New Roman"/>
        <family val="1"/>
      </rPr>
      <t>se (3 personel me koh</t>
    </r>
    <r>
      <rPr>
        <sz val="12"/>
        <color rgb="FF000000"/>
        <rFont val="Aptos Narrow"/>
        <family val="2"/>
      </rPr>
      <t>ë</t>
    </r>
    <r>
      <rPr>
        <sz val="12"/>
        <color rgb="FF000000"/>
        <rFont val="Times New Roman"/>
        <family val="1"/>
      </rPr>
      <t xml:space="preserve"> t</t>
    </r>
    <r>
      <rPr>
        <sz val="12"/>
        <color rgb="FF000000"/>
        <rFont val="Aptos Narrow"/>
        <family val="2"/>
      </rPr>
      <t>ë plotë</t>
    </r>
    <r>
      <rPr>
        <sz val="12"/>
        <color rgb="FF000000"/>
        <rFont val="Times New Roman"/>
        <family val="1"/>
      </rPr>
      <t xml:space="preserve"> x 12 muaj/ në vit)                                                                                                                                                                                                                                                                                                                                                                                      • Shpenzime të tjera operative  (3 milion</t>
    </r>
    <r>
      <rPr>
        <sz val="12"/>
        <color rgb="FF000000"/>
        <rFont val="Aptos Narrow"/>
        <family val="2"/>
      </rPr>
      <t>ë</t>
    </r>
    <r>
      <rPr>
        <sz val="12"/>
        <color rgb="FF000000"/>
        <rFont val="Times New Roman"/>
        <family val="1"/>
      </rPr>
      <t xml:space="preserve"> n</t>
    </r>
    <r>
      <rPr>
        <sz val="12"/>
        <color rgb="FF000000"/>
        <rFont val="Aptos Narrow"/>
        <family val="2"/>
      </rPr>
      <t>ë</t>
    </r>
    <r>
      <rPr>
        <sz val="12"/>
        <color rgb="FF000000"/>
        <rFont val="Times New Roman"/>
        <family val="1"/>
      </rPr>
      <t xml:space="preserve"> vit) p</t>
    </r>
    <r>
      <rPr>
        <sz val="12"/>
        <color rgb="FF000000"/>
        <rFont val="Aptos Narrow"/>
        <family val="2"/>
      </rPr>
      <t>ë</t>
    </r>
    <r>
      <rPr>
        <sz val="12"/>
        <color rgb="FF000000"/>
        <rFont val="Times New Roman"/>
        <family val="1"/>
      </rPr>
      <t>r t</t>
    </r>
    <r>
      <rPr>
        <sz val="12"/>
        <color rgb="FF000000"/>
        <rFont val="Aptos Narrow"/>
        <family val="2"/>
      </rPr>
      <t>ë</t>
    </r>
    <r>
      <rPr>
        <sz val="12"/>
        <color rgb="FF000000"/>
        <rFont val="Times New Roman"/>
        <family val="1"/>
      </rPr>
      <t xml:space="preserve"> mbuluar transportin dhe paketat</t>
    </r>
  </si>
  <si>
    <r>
      <rPr>
        <sz val="12"/>
        <color rgb="FFFF0000"/>
        <rFont val="Times New Roman"/>
        <family val="1"/>
      </rPr>
      <t>4.2.3.1 Hartimi i procedurave të specializuara për vlerësimin moshor të fëmijëve të huaj e pashoqëruar</t>
    </r>
    <r>
      <rPr>
        <sz val="12"/>
        <color rgb="FF000000"/>
        <rFont val="Times New Roman"/>
        <family val="1"/>
      </rPr>
      <t xml:space="preserve">                                                                                                                                                                                                                                                                                                                                         • Grup ekspertësh për hartimin e procedurave (3 specialiste x 2 muaj/ në vit)                                                                                                                                                                                                                                                                                                                                                                                          • Shpenzime të tjera operative 10% (e pagave dhe sigurimeve shoqerore) </t>
    </r>
  </si>
  <si>
    <r>
      <rPr>
        <sz val="12"/>
        <color rgb="FFFF0000"/>
        <rFont val="Times New Roman"/>
        <family val="1"/>
      </rPr>
      <t>4.2.3.2 Ngritja e një qëndrë residenciale kombetarë pritëse të dedikuar për femijët e huaj të   pashoq</t>
    </r>
    <r>
      <rPr>
        <sz val="12"/>
        <color rgb="FFFF0000"/>
        <rFont val="Aptos Narrow"/>
        <family val="2"/>
      </rPr>
      <t>ëruar</t>
    </r>
    <r>
      <rPr>
        <sz val="12"/>
        <color rgb="FF000000"/>
        <rFont val="Times New Roman"/>
        <family val="1"/>
      </rPr>
      <t xml:space="preserve">                                                                                                                                                                                                                                                                                                                                                           • Grup ekspertësh për hartimin e projektit dhe studimin e fizibilitetit (3 specialiste x 3 muaj/ në vitin 2024)                                                                                                                                                                                                                                                                                                                                                                                          • Shpenzime p</t>
    </r>
    <r>
      <rPr>
        <sz val="12"/>
        <color rgb="FF000000"/>
        <rFont val="Aptos Narrow"/>
        <family val="2"/>
      </rPr>
      <t>ër ngritjen dhe funksionimin e qendrës sipas qendrave të ngjashme (viti I-7milionë (5 milionë investime dhe 2 milionë shpenzime operative, viti II 3 milione paga dhe shpenzime operative)</t>
    </r>
    <r>
      <rPr>
        <sz val="12"/>
        <color rgb="FF000000"/>
        <rFont val="Times New Roman"/>
        <family val="1"/>
      </rPr>
      <t xml:space="preserve"> </t>
    </r>
  </si>
  <si>
    <r>
      <rPr>
        <sz val="12"/>
        <color rgb="FFFF0000"/>
        <rFont val="Times New Roman"/>
        <family val="1"/>
      </rPr>
      <t xml:space="preserve">4.2.3.5 Përshtatja e kapaciteteve infrastrukturore në kufi për fëmijët e huaj të  pashoqëruar </t>
    </r>
    <r>
      <rPr>
        <sz val="12"/>
        <color rgb="FF000000"/>
        <rFont val="Times New Roman"/>
        <family val="1"/>
      </rPr>
      <t xml:space="preserve">                                                                                                                                                                                                                                                                                                                                                                        • Grup ekspertësh përvler</t>
    </r>
    <r>
      <rPr>
        <sz val="12"/>
        <color rgb="FF000000"/>
        <rFont val="Aptos Narrow"/>
        <family val="2"/>
      </rPr>
      <t>ë</t>
    </r>
    <r>
      <rPr>
        <sz val="12"/>
        <color rgb="FF000000"/>
        <rFont val="Times New Roman"/>
        <family val="1"/>
      </rPr>
      <t>simin e infrastruktur</t>
    </r>
    <r>
      <rPr>
        <sz val="12"/>
        <color rgb="FF000000"/>
        <rFont val="Aptos Narrow"/>
        <family val="2"/>
      </rPr>
      <t>ë</t>
    </r>
    <r>
      <rPr>
        <sz val="12"/>
        <color rgb="FF000000"/>
        <rFont val="Times New Roman"/>
        <family val="1"/>
      </rPr>
      <t>s ekzistuese dhe nevojat p</t>
    </r>
    <r>
      <rPr>
        <sz val="12"/>
        <color rgb="FF000000"/>
        <rFont val="Aptos Narrow"/>
        <family val="2"/>
      </rPr>
      <t>ë</t>
    </r>
    <r>
      <rPr>
        <sz val="12"/>
        <color rgb="FF000000"/>
        <rFont val="Times New Roman"/>
        <family val="1"/>
      </rPr>
      <t>r p</t>
    </r>
    <r>
      <rPr>
        <sz val="12"/>
        <color rgb="FF000000"/>
        <rFont val="Aptos Narrow"/>
        <family val="2"/>
      </rPr>
      <t xml:space="preserve">ërshtatje </t>
    </r>
    <r>
      <rPr>
        <sz val="12"/>
        <color rgb="FF000000"/>
        <rFont val="Times New Roman"/>
        <family val="1"/>
      </rPr>
      <t xml:space="preserve"> (3 specialiste x 3 muaj/ në vitin 2024)                                                                                                                                                                                                                                                                                                                                                                                          • Shpenzime për përshtatja e kapaciteteve infrastrukturore sipas qendrave të ngjashme (3 milione investime cdo vit) </t>
    </r>
  </si>
  <si>
    <r>
      <rPr>
        <sz val="12"/>
        <color rgb="FFFF0000"/>
        <rFont val="Times New Roman"/>
        <family val="1"/>
      </rPr>
      <t>4.2.3.4 Shkëmbimi I informacionit me përfaqësitë diplomatike për gjurminin e familjes</t>
    </r>
    <r>
      <rPr>
        <sz val="12"/>
        <color rgb="FF000000"/>
        <rFont val="Times New Roman"/>
        <family val="1"/>
      </rPr>
      <t xml:space="preserve">                                                                                                                                                                                                                                                                                                                                                                        • Kosto e stafit t</t>
    </r>
    <r>
      <rPr>
        <sz val="12"/>
        <color rgb="FF000000"/>
        <rFont val="Aptos Narrow"/>
        <family val="2"/>
      </rPr>
      <t>ë</t>
    </r>
    <r>
      <rPr>
        <sz val="12"/>
        <color rgb="FF000000"/>
        <rFont val="Times New Roman"/>
        <family val="1"/>
      </rPr>
      <t xml:space="preserve"> p</t>
    </r>
    <r>
      <rPr>
        <sz val="12"/>
        <color rgb="FF000000"/>
        <rFont val="Aptos Narrow"/>
        <family val="2"/>
      </rPr>
      <t>ë</t>
    </r>
    <r>
      <rPr>
        <sz val="12"/>
        <color rgb="FF000000"/>
        <rFont val="Times New Roman"/>
        <family val="1"/>
      </rPr>
      <t>rfshir</t>
    </r>
    <r>
      <rPr>
        <sz val="12"/>
        <color rgb="FF000000"/>
        <rFont val="Aptos Narrow"/>
        <family val="2"/>
      </rPr>
      <t>ë në shkëmbimi e informacionit</t>
    </r>
    <r>
      <rPr>
        <sz val="12"/>
        <color rgb="FF000000"/>
        <rFont val="Times New Roman"/>
        <family val="1"/>
      </rPr>
      <t xml:space="preserve"> (10 specialiste x 0.5 muaj/ në vit)                                                                                                                                                                                                                                                                                                                                                                                          • Shpenzime të tjera operative 10% (e pagave dhe sigurimeve shoqerore) </t>
    </r>
  </si>
  <si>
    <r>
      <rPr>
        <sz val="12"/>
        <color rgb="FFFF0000"/>
        <rFont val="Times New Roman"/>
        <family val="1"/>
      </rPr>
      <t>4.2.3.3 Zhvillimi  i programeve specifike mbështetëse në sport, kulturë dhe art, për fëmijet e pashoqëruar</t>
    </r>
    <r>
      <rPr>
        <sz val="12"/>
        <color rgb="FF000000"/>
        <rFont val="Times New Roman"/>
        <family val="1"/>
      </rPr>
      <t xml:space="preserve">                                                                                                                                                                                                                                                                                                                    • Shpenzime të tjera operative n</t>
    </r>
    <r>
      <rPr>
        <sz val="12"/>
        <color rgb="FF000000"/>
        <rFont val="Aptos Narrow"/>
        <family val="2"/>
      </rPr>
      <t>ë</t>
    </r>
    <r>
      <rPr>
        <sz val="12"/>
        <color rgb="FF000000"/>
        <rFont val="Times New Roman"/>
        <family val="1"/>
      </rPr>
      <t xml:space="preserve"> total 900 mij</t>
    </r>
    <r>
      <rPr>
        <sz val="12"/>
        <color rgb="FF000000"/>
        <rFont val="Aptos Narrow"/>
        <family val="2"/>
      </rPr>
      <t>ë</t>
    </r>
    <r>
      <rPr>
        <sz val="12"/>
        <color rgb="FF000000"/>
        <rFont val="Times New Roman"/>
        <family val="1"/>
      </rPr>
      <t xml:space="preserve"> n</t>
    </r>
    <r>
      <rPr>
        <sz val="12"/>
        <color rgb="FF000000"/>
        <rFont val="Aptos Narrow"/>
        <family val="2"/>
      </rPr>
      <t>ë vit</t>
    </r>
    <r>
      <rPr>
        <sz val="12"/>
        <color rgb="FF000000"/>
        <rFont val="Times New Roman"/>
        <family val="1"/>
      </rPr>
      <t xml:space="preserve"> </t>
    </r>
  </si>
  <si>
    <t xml:space="preserve">Objektivi Specifik 4.3 Integrimi social ekonomik I refugjateve dhe azilkërkuesve </t>
  </si>
  <si>
    <t>4.3  Nentotal</t>
  </si>
  <si>
    <t>4.3.1 Pograme me qëllim integrimin social ekonomik azilkërkuesve, refugjatëve</t>
  </si>
  <si>
    <t>10430 Perkujdesi Social, 03320 Sherbimi i avokatise, 10550 Tregu i Punes, 06190 Strehimi, 09240 Arsimi i  Mesem (profesional), 09120 Arsimi Baze (perfshire parashkollorin)</t>
  </si>
  <si>
    <t>Nentotal 4.3.1</t>
  </si>
  <si>
    <t>Nentotal 4.3.2</t>
  </si>
  <si>
    <t xml:space="preserve"> 4.3.2 Ofrimi I zgjidhjeve të qëndrueshme për personat me mbrojtje ndërkombëtare</t>
  </si>
  <si>
    <t>10430 Perkujdesi Social, 01110 Planifikimi, Menaxhimi dhe Administrimi (16), 01330 Menaxhimi dhe Zhvillimi i Administratës Publike</t>
  </si>
  <si>
    <r>
      <rPr>
        <sz val="12"/>
        <color rgb="FFFF0000"/>
        <rFont val="Times New Roman"/>
        <family val="1"/>
      </rPr>
      <t>4.3.1.1 Organizimi i programeve orientuese  të mësimit të gjuhës shqipe, historis</t>
    </r>
    <r>
      <rPr>
        <sz val="12"/>
        <color rgb="FFFF0000"/>
        <rFont val="Aptos Narrow"/>
        <family val="2"/>
      </rPr>
      <t>ë</t>
    </r>
    <r>
      <rPr>
        <sz val="12"/>
        <color rgb="FFFF0000"/>
        <rFont val="Times New Roman"/>
        <family val="1"/>
      </rPr>
      <t xml:space="preserve"> dhe  edukatës qytetare</t>
    </r>
    <r>
      <rPr>
        <sz val="12"/>
        <color rgb="FF000000"/>
        <rFont val="Times New Roman"/>
        <family val="1"/>
      </rPr>
      <t xml:space="preserve">                                                                                                                                                                                                                                                                                                                   • Kosto e stafit të MAS përfshirë në organizimin e programeve orientuese (p</t>
    </r>
    <r>
      <rPr>
        <sz val="12"/>
        <color rgb="FF000000"/>
        <rFont val="Aptos Narrow"/>
        <family val="2"/>
      </rPr>
      <t>ë</t>
    </r>
    <r>
      <rPr>
        <sz val="12"/>
        <color rgb="FF000000"/>
        <rFont val="Times New Roman"/>
        <family val="1"/>
      </rPr>
      <t>r efekt llogaritje 3 staf x 9 muaj/vit)                                                                                                                                                                                                                                                                                                                                                                                          • Materiale m</t>
    </r>
    <r>
      <rPr>
        <sz val="12"/>
        <color rgb="FF000000"/>
        <rFont val="Aptos Narrow"/>
        <family val="2"/>
      </rPr>
      <t>ë</t>
    </r>
    <r>
      <rPr>
        <sz val="12"/>
        <color rgb="FF000000"/>
        <rFont val="Times New Roman"/>
        <family val="1"/>
      </rPr>
      <t>simore (50*1000 lek</t>
    </r>
    <r>
      <rPr>
        <sz val="12"/>
        <color rgb="FF000000"/>
        <rFont val="Aptos Narrow"/>
        <family val="2"/>
      </rPr>
      <t>ë</t>
    </r>
    <r>
      <rPr>
        <sz val="12"/>
        <color rgb="FF000000"/>
        <rFont val="Times New Roman"/>
        <family val="1"/>
      </rPr>
      <t xml:space="preserve">) </t>
    </r>
  </si>
  <si>
    <r>
      <rPr>
        <sz val="12"/>
        <color rgb="FFFF0000"/>
        <rFont val="Times New Roman"/>
        <family val="1"/>
      </rPr>
      <t>4.3.1.4 Monitorimi periodik I zbatimit të masave integruese , nepërmjet sondazheve dhe inrtervistave direkt me përfituesit ( refugjatë/azilkërkues)</t>
    </r>
    <r>
      <rPr>
        <sz val="12"/>
        <color rgb="FF000000"/>
        <rFont val="Times New Roman"/>
        <family val="1"/>
      </rPr>
      <t xml:space="preserve">                                                                                                                                                                                                                                                                    • Grupe pune për monitorimin e programeve orientuese (1 grupe pune x 5 persona x 2 muaj/për person)                                                                                                                                                                                                                                                                                                                                                                                                                                                                                                                                                                                                                              • Shpenzime operative 10% çdo vit mbi (pagat dhe sigurimet shoqërore)    </t>
    </r>
  </si>
  <si>
    <r>
      <rPr>
        <sz val="12"/>
        <color rgb="FFFF0000"/>
        <rFont val="Times New Roman"/>
        <family val="1"/>
      </rPr>
      <t>4.3.1.3 Hartimi i një udhërrëfyesi për zbatimin e programeve orientuese të integrimit  bazuar në përgjegjësitë institucionale</t>
    </r>
    <r>
      <rPr>
        <sz val="12"/>
        <color rgb="FF000000"/>
        <rFont val="Times New Roman"/>
        <family val="1"/>
      </rPr>
      <t xml:space="preserve">                                                                                                                                                                                                                                                                           • Ekspert lokal për zhvillimin e  Udhërrëfyesi (2 ekspertë x 15 ditë vetëm për dy vite)                                                                                                                                                                                                                                                                                                                                                                                   • Ekspert ndërkombëtar për zhvillimin e  Udhërrëfyesi (1 ekspertë x 15 ditë vetëm për dy vite)                                                                                                                                                                                                                                                                                                                                                                                                                            • Shtypshkrimi dhe shumëfishimi i udhëzuevit (300 mijë lekë në vitin 2026)</t>
    </r>
  </si>
  <si>
    <r>
      <rPr>
        <sz val="12"/>
        <color rgb="FFFF0000"/>
        <rFont val="Times New Roman"/>
        <family val="1"/>
      </rPr>
      <t>4.3.1.5 Trajnimi dhe kualifikimi I trajnereve / mediatoreve kulturorë për zhvillimin e programve integruese</t>
    </r>
    <r>
      <rPr>
        <sz val="12"/>
        <color rgb="FF000000"/>
        <rFont val="Times New Roman"/>
        <family val="1"/>
      </rPr>
      <t xml:space="preserve">                                                                                                                                                                                                                                                                                                                     • Kosto per organizimin e trajnimeve (2 grupe x 20 persona x 9000 lek</t>
    </r>
    <r>
      <rPr>
        <sz val="12"/>
        <color rgb="FF000000"/>
        <rFont val="Aptos Narrow"/>
        <family val="2"/>
      </rPr>
      <t>ëë</t>
    </r>
    <r>
      <rPr>
        <sz val="12"/>
        <color rgb="FF000000"/>
        <rFont val="Times New Roman"/>
        <family val="1"/>
      </rPr>
      <t xml:space="preserve">/për person)       </t>
    </r>
  </si>
  <si>
    <r>
      <rPr>
        <sz val="12"/>
        <color rgb="FFFF0000"/>
        <rFont val="Times New Roman"/>
        <family val="1"/>
      </rPr>
      <t>4.3.1.6 Kryerja e një vlerësimi se si mund të nxitet pjesëmarrja e të miturve dhe e të  rinjve për arsimimin, kualifikime profesionale, trajnimin dhe punësimin e të rinjve / të rejave</t>
    </r>
    <r>
      <rPr>
        <sz val="12"/>
        <color rgb="FF000000"/>
        <rFont val="Times New Roman"/>
        <family val="1"/>
      </rPr>
      <t xml:space="preserve">                                                                                                                                                                             • Grup pune për vleresimin e politikave/programeve (5 persona x 2 muaj/vit)                                                                                                                                                                                                                                                                                                                                                                                                  • Shpenzime operative 10% e pagave dhe sigurimeve                                                                                                                                                                                                                                                                                                                                                                                                                                                                                                                                                         • Ekspert lokal (20 dite ne vit)  </t>
    </r>
  </si>
  <si>
    <r>
      <t xml:space="preserve">4.3.1.7  Permirësimi i kushteve për shkollimin parësor për fëmijët e azilkeruesve dhe refugjateve- udhëzim 17 Maj 2021 </t>
    </r>
    <r>
      <rPr>
        <sz val="12"/>
        <rFont val="Times New Roman"/>
        <family val="1"/>
      </rPr>
      <t>(kostot mbulohen nga MAS p</t>
    </r>
    <r>
      <rPr>
        <sz val="12"/>
        <rFont val="Aptos Narrow"/>
        <family val="2"/>
      </rPr>
      <t>ë</t>
    </r>
    <r>
      <rPr>
        <sz val="12"/>
        <rFont val="Times New Roman"/>
        <family val="1"/>
      </rPr>
      <t>rmes programeve specifike dhe nuk jan</t>
    </r>
    <r>
      <rPr>
        <sz val="12"/>
        <rFont val="Aptos Narrow"/>
        <family val="2"/>
      </rPr>
      <t>ë</t>
    </r>
    <r>
      <rPr>
        <sz val="12"/>
        <rFont val="Times New Roman"/>
        <family val="1"/>
      </rPr>
      <t xml:space="preserve"> p</t>
    </r>
    <r>
      <rPr>
        <sz val="12"/>
        <rFont val="Aptos Narrow"/>
        <family val="2"/>
      </rPr>
      <t>ë</t>
    </r>
    <r>
      <rPr>
        <sz val="12"/>
        <rFont val="Times New Roman"/>
        <family val="1"/>
      </rPr>
      <t>rfshir</t>
    </r>
    <r>
      <rPr>
        <sz val="12"/>
        <rFont val="Aptos Narrow"/>
        <family val="2"/>
      </rPr>
      <t>ë në këtë plan)</t>
    </r>
  </si>
  <si>
    <r>
      <rPr>
        <sz val="12"/>
        <color rgb="FFFF0000"/>
        <rFont val="Times New Roman"/>
        <family val="1"/>
      </rPr>
      <t>4.3.2.1 Të identifikohen dhe të hiqen pengesat për aksesin në shërbime publike dhe te drejta si dhe aksesin ne e-albania</t>
    </r>
    <r>
      <rPr>
        <sz val="12"/>
        <color rgb="FF000000"/>
        <rFont val="Times New Roman"/>
        <family val="1"/>
      </rPr>
      <t xml:space="preserve">                                                                                                                                                                                                                                                                                    • Grup pune për identifikimin e pengesave dhe reflektimin n</t>
    </r>
    <r>
      <rPr>
        <sz val="12"/>
        <color rgb="FF000000"/>
        <rFont val="Aptos Narrow"/>
        <family val="2"/>
      </rPr>
      <t>ë</t>
    </r>
    <r>
      <rPr>
        <sz val="12"/>
        <color rgb="FF000000"/>
        <rFont val="Times New Roman"/>
        <family val="1"/>
      </rPr>
      <t xml:space="preserve"> aktet rregullatere (3 persona x 2 muaj/vit)                                                                                                                                                                                                                                                                                                                                                                                                  • Shpenzime operative 10% e pagave dhe sigurimeve    (nuk parashikohen shpenzime shtes</t>
    </r>
    <r>
      <rPr>
        <sz val="12"/>
        <color rgb="FF000000"/>
        <rFont val="Aptos Narrow"/>
        <family val="2"/>
      </rPr>
      <t>ë</t>
    </r>
    <r>
      <rPr>
        <sz val="12"/>
        <color rgb="FF000000"/>
        <rFont val="Times New Roman"/>
        <family val="1"/>
      </rPr>
      <t xml:space="preserve"> p</t>
    </r>
    <r>
      <rPr>
        <sz val="12"/>
        <color rgb="FF000000"/>
        <rFont val="Aptos Narrow"/>
        <family val="2"/>
      </rPr>
      <t>ë</t>
    </r>
    <r>
      <rPr>
        <sz val="12"/>
        <color rgb="FF000000"/>
        <rFont val="Times New Roman"/>
        <family val="1"/>
      </rPr>
      <t>r aksesin n</t>
    </r>
    <r>
      <rPr>
        <sz val="12"/>
        <color rgb="FF000000"/>
        <rFont val="Aptos Narrow"/>
        <family val="2"/>
      </rPr>
      <t>ë e-albania)</t>
    </r>
  </si>
  <si>
    <r>
      <rPr>
        <sz val="12"/>
        <color rgb="FFFF0000"/>
        <rFont val="Times New Roman"/>
        <family val="1"/>
      </rPr>
      <t>4.3.2.2 Rritja e aksesit në shërbime publike për  azilkerkuesit dhe refugjatët  duke u dhënë informacion për pranueshmërinë, të drejtat, dokumentacionin e nevojshëm, në gjuhët që ata përdorin ata</t>
    </r>
    <r>
      <rPr>
        <sz val="12"/>
        <color rgb="FF000000"/>
        <rFont val="Times New Roman"/>
        <family val="1"/>
      </rPr>
      <t>.                                                                                                                • Shpenzime  per informacion për pranueshmërinë, të drejtat, dokumentacionin e nevojshëm, në gjuhët që ata përdorin    (vetem shpenzime operative per perkthim dhe shumefishim 300 mije n</t>
    </r>
    <r>
      <rPr>
        <sz val="12"/>
        <color rgb="FF000000"/>
        <rFont val="Aptos Narrow"/>
        <family val="2"/>
      </rPr>
      <t>ë</t>
    </r>
    <r>
      <rPr>
        <sz val="7.2"/>
        <color rgb="FF000000"/>
        <rFont val="Times New Roman"/>
        <family val="1"/>
      </rPr>
      <t xml:space="preserve"> vit</t>
    </r>
    <r>
      <rPr>
        <sz val="12"/>
        <color rgb="FF000000"/>
        <rFont val="Times New Roman"/>
        <family val="1"/>
      </rPr>
      <t>)</t>
    </r>
  </si>
  <si>
    <r>
      <rPr>
        <sz val="12"/>
        <color rgb="FFFF0000"/>
        <rFont val="Times New Roman"/>
        <family val="1"/>
      </rPr>
      <t>4.3.2.3 Ofrimi i një rruge qartë për përfitimin e shtëtesisë  duke vënë në dispozicion informacion për aplikantët për qëndrim afatgjatë, që interpreton qartë kërkesat (sidomos periudha e qëndrimit pa ndërprerje dhe njohuritë gjuhësore)</t>
    </r>
    <r>
      <rPr>
        <sz val="12"/>
        <color rgb="FF000000"/>
        <rFont val="Times New Roman"/>
        <family val="1"/>
      </rPr>
      <t xml:space="preserve">                                                                                                                                                                                                                                                                                                                                                                                                                                                                                                                                                                • Grup pune për pregatitjen e një dokumenti (udhëzuesi) që përmban hapat që duhet të ndiqen për përfitimin e shtëtesisë (3 persona x 2 muaj/vit)                                                                                                                                                                                                                                                                                                                                                                                                                                                                                                                                                                                                                                                                                                                                                                                                                                                                   • Shpenzime të tjera operative 20% (e pagave dhe sigurimeve shoqërore)</t>
    </r>
  </si>
  <si>
    <r>
      <rPr>
        <sz val="12"/>
        <color rgb="FFFF0000"/>
        <rFont val="Times New Roman"/>
        <family val="1"/>
      </rPr>
      <t xml:space="preserve">4.3.2.4 Të trajnohen  stafi  i kujdesit shëndetësor dhe stafi I sherbimeve sociale  ne nivel qwndror dhe lokal pwr tw arritur standartet e duhura ne ofrimin e  shërbimeve ndaj  azilkerkuesve dhe refugjateve </t>
    </r>
    <r>
      <rPr>
        <sz val="12"/>
        <color rgb="FF000000"/>
        <rFont val="Times New Roman"/>
        <family val="1"/>
      </rPr>
      <t xml:space="preserve">                                                                                   • Kosto per organizimin e trajnimeve vet</t>
    </r>
    <r>
      <rPr>
        <sz val="12"/>
        <color rgb="FF000000"/>
        <rFont val="Aptos Narrow"/>
        <family val="2"/>
      </rPr>
      <t>ë</t>
    </r>
    <r>
      <rPr>
        <sz val="12"/>
        <color rgb="FF000000"/>
        <rFont val="Times New Roman"/>
        <family val="1"/>
      </rPr>
      <t>m p</t>
    </r>
    <r>
      <rPr>
        <sz val="12"/>
        <color rgb="FF000000"/>
        <rFont val="Aptos Narrow"/>
        <family val="2"/>
      </rPr>
      <t>ë</t>
    </r>
    <r>
      <rPr>
        <sz val="12"/>
        <color rgb="FF000000"/>
        <rFont val="Times New Roman"/>
        <family val="1"/>
      </rPr>
      <t xml:space="preserve">r stafin e dedikua3 (2 grupe </t>
    </r>
    <r>
      <rPr>
        <sz val="12"/>
        <color rgb="FF000000"/>
        <rFont val="Aptos Narrow"/>
        <family val="2"/>
      </rPr>
      <t>ç</t>
    </r>
    <r>
      <rPr>
        <sz val="12"/>
        <color rgb="FF000000"/>
        <rFont val="Times New Roman"/>
        <family val="1"/>
      </rPr>
      <t>do vit x 20 persona x 9000 lekëë/për person)  ; nj</t>
    </r>
    <r>
      <rPr>
        <sz val="12"/>
        <color rgb="FF000000"/>
        <rFont val="Aptos Narrow"/>
        <family val="2"/>
      </rPr>
      <t>ë</t>
    </r>
    <r>
      <rPr>
        <sz val="12"/>
        <color rgb="FF000000"/>
        <rFont val="Times New Roman"/>
        <family val="1"/>
      </rPr>
      <t xml:space="preserve"> grup me kujdesit shëndetësor dhe nje me stafin e sherbimeve sociale</t>
    </r>
  </si>
  <si>
    <r>
      <rPr>
        <sz val="12"/>
        <color rgb="FFFF0000"/>
        <rFont val="Calibri"/>
        <family val="2"/>
        <scheme val="minor"/>
      </rPr>
      <t>1.1.2.2 Hartimi/përditësimi i kurikulave për trajnime mbi forcimin e kapaciteteve mbi çështjet e migracionit dhe azilit ;</t>
    </r>
    <r>
      <rPr>
        <sz val="12"/>
        <color theme="1"/>
        <rFont val="Calibri"/>
        <family val="2"/>
        <scheme val="minor"/>
      </rPr>
      <t xml:space="preserve">
• Ekspert</t>
    </r>
    <r>
      <rPr>
        <sz val="12"/>
        <color theme="1"/>
        <rFont val="Calibri"/>
        <family val="2"/>
      </rPr>
      <t>ë/trajnerë të miratuar nga ASPA për hartimin/përditësimi e dy  kurikulave (2 ekspertë x 15 ditë në vit për çdo ekspertx 9000 lekë/dita)</t>
    </r>
    <r>
      <rPr>
        <sz val="12"/>
        <color theme="1"/>
        <rFont val="Calibri"/>
        <family val="2"/>
        <scheme val="minor"/>
      </rPr>
      <t xml:space="preserve">
</t>
    </r>
  </si>
  <si>
    <t>Funded by UNHCR</t>
  </si>
  <si>
    <t>Other Bilateral Donors (GIZ. Ambasada e Mbreterise se Bashkuar)</t>
  </si>
  <si>
    <t>Funded by EU (EUAA)</t>
  </si>
  <si>
    <r>
      <t xml:space="preserve">1.1.2.6 Të zhvillohen trajnime për  policë, psikolog, inspektorë të punës, oficerëve të kufirit dhe stafit të autoriteteve kombëtare që mbulojnë çështjet e azilit dhe migracionit; 
</t>
    </r>
    <r>
      <rPr>
        <sz val="12"/>
        <rFont val="Calibri"/>
        <family val="2"/>
        <scheme val="minor"/>
      </rPr>
      <t xml:space="preserve">• Paga e trajnereve (për efekt llogaritje 4 trajnime në vit x 4 ditë x 1 trajnere x 9000 lekë/dita)
• Shpenzime trajnimi sipas  referencave të IPSIS   (trajnimet fillojnë pas hartimit të moduleve/20 pjesëmarrës për trajnim);                                                                                                                                                                                                                                                                                  • Materiale trajnimi (80 persona x 300 lekë/person)        </t>
    </r>
    <r>
      <rPr>
        <sz val="12"/>
        <color rgb="FFFF0000"/>
        <rFont val="Calibri"/>
        <family val="2"/>
        <scheme val="minor"/>
      </rPr>
      <t xml:space="preserve">                                                                                                                                                                                                                                                          </t>
    </r>
  </si>
  <si>
    <r>
      <rPr>
        <sz val="12"/>
        <color rgb="FFFF0000"/>
        <rFont val="Calibri"/>
        <family val="2"/>
        <scheme val="minor"/>
      </rPr>
      <t xml:space="preserve">1.2.1.2 Krijimi dhe monitorimi i një praktike të unifikuar për mbledhjen e të dhënave dhe përdorimin e të dhënave të ndara sipas gjinisë, moshës, statusit dhe karakteristikave të tjera të migrantëve të cilat do të jenë bazë për zhvillimin e politikave të migracionit mbi prova konkrete. (në përputhje me Rregulloren 862/2007 për statistikat e Komunitetit për migrimin dhe mbrojtjen ndërkombëtare, duke mbrojtur të dhënat personale të migrantëve.) ;                                                                                                                                                                                                                                                                                                                                                         </t>
    </r>
    <r>
      <rPr>
        <sz val="12"/>
        <color theme="1"/>
        <rFont val="Calibri"/>
        <family val="2"/>
        <scheme val="minor"/>
      </rPr>
      <t xml:space="preserve"> 
• Nxjerrja e urdhërit për krijimin e grupit të punës p</t>
    </r>
    <r>
      <rPr>
        <sz val="12"/>
        <color theme="1"/>
        <rFont val="Calibri"/>
        <family val="2"/>
      </rPr>
      <t>ër krijimin e praktikës periodike për mbledhjen e të dhënave</t>
    </r>
    <r>
      <rPr>
        <sz val="12"/>
        <color theme="1"/>
        <rFont val="Calibri"/>
        <family val="2"/>
        <scheme val="minor"/>
      </rPr>
      <t xml:space="preserve"> (5 specialistë x 2 muaj/vit vet</t>
    </r>
    <r>
      <rPr>
        <sz val="12"/>
        <color theme="1"/>
        <rFont val="Calibri"/>
        <family val="2"/>
      </rPr>
      <t>ëm për vitin 2024</t>
    </r>
    <r>
      <rPr>
        <sz val="12"/>
        <color theme="1"/>
        <rFont val="Calibri"/>
        <family val="2"/>
        <scheme val="minor"/>
      </rPr>
      <t>)                                                                                                                                                • Monitorimi i një praktik</t>
    </r>
    <r>
      <rPr>
        <sz val="12"/>
        <color theme="1"/>
        <rFont val="Calibri"/>
        <family val="2"/>
      </rPr>
      <t>ës</t>
    </r>
    <r>
      <rPr>
        <sz val="12"/>
        <color theme="1"/>
        <rFont val="Calibri"/>
        <family val="2"/>
        <scheme val="minor"/>
      </rPr>
      <t xml:space="preserve"> periodike për mbledhjen e të dhënave (2 specialistë x 5 muaj/vit vetëm për vitin 2025 dhe 2026)
• Shpenzime operative 10% e pagave dhe sigurimeve                                                                                                                                                                                                                                                                                                                                                                                                                                                   • Eksperte (1 nderkombetar 20 dite pune ne vit, 2 lokal -15 dite pune secili)</t>
    </r>
  </si>
  <si>
    <t>4.1.1.1 Vlerësimi i kuadrit ligjor kombëtar i cili trajton çështje të azilit dhe parashikon të drejtat dhe trajtimin e azilkërkuesve dhe refugjatëve ne RSH                                                                                                                                                                                                                                         • Ngritja e grupeve të punës për  vlerësimin e kuadrit ligjor kombëtar (1 grup pune x 5 persona x 1 muaj në vit)
• Shpenzime operative (20% e pagave&amp;sigurimeve)                                                                                                                                                                                                                                                                                                                                                                                                                                                              • Ekspert nderkombetar dhe lokal (15 dite pune eksperti nderkombetar dhe 20 dite pune per lokalin)</t>
  </si>
  <si>
    <r>
      <t xml:space="preserve">4.1.1.1 Vlerësimi i kuadrit ligjor kombëtar i cili trajton çështje të azilit dhe parashikon të drejtat dhe trajtimin e azilkërkuesve dhe refugjatëve ne RSH                                                                                                                                                                                                                                         </t>
    </r>
    <r>
      <rPr>
        <sz val="11"/>
        <rFont val="Times New Roman"/>
        <family val="1"/>
      </rPr>
      <t>• Ngritja e grupeve të punës për  vlerësimin e kuadrit ligjor kombëtar (1 grup pune x 5 persona x 1 muaj në vit)
• Shpenzime operative (20% e pagave&amp;sigurimeve)                                                                                                                                                                                                                                                                                                                                                                                                                                                              • Ekspert nderkombetar dhe lokal (15 dite pune eksperti nderkombetar dhe 20 dite pune per lokalin)</t>
    </r>
  </si>
  <si>
    <t>4.1.1.2 Hartimi i propozime për amendimin e ligjeve specifike si "Strehimi Social" Ligji për mbrojtjen e të drejtave të fëmijëve" Ligji  i ndihmes ekonomike,  me fokus azilkërkuesit dhe refugjatët                                                                                                                                         • Ngritja e grupeve të punës per hartimin e propozime për amendimin e ligjeve specifike (1 grup pune në çdo vit x 5 persona x 1 muaj në vit)
• Shpenzime operative (20% e pagave&amp;sigurimeve)                                                                                                                                                                                                                                                                                                                                                                                                                                                  • Ekspert lokal (10 dite pune ne vit)</t>
  </si>
  <si>
    <r>
      <t xml:space="preserve">4.1.1.2 Hartimi i propozime për amendimin e ligjeve specifike si "Strehimi Social" Ligji për mbrojtjen e të drejtave të fëmijëve" Ligji  i ndihmes ekonomike,  me fokus azilkërkuesit dhe refugjatët                                                                                                                                         </t>
    </r>
    <r>
      <rPr>
        <sz val="12"/>
        <rFont val="Times New Roman"/>
        <family val="1"/>
      </rPr>
      <t>• Ngritja e grupeve të punës per hartimin e propozime për amendimin e ligjeve specifike (1 grup pune në çdo vit x 5 persona x 1 muaj në vit)
• Shpenzime operative (20% e pagave&amp;sigurimeve)                                                                                                                                                                                                                                                                                                                                                                                                                                                  • Ekspert lokal (10 dite pune ne vit)</t>
    </r>
  </si>
  <si>
    <t>4.3.1.2 Përfshirja e  refugjateve dhe azilkërkuesve në programe te vecanta per nxitjen e punesimit, arsimit profesional , strehimit social etc                                                                                                                                                                                                                                                                                                                                                                                                                                                                                                                                                                                                                                                                                                                                                                                                                                                                                                                                                                                                                                                                                                                                                                                                            • Shpenzime  per përfshirjen e  refugjateve dhe azilkërkuesve në programe te vecanta per nxitjen e punesimit, arsimit profesional  (shume fikse 700,000)</t>
  </si>
  <si>
    <t>01110 Planifikimi, Menaxhimi dhe Administrimi (16), 03310 Buxheti Gjyqesor (29)</t>
  </si>
  <si>
    <t>4.1.3.4 Organizimi i seminareve gjyqësore për gjyqtarët e Gjykatës Administrative për mbrojtjen ndërkombëtare (1 aktivitet x 2 dite x 25 persona)</t>
  </si>
  <si>
    <r>
      <rPr>
        <sz val="11"/>
        <color rgb="FFFF0000"/>
        <rFont val="Times New Roman"/>
        <family val="1"/>
      </rPr>
      <t xml:space="preserve">4.1.1.3 Amendimi i Ligjit për Azilin dhe përafrimi i tij me  sistemin e përbashkët evropian i azilit dhe standardet e BE-së                                                                                                                                                                                                                                                                                                                                                                 </t>
    </r>
    <r>
      <rPr>
        <sz val="11"/>
        <rFont val="Times New Roman"/>
        <family val="1"/>
      </rPr>
      <t>• Ngritja e grupit të punës për  amendimin e Ligjit për Azilin (1 grup pune x 5 persona x 1 muaj në vit*2 vjet)
• Shpenzime operative (20% e pagave&amp;sigurimeve)                                                                                                                                                                                                                                                                                                                                                                                                                                                      • Ekspert nderkombetar (1 ekspert x 10 dite pune ne vit)</t>
    </r>
  </si>
  <si>
    <r>
      <rPr>
        <sz val="11"/>
        <color rgb="FFFF0000"/>
        <rFont val="Times New Roman"/>
        <family val="1"/>
      </rPr>
      <t>4.1.1.4 Rishikimi i akteve nënligjore dhe draftimi i procedurave standarte në zbatim të  Ligjit për Azilin</t>
    </r>
    <r>
      <rPr>
        <sz val="11"/>
        <rFont val="Times New Roman"/>
        <family val="1"/>
      </rPr>
      <t xml:space="preserve">                                                                                                                                                                                                                                                                                                                                                                                                                           • Ngritja e grupit të punës për rishikimin e akteve nënligjore (1 grup pune x 5 persona x 1 muaj në vit*2 vjet)
• Shpenzime operative (20% e pagave&amp;sigurimeve)                                                                                                                                                                                                                                                                                                                                                                                                                                                                                                                                 • Ekspert lokal (10 dit</t>
    </r>
    <r>
      <rPr>
        <sz val="11"/>
        <rFont val="Aptos Narrow"/>
        <family val="2"/>
      </rPr>
      <t>ë</t>
    </r>
    <r>
      <rPr>
        <sz val="6.6"/>
        <rFont val="Times New Roman"/>
        <family val="1"/>
      </rPr>
      <t xml:space="preserve"> ne vit</t>
    </r>
    <r>
      <rPr>
        <sz val="11"/>
        <rFont val="Times New Roman"/>
        <family val="1"/>
      </rPr>
      <t xml:space="preserve">)  </t>
    </r>
  </si>
  <si>
    <r>
      <rPr>
        <sz val="11"/>
        <color rgb="FFFF0000"/>
        <rFont val="Times New Roman"/>
        <family val="1"/>
      </rPr>
      <t>4.1.1.5 Hartimi, rishikimi, testimi dhe miratimi i Planit të Kontigjencës për t'ju përgjigjur flukseve të përziera migratore sipas metodologjise se EU</t>
    </r>
    <r>
      <rPr>
        <sz val="11"/>
        <rFont val="Times New Roman"/>
        <family val="1"/>
      </rPr>
      <t xml:space="preserve">                                                                                                                                                                                                                                                                                                                                         </t>
    </r>
    <r>
      <rPr>
        <sz val="12"/>
        <rFont val="Times New Roman"/>
        <family val="1"/>
      </rPr>
      <t>• Paga e stafit të MB që do hartojë përditësimin e Planit të Kontigjencës (për efekt llogaritje 2 staf me kohë të plotë x 1 muaj)
• Shpenzime operative (20% e pagave&amp;sigurimeve)                                                                                                                                                                                                                                                                                                                                                                                                                                                         • Ekspert lokal (10 dit</t>
    </r>
    <r>
      <rPr>
        <sz val="12"/>
        <rFont val="Aptos Narrow"/>
        <family val="2"/>
      </rPr>
      <t>ë</t>
    </r>
    <r>
      <rPr>
        <sz val="12"/>
        <rFont val="Times New Roman"/>
        <family val="1"/>
      </rPr>
      <t xml:space="preserve"> pune)               </t>
    </r>
  </si>
  <si>
    <t>4.1.2 Sigurimi i praktikave efiçente dhe standarte për aksesin në azil dhe procedurat e ankimit</t>
  </si>
  <si>
    <r>
      <rPr>
        <sz val="12"/>
        <color rgb="FFFF0000"/>
        <rFont val="Times New Roman"/>
        <family val="1"/>
      </rPr>
      <t>4.1.2.1 Hartimi i procedurave standarde operative dhe formularëve për aplikimin e mbrojtjes ndërkombëtare në gjuhët kryesore duke përfshirë procedurën e ankimit sipas dispozitave ligjore</t>
    </r>
    <r>
      <rPr>
        <sz val="12"/>
        <rFont val="Times New Roman"/>
        <family val="1"/>
      </rPr>
      <t xml:space="preserve">                                                                                                                                                                                                • Paga e stafit të MB që do hartojë  formateve strandarte për aplikimin (për efekt llogaritje 2 staf me kohë të plotë x 1.5 muaj)
• Shpenzime p</t>
    </r>
    <r>
      <rPr>
        <sz val="12"/>
        <rFont val="Aptos Narrow"/>
        <family val="2"/>
      </rPr>
      <t>ë</t>
    </r>
    <r>
      <rPr>
        <sz val="12"/>
        <rFont val="Times New Roman"/>
        <family val="1"/>
      </rPr>
      <t>rkthimi (5 gjuh</t>
    </r>
    <r>
      <rPr>
        <sz val="12"/>
        <rFont val="Aptos Narrow"/>
        <family val="2"/>
      </rPr>
      <t>ë</t>
    </r>
    <r>
      <rPr>
        <sz val="12"/>
        <rFont val="Times New Roman"/>
        <family val="1"/>
      </rPr>
      <t xml:space="preserve"> x 10 faqe x 1500 lek</t>
    </r>
    <r>
      <rPr>
        <sz val="12"/>
        <rFont val="Aptos Narrow"/>
        <family val="2"/>
      </rPr>
      <t>ë</t>
    </r>
    <r>
      <rPr>
        <sz val="12"/>
        <rFont val="Times New Roman"/>
        <family val="1"/>
      </rPr>
      <t>/faqe)                                                                                                                                                                                                                                                                                                                                                                                                                                      • Shpenzime shum</t>
    </r>
    <r>
      <rPr>
        <sz val="12"/>
        <rFont val="Aptos Narrow"/>
        <family val="2"/>
      </rPr>
      <t>ë</t>
    </r>
    <r>
      <rPr>
        <sz val="12"/>
        <rFont val="Times New Roman"/>
        <family val="1"/>
      </rPr>
      <t>fishimi i (30000 formular * 50 lek</t>
    </r>
    <r>
      <rPr>
        <sz val="12"/>
        <rFont val="Aptos Narrow"/>
        <family val="2"/>
      </rPr>
      <t>ë</t>
    </r>
    <r>
      <rPr>
        <sz val="12"/>
        <rFont val="Times New Roman"/>
        <family val="1"/>
      </rPr>
      <t>/formular)</t>
    </r>
  </si>
  <si>
    <r>
      <rPr>
        <sz val="11"/>
        <color rgb="FFFF0000"/>
        <rFont val="Times New Roman"/>
        <family val="1"/>
      </rPr>
      <t>4.1.2.2 Ofrimi i përkthimit zyrtar dhe asistence ligjore në kufi për që kërkojnë mbrojtje ndërkombëtare</t>
    </r>
    <r>
      <rPr>
        <sz val="11"/>
        <rFont val="Times New Roman"/>
        <family val="1"/>
      </rPr>
      <t xml:space="preserve">                                                                                                                                                                                                                                                                                                                                                                                    • Shpenzime per perkthim (50 persona x 2 or</t>
    </r>
    <r>
      <rPr>
        <sz val="11"/>
        <rFont val="Aptos Narrow"/>
        <family val="2"/>
      </rPr>
      <t>ë</t>
    </r>
    <r>
      <rPr>
        <sz val="11"/>
        <rFont val="Times New Roman"/>
        <family val="1"/>
      </rPr>
      <t xml:space="preserve"> mesatarisht x 5040 lek</t>
    </r>
    <r>
      <rPr>
        <sz val="11"/>
        <rFont val="Aptos Narrow"/>
        <family val="2"/>
      </rPr>
      <t>ë</t>
    </r>
    <r>
      <rPr>
        <sz val="11"/>
        <rFont val="Times New Roman"/>
        <family val="1"/>
      </rPr>
      <t xml:space="preserve"> me TVSH, sipas udh</t>
    </r>
    <r>
      <rPr>
        <sz val="11"/>
        <rFont val="Aptos Narrow"/>
        <family val="2"/>
      </rPr>
      <t>ë</t>
    </r>
    <r>
      <rPr>
        <sz val="11"/>
        <rFont val="Times New Roman"/>
        <family val="1"/>
      </rPr>
      <t xml:space="preserve">zimit MD) </t>
    </r>
  </si>
  <si>
    <r>
      <rPr>
        <sz val="12"/>
        <color rgb="FFFF0000"/>
        <rFont val="Times New Roman"/>
        <family val="1"/>
      </rPr>
      <t>4.1.2.3 Prodhimi i materialeve informuese për kushtet, të drejtat dhe detyrimet gjatë procesit të azilit dhe vendosja në të gjitha pikat e kalimit të kufitar</t>
    </r>
    <r>
      <rPr>
        <sz val="12"/>
        <rFont val="Times New Roman"/>
        <family val="1"/>
      </rPr>
      <t xml:space="preserve">                                                                                                                                                                                                                        • Ekspert lokal p</t>
    </r>
    <r>
      <rPr>
        <sz val="12"/>
        <rFont val="Aptos Narrow"/>
        <family val="2"/>
      </rPr>
      <t>ë</t>
    </r>
    <r>
      <rPr>
        <sz val="12"/>
        <rFont val="Times New Roman"/>
        <family val="1"/>
      </rPr>
      <t>r prodhimin e materialeve (2 ekspert</t>
    </r>
    <r>
      <rPr>
        <sz val="12"/>
        <rFont val="Aptos Narrow"/>
        <family val="2"/>
      </rPr>
      <t>ë</t>
    </r>
    <r>
      <rPr>
        <sz val="12"/>
        <rFont val="Times New Roman"/>
        <family val="1"/>
      </rPr>
      <t xml:space="preserve"> x 10 dit</t>
    </r>
    <r>
      <rPr>
        <sz val="12"/>
        <rFont val="Aptos Narrow"/>
        <family val="2"/>
      </rPr>
      <t>ë</t>
    </r>
    <r>
      <rPr>
        <sz val="12"/>
        <rFont val="Times New Roman"/>
        <family val="1"/>
      </rPr>
      <t xml:space="preserve"> vet</t>
    </r>
    <r>
      <rPr>
        <sz val="12"/>
        <rFont val="Aptos Narrow"/>
        <family val="2"/>
      </rPr>
      <t>ë</t>
    </r>
    <r>
      <rPr>
        <sz val="12"/>
        <rFont val="Times New Roman"/>
        <family val="1"/>
      </rPr>
      <t>m p</t>
    </r>
    <r>
      <rPr>
        <sz val="12"/>
        <rFont val="Aptos Narrow"/>
        <family val="2"/>
      </rPr>
      <t>ë</t>
    </r>
    <r>
      <rPr>
        <sz val="12"/>
        <rFont val="Times New Roman"/>
        <family val="1"/>
      </rPr>
      <t>r dy vite)                                                                                                                                                                                                                                                                                                                                                                                                                                  • Shtypshkrimi dhe shum</t>
    </r>
    <r>
      <rPr>
        <sz val="12"/>
        <rFont val="Aptos Narrow"/>
        <family val="2"/>
      </rPr>
      <t>ë</t>
    </r>
    <r>
      <rPr>
        <sz val="12"/>
        <rFont val="Times New Roman"/>
        <family val="1"/>
      </rPr>
      <t>fishimi i materialeve (2 milion</t>
    </r>
    <r>
      <rPr>
        <sz val="12"/>
        <rFont val="Aptos Narrow"/>
        <family val="2"/>
      </rPr>
      <t>ë</t>
    </r>
    <r>
      <rPr>
        <sz val="12"/>
        <rFont val="Times New Roman"/>
        <family val="1"/>
      </rPr>
      <t xml:space="preserve"> lek</t>
    </r>
    <r>
      <rPr>
        <sz val="12"/>
        <rFont val="Aptos Narrow"/>
        <family val="2"/>
      </rPr>
      <t>ë</t>
    </r>
    <r>
      <rPr>
        <sz val="12"/>
        <rFont val="Times New Roman"/>
        <family val="1"/>
      </rPr>
      <t xml:space="preserve"> n</t>
    </r>
    <r>
      <rPr>
        <sz val="12"/>
        <rFont val="Aptos Narrow"/>
        <family val="2"/>
      </rPr>
      <t>ë</t>
    </r>
    <r>
      <rPr>
        <sz val="12"/>
        <rFont val="Times New Roman"/>
        <family val="1"/>
      </rPr>
      <t xml:space="preserve"> vit)</t>
    </r>
  </si>
  <si>
    <r>
      <rPr>
        <sz val="12"/>
        <color rgb="FFFF0000"/>
        <rFont val="Times New Roman"/>
        <family val="1"/>
      </rPr>
      <t>4.1.2.4 Zhvillimi i një Udhërrëfyesi mes EUAA dhe Shqipërisë në fushën e mbrojtjes ndërkombëtare dhe implementimi i një plani bashkëpunimi tre- vjeçar</t>
    </r>
    <r>
      <rPr>
        <sz val="12"/>
        <rFont val="Times New Roman"/>
        <family val="1"/>
      </rPr>
      <t xml:space="preserve">                                                                                                                                                                                                       • Ekspert lokal për zhvillimin e  Udhërrëfyesi (2 ekspertë x 15 ditë vetëm për dy vite)                                                                                                                                                                                                                                                                                                                                                                                   • Ekspert nd</t>
    </r>
    <r>
      <rPr>
        <sz val="12"/>
        <rFont val="Aptos Narrow"/>
        <family val="2"/>
      </rPr>
      <t>ë</t>
    </r>
    <r>
      <rPr>
        <sz val="12"/>
        <rFont val="Times New Roman"/>
        <family val="1"/>
      </rPr>
      <t>rkomb</t>
    </r>
    <r>
      <rPr>
        <sz val="12"/>
        <rFont val="Aptos Narrow"/>
        <family val="2"/>
      </rPr>
      <t>ë</t>
    </r>
    <r>
      <rPr>
        <sz val="12"/>
        <rFont val="Times New Roman"/>
        <family val="1"/>
      </rPr>
      <t>tar për zhvillimin e  Udhërrëfyesi (1 ekspertë x 15 ditë vetëm për dy vite)                                                                                                                                                                                                                                                                                                                                                                                                                            • Shtypshkrimi dhe shumëfishimi i udh</t>
    </r>
    <r>
      <rPr>
        <sz val="12"/>
        <rFont val="Aptos Narrow"/>
        <family val="2"/>
      </rPr>
      <t>ë</t>
    </r>
    <r>
      <rPr>
        <sz val="12"/>
        <rFont val="Times New Roman"/>
        <family val="1"/>
      </rPr>
      <t>zuevit (300 mijë lekë në vitin 2026)</t>
    </r>
  </si>
  <si>
    <r>
      <rPr>
        <sz val="11"/>
        <color rgb="FFFF0000"/>
        <rFont val="Times New Roman"/>
        <family val="1"/>
      </rPr>
      <t>4.1.3.2 Rritja e aftësive teknike të anëtarëve të Komisionit Kombëtar për Azilin dhe Refugjatët për Mbrojtjen Ndërkombëtare. Organizimi i trajnimeve të vazhdueshme të autoritetit për azilin për shqyrtimin e aplikimve dhe marrjen e vendimeve.</t>
    </r>
    <r>
      <rPr>
        <sz val="11"/>
        <rFont val="Times New Roman"/>
        <family val="1"/>
      </rPr>
      <t xml:space="preserve">                                                                                                                                                                                                                                                                                                         • Paga e trajnereve (për efekt llogaritje 4 trajnime në vit x 4 ditë x 1 trajnere x 9000 lekë/dita)                                                                                                                                                                                                                                                                                                                                                             • Shpenzime trajnimi sipas  referencave të IPSIS   (trajnimet fillojnë pas hartimit të moduleve/20 pjesëmarrës për trajnim);   </t>
    </r>
  </si>
  <si>
    <r>
      <rPr>
        <sz val="11"/>
        <color rgb="FFFF0000"/>
        <rFont val="Times New Roman"/>
        <family val="1"/>
      </rPr>
      <t>4.1.3.2 Rritja e aftësive teknike të anëtarëve të Komisionit Kombëtar për Azilin dhe Refugjatët për Mbrojtjen Ndërkombëtare. Organizimi i trajnimeve të vazhdueshme të autoritetit për azilin për shqyrtimin e aplikimve dhe marrjen e vendimeve.</t>
    </r>
    <r>
      <rPr>
        <sz val="11"/>
        <rFont val="Times New Roman"/>
        <family val="1"/>
      </rPr>
      <t xml:space="preserve">                                                                                                                                                                                                                                                                                                           • Paga e trajnereve (për efekt llogaritje 4 trajnime në vit x 4 ditë x 1 trajnere x 9000 lekë/dita)                                                                                                                                                                                                                                                                                                                                                             • Shpenzime trajnimi sipas  referencave të IPSIS   (trajnimet fillojnë pas hartimit të moduleve/20 pjesëmarrës për trajnim);   </t>
    </r>
  </si>
  <si>
    <r>
      <rPr>
        <sz val="11"/>
        <color rgb="FFFF0000"/>
        <rFont val="Times New Roman"/>
        <family val="1"/>
      </rPr>
      <t>4.1.3.2 Rritja e aftësive teknike të anëtarëve të Komisionit Kombëtar për Azilin dhe Refugjatët për Mbrojtjen Ndërkombëtare. Organizimi i trajnimeve të vazhdueshme të autoritetit për azilin për shqyrtimin e aplikimve dhe marrjen e vendimeve.</t>
    </r>
    <r>
      <rPr>
        <sz val="11"/>
        <rFont val="Times New Roman"/>
        <family val="1"/>
      </rPr>
      <t xml:space="preserve">                                                                                                                                                                                                                                                                                                          • Paga e trajnereve (për efekt llogaritje 4 trajnime në vit x 4 ditë x 1 trajnere x 9000 lekë/dita)                                                                                                                                                                                                                                                                                                                                                             • Shpenzime trajnimi sipas  referencave të IPSIS   (trajnimet fillojnë pas hartimit të moduleve/20 pjesëmarrës për trajnim);   </t>
    </r>
  </si>
  <si>
    <r>
      <rPr>
        <sz val="12"/>
        <color rgb="FFFF0000"/>
        <rFont val="Times New Roman"/>
        <family val="1"/>
      </rPr>
      <t xml:space="preserve">4.2.2.1  Vlerësimi i kapaciteteve infrastrukturore, burimeve njerzore dhe kapaciteteve pritese  për azilkërkuesit dhe grupeve vulnerabël </t>
    </r>
    <r>
      <rPr>
        <sz val="12"/>
        <rFont val="Times New Roman"/>
        <family val="1"/>
      </rPr>
      <t xml:space="preserve">                                                                                                                                                                                  • Grup ekspertësh për vlerësimin e  kapaciteteve infrastrukturore dhe te burimeve njerzorel (3 ekspertë x 2 muaj/ në vit)                                                                                                                                                                                                                                                                                                                            • Shpenzime të tjera operative 20% (e pagave dhe sigurimeve shoqerore)  </t>
    </r>
  </si>
  <si>
    <r>
      <rPr>
        <sz val="12"/>
        <color rgb="FFFF0000"/>
        <rFont val="Times New Roman"/>
        <family val="1"/>
      </rPr>
      <t>4.2.2.1  Vlerësimi i kapaciteteve infrastrukturore, burimeve njerzore dhe kapaciteteve pritese  për azilkërkuesit dhe grupeve vulnerabël</t>
    </r>
    <r>
      <rPr>
        <sz val="12"/>
        <rFont val="Times New Roman"/>
        <family val="1"/>
      </rPr>
      <t xml:space="preserve">                                                                                                                                                                                  • Grup ekspertësh për vlerësimin e  kapaciteteve infrastrukturore dhe te burimeve njerzorel (3 ekspertë x 2 muaj/ në vit)                                                                                                                                                                                                                                                                                                                            • Shpenzime të tjera operative 20% (e pagave dhe sigurimeve shoqerore)  </t>
    </r>
  </si>
  <si>
    <r>
      <rPr>
        <sz val="12"/>
        <color rgb="FFFF0000"/>
        <rFont val="Times New Roman"/>
        <family val="1"/>
      </rPr>
      <t>4.2.2.2 Pershtatja e infrastrukturës në qëndrat pritese  për personat me aftësi të kufizuar dhe grupeve vulnerabel</t>
    </r>
    <r>
      <rPr>
        <sz val="12"/>
        <color rgb="FF000000"/>
        <rFont val="Times New Roman"/>
        <family val="1"/>
      </rPr>
      <t xml:space="preserve">                                                                                                                                                                                                                                                                                                                                                                               • Shpenzime për pershtatjen e infrastrukturës në qëndrat pritese (1 milion lek</t>
    </r>
    <r>
      <rPr>
        <sz val="12"/>
        <color rgb="FF000000"/>
        <rFont val="Aptos Narrow"/>
        <family val="2"/>
      </rPr>
      <t>ë</t>
    </r>
    <r>
      <rPr>
        <sz val="12"/>
        <color rgb="FF000000"/>
        <rFont val="Times New Roman"/>
        <family val="1"/>
      </rPr>
      <t xml:space="preserve">/vit investime ne qendra) </t>
    </r>
  </si>
  <si>
    <r>
      <rPr>
        <sz val="12"/>
        <color rgb="FFFF0000"/>
        <rFont val="Times New Roman"/>
        <family val="1"/>
      </rPr>
      <t>4.2.2.2 Pershtatja e infrastrukturës në qëndrat pritese  për personat me aftësi të kufizuar dhe grupeve vulnerabel</t>
    </r>
    <r>
      <rPr>
        <sz val="12"/>
        <color rgb="FF000000"/>
        <rFont val="Times New Roman"/>
        <family val="1"/>
      </rPr>
      <t xml:space="preserve">                                                                                                                                                                                                                                                                                                                                                                              • Shpenzime për pershtatjen e infrastrukturës në qëndrat pritese (1 milion lek</t>
    </r>
    <r>
      <rPr>
        <sz val="12"/>
        <color rgb="FF000000"/>
        <rFont val="Aptos Narrow"/>
        <family val="2"/>
      </rPr>
      <t>ë</t>
    </r>
    <r>
      <rPr>
        <sz val="12"/>
        <color rgb="FF000000"/>
        <rFont val="Times New Roman"/>
        <family val="1"/>
      </rPr>
      <t xml:space="preserve">/vit investime ne qendra) </t>
    </r>
  </si>
  <si>
    <t>Skenari 1.Normalitet</t>
  </si>
  <si>
    <t>Nentotal 1.1</t>
  </si>
  <si>
    <t>03140 Policia e Shtetit (16); 01110 Planifikimi, Menaxhimi dhe Administrimi (16)</t>
  </si>
  <si>
    <t>Nentotal 1.2.</t>
  </si>
  <si>
    <t>03140 Policia e Shtetit (16)</t>
  </si>
  <si>
    <t>10430  Perkujdesi Social (13)</t>
  </si>
  <si>
    <t>01110 Planifikimi, Menaxhimi dhe Administrimi (16), 03140 Policia e Shtetit (16)</t>
  </si>
  <si>
    <t>Skenari 1. Normalitet</t>
  </si>
  <si>
    <t> 2028</t>
  </si>
  <si>
    <t>Nentotal 1.9</t>
  </si>
  <si>
    <t>1.9. Shëndeti</t>
  </si>
  <si>
    <t>07330 Sherbimet e Kujdesit Dytesor/91304AA - Pacientë të trajtuar në shërbimin spitalor</t>
  </si>
  <si>
    <t>Skenari 2.Paralajmërim</t>
  </si>
  <si>
    <t xml:space="preserve">1 Nentotal </t>
  </si>
  <si>
    <t xml:space="preserve">2.  Nentotal </t>
  </si>
  <si>
    <t>03140 Policia e Shtetit (16), 01110 Planifikimi, Menaxhimi dhe Administrimi (16)</t>
  </si>
  <si>
    <t>Nentotal 2.1</t>
  </si>
  <si>
    <t>2.2. Transporti</t>
  </si>
  <si>
    <t>Nentotal 2.2</t>
  </si>
  <si>
    <t>2.3. Ushqim &amp; Higjienë</t>
  </si>
  <si>
    <t>Nentotal 2.3</t>
  </si>
  <si>
    <t>2.4. Mbrojtje Sociale</t>
  </si>
  <si>
    <t>10430 Përkujdesja Sociale (13)</t>
  </si>
  <si>
    <t>Nentotal 2.4</t>
  </si>
  <si>
    <t xml:space="preserve">2.5. Akomodim ne qendrat e përkohshme ne kufi </t>
  </si>
  <si>
    <t>Nentotal 2.5</t>
  </si>
  <si>
    <t>Prefektura/Bashki</t>
  </si>
  <si>
    <t>10430 Përkujdesja Sociale (13)/Bashki</t>
  </si>
  <si>
    <t xml:space="preserve">2.6. Procedura e azilit </t>
  </si>
  <si>
    <t>Nentotal 2.6</t>
  </si>
  <si>
    <t>Nentotal 2.7</t>
  </si>
  <si>
    <t>Nentotal 2.8</t>
  </si>
  <si>
    <t>Nentotal 2.9</t>
  </si>
  <si>
    <t>07220 Shërbime të Kujdesit Shëndetësor Parësor (13), 07330 Shërbime të Kujdesit Shëndetësor Dytësor (13)</t>
  </si>
  <si>
    <t xml:space="preserve"> Nentotal  2</t>
  </si>
  <si>
    <t>Nentotal  1</t>
  </si>
  <si>
    <t>SKENARI 3: Emergjencë</t>
  </si>
  <si>
    <t>3 Nentotal</t>
  </si>
  <si>
    <t xml:space="preserve">3.1 Koordinimi </t>
  </si>
  <si>
    <t>01110 Planifikimi, Menaxhimi dhe Administrimi (16),  01110 Planifikimi, Menaxhimi dhe Administrimi</t>
  </si>
  <si>
    <r>
      <rPr>
        <sz val="12"/>
        <color rgb="FFFF0000"/>
        <rFont val="Calibri"/>
        <family val="2"/>
        <scheme val="minor"/>
      </rPr>
      <t>3.1.2 Ngritja dhe funksionimi i Qendrës se Menaxhimit te Krizes Migratore ;</t>
    </r>
    <r>
      <rPr>
        <sz val="12"/>
        <color theme="1"/>
        <rFont val="Calibri"/>
        <family val="2"/>
        <scheme val="minor"/>
      </rPr>
      <t xml:space="preserve">
• Krijimi i posteve t</t>
    </r>
    <r>
      <rPr>
        <sz val="12"/>
        <color theme="1"/>
        <rFont val="Aptos Narrow"/>
        <family val="2"/>
      </rPr>
      <t>ë</t>
    </r>
    <r>
      <rPr>
        <sz val="12"/>
        <color theme="1"/>
        <rFont val="Calibri"/>
        <family val="2"/>
      </rPr>
      <t xml:space="preserve"> pun</t>
    </r>
    <r>
      <rPr>
        <sz val="12"/>
        <color theme="1"/>
        <rFont val="Aptos Narrow"/>
        <family val="2"/>
      </rPr>
      <t>ë</t>
    </r>
    <r>
      <rPr>
        <sz val="12"/>
        <color theme="1"/>
        <rFont val="Calibri"/>
        <family val="2"/>
      </rPr>
      <t>s dhe pajisja me t</t>
    </r>
    <r>
      <rPr>
        <sz val="12"/>
        <color theme="1"/>
        <rFont val="Aptos Narrow"/>
        <family val="2"/>
      </rPr>
      <t>ë</t>
    </r>
    <r>
      <rPr>
        <sz val="12"/>
        <color theme="1"/>
        <rFont val="Calibri"/>
        <family val="2"/>
      </rPr>
      <t xml:space="preserve"> gjitha pajisjet e nevojshme dhe lidhja e panderprere me internet dhe telefon </t>
    </r>
    <r>
      <rPr>
        <sz val="12"/>
        <color theme="1"/>
        <rFont val="Calibri"/>
        <family val="2"/>
        <scheme val="minor"/>
      </rPr>
      <t xml:space="preserve">(duhet projekt i detajuar pasi </t>
    </r>
    <r>
      <rPr>
        <sz val="12"/>
        <color theme="1"/>
        <rFont val="Aptos Narrow"/>
        <family val="2"/>
      </rPr>
      <t>ë</t>
    </r>
    <r>
      <rPr>
        <sz val="12"/>
        <color theme="1"/>
        <rFont val="Calibri"/>
        <family val="2"/>
      </rPr>
      <t>sht</t>
    </r>
    <r>
      <rPr>
        <sz val="12"/>
        <color theme="1"/>
        <rFont val="Aptos Narrow"/>
        <family val="2"/>
      </rPr>
      <t>ë</t>
    </r>
    <r>
      <rPr>
        <sz val="12"/>
        <color theme="1"/>
        <rFont val="Calibri"/>
        <family val="2"/>
      </rPr>
      <t xml:space="preserve"> investim. Kosto sipas projekteve t</t>
    </r>
    <r>
      <rPr>
        <sz val="12"/>
        <color theme="1"/>
        <rFont val="Aptos Narrow"/>
        <family val="2"/>
      </rPr>
      <t>ë</t>
    </r>
    <r>
      <rPr>
        <sz val="12"/>
        <color theme="1"/>
        <rFont val="Calibri"/>
        <family val="2"/>
      </rPr>
      <t xml:space="preserve"> ngjashme rreth 200 mij</t>
    </r>
    <r>
      <rPr>
        <sz val="12"/>
        <color theme="1"/>
        <rFont val="Aptos Narrow"/>
        <family val="2"/>
      </rPr>
      <t>ë</t>
    </r>
    <r>
      <rPr>
        <sz val="12"/>
        <color theme="1"/>
        <rFont val="Calibri"/>
        <family val="2"/>
      </rPr>
      <t xml:space="preserve"> Euro</t>
    </r>
    <r>
      <rPr>
        <sz val="12"/>
        <color theme="1"/>
        <rFont val="Calibri"/>
        <family val="2"/>
        <scheme val="minor"/>
      </rPr>
      <t>)
• Shpenzime operative (10% e pagave&amp;sigurimeve)                                                                                                                                                                                                                                                                                                                                                                                                                                       • Paga e stafit t</t>
    </r>
    <r>
      <rPr>
        <sz val="12"/>
        <color theme="1"/>
        <rFont val="Aptos Narrow"/>
        <family val="2"/>
      </rPr>
      <t>ë</t>
    </r>
    <r>
      <rPr>
        <sz val="12"/>
        <color theme="1"/>
        <rFont val="Calibri"/>
        <family val="2"/>
      </rPr>
      <t xml:space="preserve"> dedikuar p</t>
    </r>
    <r>
      <rPr>
        <sz val="12"/>
        <color theme="1"/>
        <rFont val="Aptos Narrow"/>
        <family val="2"/>
      </rPr>
      <t>ë</t>
    </r>
    <r>
      <rPr>
        <sz val="12"/>
        <color theme="1"/>
        <rFont val="Calibri"/>
        <family val="2"/>
      </rPr>
      <t xml:space="preserve">r QMKM </t>
    </r>
    <r>
      <rPr>
        <sz val="12"/>
        <color theme="1"/>
        <rFont val="Calibri"/>
        <family val="2"/>
        <scheme val="minor"/>
      </rPr>
      <t xml:space="preserve"> (12 staf me koh</t>
    </r>
    <r>
      <rPr>
        <sz val="12"/>
        <color theme="1"/>
        <rFont val="Aptos Narrow"/>
        <family val="2"/>
      </rPr>
      <t>ë</t>
    </r>
    <r>
      <rPr>
        <sz val="12"/>
        <color theme="1"/>
        <rFont val="Calibri"/>
        <family val="2"/>
      </rPr>
      <t xml:space="preserve"> t</t>
    </r>
    <r>
      <rPr>
        <sz val="12"/>
        <color theme="1"/>
        <rFont val="Aptos Narrow"/>
        <family val="2"/>
      </rPr>
      <t>ë</t>
    </r>
    <r>
      <rPr>
        <sz val="12"/>
        <color theme="1"/>
        <rFont val="Calibri"/>
        <family val="2"/>
      </rPr>
      <t xml:space="preserve"> plot</t>
    </r>
    <r>
      <rPr>
        <sz val="12"/>
        <color theme="1"/>
        <rFont val="Aptos Narrow"/>
        <family val="2"/>
      </rPr>
      <t>ë</t>
    </r>
    <r>
      <rPr>
        <sz val="12"/>
        <color theme="1"/>
        <rFont val="Calibri"/>
        <family val="2"/>
        <scheme val="minor"/>
      </rPr>
      <t xml:space="preserve"> )                                                                              </t>
    </r>
  </si>
  <si>
    <r>
      <rPr>
        <sz val="12"/>
        <color rgb="FFFF0000"/>
        <rFont val="Calibri"/>
        <family val="2"/>
        <scheme val="minor"/>
      </rPr>
      <t xml:space="preserve">3.1.3 Koordinimi me Organizatat Nderkombëtare dhe kombëtare </t>
    </r>
    <r>
      <rPr>
        <sz val="12"/>
        <color theme="1"/>
        <rFont val="Calibri"/>
        <family val="2"/>
        <scheme val="minor"/>
      </rPr>
      <t xml:space="preserve">
• Shpenzimet e stafit q</t>
    </r>
    <r>
      <rPr>
        <sz val="12"/>
        <color theme="1"/>
        <rFont val="Aptos Narrow"/>
        <family val="2"/>
      </rPr>
      <t>ë</t>
    </r>
    <r>
      <rPr>
        <sz val="12"/>
        <color theme="1"/>
        <rFont val="Calibri"/>
        <family val="2"/>
      </rPr>
      <t xml:space="preserve"> merret me koordinimin</t>
    </r>
    <r>
      <rPr>
        <sz val="12"/>
        <color theme="1"/>
        <rFont val="Calibri"/>
        <family val="2"/>
        <scheme val="minor"/>
      </rPr>
      <t xml:space="preserve"> ( 3 staff x 1.5 muaj )                                                                                                                                                                                                                                                                                                                                                                                                                                                                                                                                                                                                                                                                                                                                                                                                                                                                                                                                                                                                                                                                                                    
</t>
    </r>
  </si>
  <si>
    <t>3.2 Menaxhimi në kufi</t>
  </si>
  <si>
    <t>Nentotal 3.2</t>
  </si>
  <si>
    <t>Nentotal 3.1</t>
  </si>
  <si>
    <t xml:space="preserve">3.3 Transporti </t>
  </si>
  <si>
    <t>073 40 Mbështetja e Luftimit (17)</t>
  </si>
  <si>
    <t>Nentotal 3.3.</t>
  </si>
  <si>
    <t>3.4 Akomodimi i përkohshëm</t>
  </si>
  <si>
    <t>Nentotal 3.4</t>
  </si>
  <si>
    <t>03140 Policia e Shtetit (16), 10910 Emergjencat Civile/Rezervat e Shtetit (17)</t>
  </si>
  <si>
    <t xml:space="preserve">3.5 Procedura e Azilit </t>
  </si>
  <si>
    <t xml:space="preserve"> 01110 Planifikimi, Menaxhimi dhe Administrimi (16)</t>
  </si>
  <si>
    <t>Nentotal 3.5.</t>
  </si>
  <si>
    <r>
      <rPr>
        <sz val="12"/>
        <color rgb="FFFF0000"/>
        <rFont val="Calibri"/>
        <family val="2"/>
        <scheme val="minor"/>
      </rPr>
      <t xml:space="preserve">3.5.4 Shtimi i personelit dhe në QPA (14 staf) </t>
    </r>
    <r>
      <rPr>
        <sz val="12"/>
        <color theme="1"/>
        <rFont val="Calibri"/>
        <family val="2"/>
        <scheme val="minor"/>
      </rPr>
      <t xml:space="preserve">                                                                                                                                                                                                                                                                                                                                                                                                                                                            • Shpenzimet e stafit shtesë të planifikuara vetëm për 3 muaj/në vit (12 paga x 3muaj kategoria C6) p</t>
    </r>
    <r>
      <rPr>
        <sz val="12"/>
        <color theme="1"/>
        <rFont val="Aptos Narrow"/>
        <family val="2"/>
      </rPr>
      <t>ë</t>
    </r>
    <r>
      <rPr>
        <sz val="7.2"/>
        <color theme="1"/>
        <rFont val="Calibri"/>
        <family val="2"/>
      </rPr>
      <t xml:space="preserve"> efekt llogaritje</t>
    </r>
    <r>
      <rPr>
        <sz val="12"/>
        <color theme="1"/>
        <rFont val="Calibri"/>
        <family val="2"/>
        <scheme val="minor"/>
      </rPr>
      <t xml:space="preserve">       </t>
    </r>
  </si>
  <si>
    <t>3.6 Mbrojtje Sociale</t>
  </si>
  <si>
    <t>Nentotal 3.6.</t>
  </si>
  <si>
    <r>
      <t xml:space="preserve">3.6.2 Identifikimi dhe referimi për shërbiume i rasteve të të miturëve të pashoqëruar/viktimave te trafikimi                                                                                                                                                                                                                                                                                            </t>
    </r>
    <r>
      <rPr>
        <sz val="12"/>
        <rFont val="Calibri"/>
        <family val="2"/>
        <scheme val="minor"/>
      </rPr>
      <t>• Mbulohet n</t>
    </r>
    <r>
      <rPr>
        <sz val="12"/>
        <rFont val="Aptos Narrow"/>
        <family val="2"/>
      </rPr>
      <t>ë</t>
    </r>
    <r>
      <rPr>
        <sz val="12"/>
        <rFont val="Calibri"/>
        <family val="2"/>
      </rPr>
      <t xml:space="preserve"> aktivitetin e m</t>
    </r>
    <r>
      <rPr>
        <sz val="12"/>
        <rFont val="Aptos Narrow"/>
        <family val="2"/>
      </rPr>
      <t>ë</t>
    </r>
    <r>
      <rPr>
        <sz val="12"/>
        <rFont val="Calibri"/>
        <family val="2"/>
      </rPr>
      <t>sip</t>
    </r>
    <r>
      <rPr>
        <sz val="12"/>
        <rFont val="Aptos Narrow"/>
        <family val="2"/>
      </rPr>
      <t>ë</t>
    </r>
    <r>
      <rPr>
        <sz val="12"/>
        <rFont val="Calibri"/>
        <family val="2"/>
      </rPr>
      <t>rm</t>
    </r>
    <r>
      <rPr>
        <sz val="12"/>
        <rFont val="Calibri"/>
        <family val="2"/>
        <scheme val="minor"/>
      </rPr>
      <t xml:space="preserve">                                                                                                                                                                                                                                                                                                                                                                       </t>
    </r>
  </si>
  <si>
    <t xml:space="preserve">3.7 Ushqim, Higjene </t>
  </si>
  <si>
    <t>Nentotal 3.7.</t>
  </si>
  <si>
    <t>Disa institucione</t>
  </si>
  <si>
    <t xml:space="preserve"> Nentotal  4</t>
  </si>
  <si>
    <t>Skenari 4.Krizë</t>
  </si>
  <si>
    <t>3.8 Informacioni</t>
  </si>
  <si>
    <t>01110 Planifikimi, Menaxhimi dhe Administrimi (16); 03140 Policia e Shtetit (16)</t>
  </si>
  <si>
    <r>
      <rPr>
        <sz val="12"/>
        <color rgb="FFFF0000"/>
        <rFont val="Calibri"/>
        <family val="2"/>
        <scheme val="minor"/>
      </rPr>
      <t xml:space="preserve">3.8.1 Informimin e  instititucioneve pergjegjese për situatën                                                                                                                                                                                                                                                                                                                                                                                                                                   </t>
    </r>
    <r>
      <rPr>
        <sz val="12"/>
        <color theme="1"/>
        <rFont val="Calibri"/>
        <family val="2"/>
        <scheme val="minor"/>
      </rPr>
      <t>• Ngritja e grupit t</t>
    </r>
    <r>
      <rPr>
        <sz val="12"/>
        <color theme="1"/>
        <rFont val="Calibri"/>
        <family val="2"/>
      </rPr>
      <t>ë</t>
    </r>
    <r>
      <rPr>
        <sz val="12"/>
        <color theme="1"/>
        <rFont val="Calibri"/>
        <family val="2"/>
        <scheme val="minor"/>
      </rPr>
      <t xml:space="preserve"> pun</t>
    </r>
    <r>
      <rPr>
        <sz val="12"/>
        <color theme="1"/>
        <rFont val="Calibri"/>
        <family val="2"/>
      </rPr>
      <t>ës pran</t>
    </r>
    <r>
      <rPr>
        <sz val="12"/>
        <color theme="1"/>
        <rFont val="Aptos Narrow"/>
        <family val="2"/>
      </rPr>
      <t>ë</t>
    </r>
    <r>
      <rPr>
        <sz val="12"/>
        <color theme="1"/>
        <rFont val="Calibri"/>
        <family val="2"/>
      </rPr>
      <t xml:space="preserve"> Task Force për informimin  (brenda tavaneve buxhetore te institucioneve)</t>
    </r>
    <r>
      <rPr>
        <sz val="12"/>
        <color theme="1"/>
        <rFont val="Calibri"/>
        <family val="2"/>
        <scheme val="minor"/>
      </rPr>
      <t xml:space="preserve">
</t>
    </r>
  </si>
  <si>
    <r>
      <rPr>
        <sz val="12"/>
        <color rgb="FFFF0000"/>
        <rFont val="Calibri"/>
        <family val="2"/>
        <scheme val="minor"/>
      </rPr>
      <t>3.8.2 Informimi i publikut periodikisht</t>
    </r>
    <r>
      <rPr>
        <sz val="12"/>
        <color theme="1"/>
        <rFont val="Calibri"/>
        <family val="2"/>
        <scheme val="minor"/>
      </rPr>
      <t xml:space="preserve"> </t>
    </r>
    <r>
      <rPr>
        <sz val="12"/>
        <rFont val="Calibri"/>
        <family val="2"/>
        <scheme val="minor"/>
      </rPr>
      <t>(brenda tavaneve buxhetore te institucioneve)</t>
    </r>
  </si>
  <si>
    <t>Nentotal 3.8.</t>
  </si>
  <si>
    <t>3.9 Siguria</t>
  </si>
  <si>
    <r>
      <t xml:space="preserve">3.9.2 Organizimi i forcave të policisë për të siguruar transportin e migranteve nga kufiri në qëndrat pritëse </t>
    </r>
    <r>
      <rPr>
        <sz val="12"/>
        <rFont val="Calibri"/>
        <family val="2"/>
        <scheme val="minor"/>
      </rPr>
      <t>(detyre funksionale, brenda tavaneve buxhetore)</t>
    </r>
  </si>
  <si>
    <r>
      <t xml:space="preserve">3.9.3 Mbështetje nga forcat e armatosura për sigurine </t>
    </r>
    <r>
      <rPr>
        <sz val="12"/>
        <rFont val="Calibri"/>
        <family val="2"/>
        <scheme val="minor"/>
      </rPr>
      <t>(detyre funksionale, brenda tavaneve buxhetore)</t>
    </r>
  </si>
  <si>
    <t>Nentotal 3.9.</t>
  </si>
  <si>
    <t>Nentotal 3.10</t>
  </si>
  <si>
    <t>3.10. Shëndeti</t>
  </si>
  <si>
    <r>
      <t>SKENARI 4: Kriz</t>
    </r>
    <r>
      <rPr>
        <b/>
        <sz val="12"/>
        <color theme="1"/>
        <rFont val="Aptos Narrow"/>
        <family val="2"/>
      </rPr>
      <t>ë</t>
    </r>
  </si>
  <si>
    <t>4.1 Kërkesë për ndihmë ndërkombëtare</t>
  </si>
  <si>
    <t>Skenari 4.Krize</t>
  </si>
  <si>
    <t>Nentotal 4.1</t>
  </si>
  <si>
    <t>4.2 Menaxhimi në kufi</t>
  </si>
  <si>
    <t>Nentotal 4.2</t>
  </si>
  <si>
    <t>4.3 Transporti</t>
  </si>
  <si>
    <t>Nentotal 4.3</t>
  </si>
  <si>
    <t>4.4 Ushqim &amp; Higjienë</t>
  </si>
  <si>
    <t>Nentotal 4.4</t>
  </si>
  <si>
    <r>
      <t xml:space="preserve">4.4 Ushqim &amp; Higjienë                                                                                                                                                                                                                                                                                                                                                                                                                                                                                                          </t>
    </r>
    <r>
      <rPr>
        <sz val="12"/>
        <color theme="1"/>
        <rFont val="Calibri"/>
        <family val="2"/>
        <scheme val="minor"/>
      </rPr>
      <t>• Fonde për rezerva ushqimore për 20800 persona në vit x 2 ditë kuotë ushqimore x 400 lekë/ditë kuota ushqimore për person                                                                                                                                                                                                                                                                                                        • Fonde për paketa higjeno sanitare për 20800 persona x 1500 lekë/për person</t>
    </r>
  </si>
  <si>
    <r>
      <t xml:space="preserve">4.5.1 Mbështetje me personel shtesë të specializuar për të ofruar Shërbime për  kategorite vulnerabel  ;                                                                                                                                                                                                                                                                                                                                                     </t>
    </r>
    <r>
      <rPr>
        <sz val="12"/>
        <rFont val="Calibri"/>
        <family val="2"/>
        <scheme val="minor"/>
      </rPr>
      <t>• Shpenzime p</t>
    </r>
    <r>
      <rPr>
        <sz val="12"/>
        <rFont val="Aptos Narrow"/>
        <family val="2"/>
      </rPr>
      <t>ë</t>
    </r>
    <r>
      <rPr>
        <sz val="12"/>
        <rFont val="Calibri"/>
        <family val="2"/>
      </rPr>
      <t>r punonj</t>
    </r>
    <r>
      <rPr>
        <sz val="12"/>
        <rFont val="Aptos Narrow"/>
        <family val="2"/>
      </rPr>
      <t>ë</t>
    </r>
    <r>
      <rPr>
        <sz val="12"/>
        <rFont val="Calibri"/>
        <family val="2"/>
      </rPr>
      <t>sit social</t>
    </r>
    <r>
      <rPr>
        <sz val="12"/>
        <rFont val="Aptos Narrow"/>
        <family val="2"/>
      </rPr>
      <t>ë/psikolog</t>
    </r>
    <r>
      <rPr>
        <sz val="12"/>
        <rFont val="Calibri"/>
        <family val="2"/>
        <scheme val="minor"/>
      </rPr>
      <t xml:space="preserve">  (5 pika x min 6 punonj</t>
    </r>
    <r>
      <rPr>
        <sz val="12"/>
        <rFont val="Aptos Narrow"/>
        <family val="2"/>
      </rPr>
      <t>ë</t>
    </r>
    <r>
      <rPr>
        <sz val="12"/>
        <rFont val="Calibri"/>
        <family val="2"/>
      </rPr>
      <t>s social/psikolog p</t>
    </r>
    <r>
      <rPr>
        <sz val="12"/>
        <rFont val="Aptos Narrow"/>
        <family val="2"/>
      </rPr>
      <t>ë</t>
    </r>
    <r>
      <rPr>
        <sz val="12"/>
        <rFont val="Calibri"/>
        <family val="2"/>
      </rPr>
      <t>r secil</t>
    </r>
    <r>
      <rPr>
        <sz val="12"/>
        <rFont val="Aptos Narrow"/>
        <family val="2"/>
      </rPr>
      <t>ë</t>
    </r>
    <r>
      <rPr>
        <sz val="12"/>
        <rFont val="Calibri"/>
        <family val="2"/>
      </rPr>
      <t>n pik</t>
    </r>
    <r>
      <rPr>
        <sz val="12"/>
        <rFont val="Aptos Narrow"/>
        <family val="2"/>
      </rPr>
      <t>ë</t>
    </r>
    <r>
      <rPr>
        <sz val="12"/>
        <rFont val="Calibri"/>
        <family val="2"/>
      </rPr>
      <t>). Do identifikohen n</t>
    </r>
    <r>
      <rPr>
        <sz val="12"/>
        <rFont val="Aptos Narrow"/>
        <family val="2"/>
      </rPr>
      <t>ë</t>
    </r>
    <r>
      <rPr>
        <sz val="12"/>
        <rFont val="Calibri"/>
        <family val="2"/>
      </rPr>
      <t xml:space="preserve"> bashkit</t>
    </r>
    <r>
      <rPr>
        <sz val="12"/>
        <rFont val="Aptos Narrow"/>
        <family val="2"/>
      </rPr>
      <t>ë</t>
    </r>
    <r>
      <rPr>
        <sz val="12"/>
        <rFont val="Calibri"/>
        <family val="2"/>
      </rPr>
      <t xml:space="preserve"> e Qarkut</t>
    </r>
    <r>
      <rPr>
        <sz val="12"/>
        <rFont val="Calibri"/>
        <family val="2"/>
        <scheme val="minor"/>
      </rPr>
      <t xml:space="preserve">                                                                                                                                                                                                                                                                                                                                                            • Shpenzime operative 10% e pagave dhe sigurimeve të stafit</t>
    </r>
  </si>
  <si>
    <t>4.5 Mbrojtje Sociale</t>
  </si>
  <si>
    <t>Nentotal 4.5</t>
  </si>
  <si>
    <t>4.6 Akomodimi</t>
  </si>
  <si>
    <t>Nentotal 4.6</t>
  </si>
  <si>
    <t>4.7 Informacioni</t>
  </si>
  <si>
    <t>Nentotal 4.7</t>
  </si>
  <si>
    <r>
      <t xml:space="preserve">4.7.1 Task- Force ndërinstitucionale nëpërmjet QMK me  funksion 24/7 për komunikimin me aktorët institucional të përfshirë dhe më publikun                                                                                                                                                                                                                                                                                                                                                                                                         </t>
    </r>
    <r>
      <rPr>
        <sz val="12"/>
        <rFont val="Calibri"/>
        <family val="2"/>
        <scheme val="minor"/>
      </rPr>
      <t>• Shpenzime për stafin e MB  q</t>
    </r>
    <r>
      <rPr>
        <sz val="12"/>
        <rFont val="Aptos Narrow"/>
        <family val="2"/>
      </rPr>
      <t>ë</t>
    </r>
    <r>
      <rPr>
        <sz val="12"/>
        <rFont val="Calibri"/>
        <family val="2"/>
      </rPr>
      <t xml:space="preserve"> do t</t>
    </r>
    <r>
      <rPr>
        <sz val="12"/>
        <rFont val="Aptos Narrow"/>
        <family val="2"/>
      </rPr>
      <t>ë</t>
    </r>
    <r>
      <rPr>
        <sz val="12"/>
        <rFont val="Calibri"/>
        <family val="2"/>
      </rPr>
      <t xml:space="preserve"> merret me nkomunikimin me aktorët institucional   </t>
    </r>
    <r>
      <rPr>
        <sz val="12"/>
        <rFont val="Calibri"/>
        <family val="2"/>
        <scheme val="minor"/>
      </rPr>
      <t xml:space="preserve"> (3 specialist</t>
    </r>
    <r>
      <rPr>
        <sz val="12"/>
        <rFont val="Aptos Narrow"/>
        <family val="2"/>
      </rPr>
      <t>ë</t>
    </r>
    <r>
      <rPr>
        <sz val="12"/>
        <rFont val="Calibri"/>
        <family val="2"/>
        <scheme val="minor"/>
      </rPr>
      <t xml:space="preserve"> x 0.5 muaj/n</t>
    </r>
    <r>
      <rPr>
        <sz val="12"/>
        <rFont val="Aptos Narrow"/>
        <family val="2"/>
      </rPr>
      <t>ë</t>
    </r>
    <r>
      <rPr>
        <sz val="12"/>
        <rFont val="Calibri"/>
        <family val="2"/>
      </rPr>
      <t xml:space="preserve"> vit</t>
    </r>
    <r>
      <rPr>
        <sz val="12"/>
        <rFont val="Calibri"/>
        <family val="2"/>
        <scheme val="minor"/>
      </rPr>
      <t>)                                                                                                                                                                                                                                                                                                                                                            • Shpenzime t</t>
    </r>
    <r>
      <rPr>
        <sz val="12"/>
        <rFont val="Aptos Narrow"/>
        <family val="2"/>
      </rPr>
      <t>ë</t>
    </r>
    <r>
      <rPr>
        <sz val="12"/>
        <rFont val="Calibri"/>
        <family val="2"/>
      </rPr>
      <t xml:space="preserve"> tjera operative (10% e pagave dhe sigurimeve)</t>
    </r>
  </si>
  <si>
    <t>4.8 Siguria</t>
  </si>
  <si>
    <t>Nentotal 4.8</t>
  </si>
  <si>
    <t>4.9 Shëndetësia</t>
  </si>
  <si>
    <t>Nentotal 4.9</t>
  </si>
  <si>
    <r>
      <rPr>
        <sz val="12"/>
        <color rgb="FFFF0000"/>
        <rFont val="Calibri"/>
        <family val="2"/>
        <scheme val="minor"/>
      </rPr>
      <t xml:space="preserve">4.10.1 Mbështetje për funksionimin e sistemit të azilit (përkthyes, përfaqësues ligjor, psikolog), si dhe mbështetje me pajisje logjistike kompjuterik                                                                                                                                                                                                                                                                                                                                                                         </t>
    </r>
    <r>
      <rPr>
        <sz val="12"/>
        <color theme="1"/>
        <rFont val="Calibri"/>
        <family val="2"/>
        <scheme val="minor"/>
      </rPr>
      <t xml:space="preserve">• Shpenzimet e stafit shtesë të planifikuara vetëm për 3 muaj/në vit (6 paga x 3muaj kategoria C5)                                                                                                                                                                                                                                                                                                                                                                                                                                                             </t>
    </r>
  </si>
  <si>
    <t>4.10 Azili</t>
  </si>
  <si>
    <t>Nentotal 4.10</t>
  </si>
  <si>
    <t>1.1. Menaxhimi në kufi (tokesor dhe detar )</t>
  </si>
  <si>
    <t>2.1. Menaxhimi në kufi (tokësor dhe detar)</t>
  </si>
  <si>
    <t>2.1.Menaxhimi në kufi (tokësor dhe detar)</t>
  </si>
  <si>
    <r>
      <rPr>
        <sz val="12"/>
        <color rgb="FFFF0000"/>
        <rFont val="Calibri"/>
        <family val="2"/>
        <scheme val="minor"/>
      </rPr>
      <t>3.1.2 Aktivizimi i qendrës se Menaxhimit te Krizes Migratore</t>
    </r>
    <r>
      <rPr>
        <sz val="12"/>
        <color theme="1"/>
        <rFont val="Calibri"/>
        <family val="2"/>
        <scheme val="minor"/>
      </rPr>
      <t xml:space="preserve">
• Krijimi i posteve t</t>
    </r>
    <r>
      <rPr>
        <sz val="12"/>
        <color theme="1"/>
        <rFont val="Aptos Narrow"/>
        <family val="2"/>
      </rPr>
      <t>ë</t>
    </r>
    <r>
      <rPr>
        <sz val="12"/>
        <color theme="1"/>
        <rFont val="Calibri"/>
        <family val="2"/>
      </rPr>
      <t xml:space="preserve"> pun</t>
    </r>
    <r>
      <rPr>
        <sz val="12"/>
        <color theme="1"/>
        <rFont val="Aptos Narrow"/>
        <family val="2"/>
      </rPr>
      <t>ë</t>
    </r>
    <r>
      <rPr>
        <sz val="12"/>
        <color theme="1"/>
        <rFont val="Calibri"/>
        <family val="2"/>
      </rPr>
      <t>s dhe pajisja me t</t>
    </r>
    <r>
      <rPr>
        <sz val="12"/>
        <color theme="1"/>
        <rFont val="Aptos Narrow"/>
        <family val="2"/>
      </rPr>
      <t>ë</t>
    </r>
    <r>
      <rPr>
        <sz val="12"/>
        <color theme="1"/>
        <rFont val="Calibri"/>
        <family val="2"/>
      </rPr>
      <t xml:space="preserve"> gjitha pajisjet e nevojshme dhe lidhja e panderprere me internet dhe telefon </t>
    </r>
    <r>
      <rPr>
        <sz val="12"/>
        <color theme="1"/>
        <rFont val="Calibri"/>
        <family val="2"/>
        <scheme val="minor"/>
      </rPr>
      <t xml:space="preserve">(duhet projekt i detajuar pasi </t>
    </r>
    <r>
      <rPr>
        <sz val="12"/>
        <color theme="1"/>
        <rFont val="Aptos Narrow"/>
        <family val="2"/>
      </rPr>
      <t>ë</t>
    </r>
    <r>
      <rPr>
        <sz val="12"/>
        <color theme="1"/>
        <rFont val="Calibri"/>
        <family val="2"/>
      </rPr>
      <t>sht</t>
    </r>
    <r>
      <rPr>
        <sz val="12"/>
        <color theme="1"/>
        <rFont val="Aptos Narrow"/>
        <family val="2"/>
      </rPr>
      <t>ë</t>
    </r>
    <r>
      <rPr>
        <sz val="12"/>
        <color theme="1"/>
        <rFont val="Calibri"/>
        <family val="2"/>
      </rPr>
      <t xml:space="preserve"> investim. Kosto sipas projekteve t</t>
    </r>
    <r>
      <rPr>
        <sz val="12"/>
        <color theme="1"/>
        <rFont val="Aptos Narrow"/>
        <family val="2"/>
      </rPr>
      <t>ë</t>
    </r>
    <r>
      <rPr>
        <sz val="12"/>
        <color theme="1"/>
        <rFont val="Calibri"/>
        <family val="2"/>
      </rPr>
      <t xml:space="preserve"> ngjashme rreth 200 mij</t>
    </r>
    <r>
      <rPr>
        <sz val="12"/>
        <color theme="1"/>
        <rFont val="Aptos Narrow"/>
        <family val="2"/>
      </rPr>
      <t>ë</t>
    </r>
    <r>
      <rPr>
        <sz val="12"/>
        <color theme="1"/>
        <rFont val="Calibri"/>
        <family val="2"/>
      </rPr>
      <t xml:space="preserve"> Euro</t>
    </r>
    <r>
      <rPr>
        <sz val="12"/>
        <color theme="1"/>
        <rFont val="Calibri"/>
        <family val="2"/>
        <scheme val="minor"/>
      </rPr>
      <t>)
• Shpenzime operative (10% e pagave&amp;sigurimeve)                                                                                                                                                                                                                                                                                                                                                                                                                                       • Paga e stafit t</t>
    </r>
    <r>
      <rPr>
        <sz val="12"/>
        <color theme="1"/>
        <rFont val="Aptos Narrow"/>
        <family val="2"/>
      </rPr>
      <t>ë</t>
    </r>
    <r>
      <rPr>
        <sz val="12"/>
        <color theme="1"/>
        <rFont val="Calibri"/>
        <family val="2"/>
      </rPr>
      <t xml:space="preserve"> dedikuar p</t>
    </r>
    <r>
      <rPr>
        <sz val="12"/>
        <color theme="1"/>
        <rFont val="Aptos Narrow"/>
        <family val="2"/>
      </rPr>
      <t>ë</t>
    </r>
    <r>
      <rPr>
        <sz val="12"/>
        <color theme="1"/>
        <rFont val="Calibri"/>
        <family val="2"/>
      </rPr>
      <t xml:space="preserve">r QMKM </t>
    </r>
    <r>
      <rPr>
        <sz val="12"/>
        <color theme="1"/>
        <rFont val="Calibri"/>
        <family val="2"/>
        <scheme val="minor"/>
      </rPr>
      <t xml:space="preserve"> (12 staf me koh</t>
    </r>
    <r>
      <rPr>
        <sz val="12"/>
        <color theme="1"/>
        <rFont val="Aptos Narrow"/>
        <family val="2"/>
      </rPr>
      <t>ë</t>
    </r>
    <r>
      <rPr>
        <sz val="12"/>
        <color theme="1"/>
        <rFont val="Calibri"/>
        <family val="2"/>
      </rPr>
      <t xml:space="preserve"> t</t>
    </r>
    <r>
      <rPr>
        <sz val="12"/>
        <color theme="1"/>
        <rFont val="Aptos Narrow"/>
        <family val="2"/>
      </rPr>
      <t>ë</t>
    </r>
    <r>
      <rPr>
        <sz val="12"/>
        <color theme="1"/>
        <rFont val="Calibri"/>
        <family val="2"/>
      </rPr>
      <t xml:space="preserve"> plot</t>
    </r>
    <r>
      <rPr>
        <sz val="12"/>
        <color theme="1"/>
        <rFont val="Aptos Narrow"/>
        <family val="2"/>
      </rPr>
      <t>ë</t>
    </r>
    <r>
      <rPr>
        <sz val="12"/>
        <color theme="1"/>
        <rFont val="Calibri"/>
        <family val="2"/>
        <scheme val="minor"/>
      </rPr>
      <t xml:space="preserve"> )                                                                              </t>
    </r>
  </si>
  <si>
    <r>
      <t xml:space="preserve">1.1.1 Kontrolli i kufirit kryhet mbi bazën e analizës së rrezikut sipas planifikimit standard operacional                                                                                                                                                                                                                                                                                                                                     </t>
    </r>
    <r>
      <rPr>
        <sz val="12"/>
        <rFont val="Calibri"/>
        <family val="2"/>
        <scheme val="minor"/>
      </rPr>
      <t xml:space="preserve">• Stafi i DKM që kryen monitorimin, mbikqyrjen, kontrollin  e  kufirit (30 staf i dedikuarx 12 muajx) per efekt llogartjesh
• Shpenzime te tjera operative (20% e pagave&amp;sigurimeve)             </t>
    </r>
    <r>
      <rPr>
        <sz val="12"/>
        <color rgb="FFFF0000"/>
        <rFont val="Calibri"/>
        <family val="2"/>
        <scheme val="minor"/>
      </rPr>
      <t xml:space="preserve">                                                                   </t>
    </r>
  </si>
  <si>
    <r>
      <rPr>
        <sz val="12"/>
        <color rgb="FFFF0000"/>
        <rFont val="Calibri"/>
        <family val="2"/>
        <scheme val="minor"/>
      </rPr>
      <t xml:space="preserve">1.1.2 Sigurimi i trajnimit të vazhdueshëm për 613 punonjës të policisë së DKM për procedurat e regjistrimit dhe kontrollit në kufi
</t>
    </r>
    <r>
      <rPr>
        <sz val="12"/>
        <rFont val="Calibri"/>
        <family val="2"/>
        <scheme val="minor"/>
      </rPr>
      <t xml:space="preserve">• 2 expertë ( lokalë dhe të huaj të migrimit  për trajnimin x 20 ditë pune secili  (çdo vit )                                                                                                                                                                                                                                                                                                                                                                                                           
•Trajnim  (1 grup  x 25 pjesëmarrës x 8 trajnime çdo vit)                                                                                                                                                                                                                                                                                                                                                                                                                            •Shpenzime për materiale trajnimi dhe përkthim (200 persona x 1000 lekë dhe (8*21000 kosto përkthimi)     </t>
    </r>
    <r>
      <rPr>
        <sz val="12"/>
        <color theme="1"/>
        <rFont val="Calibri"/>
        <family val="2"/>
        <scheme val="minor"/>
      </rPr>
      <t xml:space="preserve">                                                                                                                                                                                                                                                                                
</t>
    </r>
  </si>
  <si>
    <r>
      <rPr>
        <sz val="12"/>
        <color rgb="FFFF0000"/>
        <rFont val="Calibri"/>
        <family val="2"/>
        <scheme val="minor"/>
      </rPr>
      <t xml:space="preserve">1.1.2 Sigurimi i trajnimit të vazhdueshëm për 613 punonjës të policisë së DKM për procedurat e regjistrimit dhe kontrollit në kufi
</t>
    </r>
    <r>
      <rPr>
        <sz val="12"/>
        <rFont val="Calibri"/>
        <family val="2"/>
        <scheme val="minor"/>
      </rPr>
      <t xml:space="preserve">• 2 expertë ( lokalë dhe të huaj të migrimit  për trajnimin x 20 ditë pune secili  (çdo vit )                                                                                                                                                                                                                                                                                                                                                                                                           
•Trajnim  (1 grup  x 25 pjesëmarrës x 8 trajnime çdo vit)                                                                                                                                                                                                                                                                                                                                                                                                                            •Shpenzime për materiale trajnimi dhe përkthim (200 persona x 1000 lekë dhe (8*21000 kosto përkthimi)    </t>
    </r>
    <r>
      <rPr>
        <sz val="12"/>
        <color theme="1"/>
        <rFont val="Calibri"/>
        <family val="2"/>
        <scheme val="minor"/>
      </rPr>
      <t xml:space="preserve">                                                                                                                                                                                                                                                                                  
</t>
    </r>
  </si>
  <si>
    <r>
      <rPr>
        <sz val="12"/>
        <color rgb="FFFF0000"/>
        <rFont val="Calibri"/>
        <family val="2"/>
        <scheme val="minor"/>
      </rPr>
      <t>1.1.2 Sigurimi i trajnimit të vazhdueshëm për 613 punonjës të policisë së DKM për procedurat e regjistrimit dhe kontrollit në kufi</t>
    </r>
    <r>
      <rPr>
        <sz val="12"/>
        <color theme="1"/>
        <rFont val="Calibri"/>
        <family val="2"/>
        <scheme val="minor"/>
      </rPr>
      <t xml:space="preserve">
• 2 expertë ( lokalë dhe t</t>
    </r>
    <r>
      <rPr>
        <sz val="12"/>
        <color theme="1"/>
        <rFont val="Aptos Narrow"/>
        <family val="2"/>
      </rPr>
      <t>ë</t>
    </r>
    <r>
      <rPr>
        <sz val="12"/>
        <color theme="1"/>
        <rFont val="Calibri"/>
        <family val="2"/>
      </rPr>
      <t xml:space="preserve"> huaj </t>
    </r>
    <r>
      <rPr>
        <sz val="12"/>
        <color theme="1"/>
        <rFont val="Calibri"/>
        <family val="2"/>
        <scheme val="minor"/>
      </rPr>
      <t>të migrimit  për trajnimin x 20 ditë pune secili  (çdo vit )                                                                                                                                                                                                                                                                                                                                                                                                           
•Trajnim  (1 grup  x 25 pjesëmarrës x 8 trajnime çdo vit)                                                                                                                                                                                                                                                                                                                                                                                                                            •Shpenzime për materiale trajnimi dhe p</t>
    </r>
    <r>
      <rPr>
        <sz val="12"/>
        <color theme="1"/>
        <rFont val="Aptos Narrow"/>
        <family val="2"/>
      </rPr>
      <t>ë</t>
    </r>
    <r>
      <rPr>
        <sz val="12"/>
        <color theme="1"/>
        <rFont val="Calibri"/>
        <family val="2"/>
      </rPr>
      <t>rkthim (200 persona x 1000 lek</t>
    </r>
    <r>
      <rPr>
        <sz val="12"/>
        <color theme="1"/>
        <rFont val="Aptos Narrow"/>
        <family val="2"/>
      </rPr>
      <t xml:space="preserve">ë dhe </t>
    </r>
    <r>
      <rPr>
        <sz val="12"/>
        <color theme="1"/>
        <rFont val="Calibri"/>
        <family val="2"/>
      </rPr>
      <t>(8*21000 kosto p</t>
    </r>
    <r>
      <rPr>
        <sz val="12"/>
        <color theme="1"/>
        <rFont val="Aptos Narrow"/>
        <family val="2"/>
      </rPr>
      <t>ë</t>
    </r>
    <r>
      <rPr>
        <sz val="12"/>
        <color theme="1"/>
        <rFont val="Calibri"/>
        <family val="2"/>
      </rPr>
      <t>rkthimi)</t>
    </r>
    <r>
      <rPr>
        <sz val="12"/>
        <color theme="1"/>
        <rFont val="Calibri"/>
        <family val="2"/>
        <scheme val="minor"/>
      </rPr>
      <t xml:space="preserve">                                                                                                                                                                                                                                                                                      
</t>
    </r>
  </si>
  <si>
    <t>1.1. Menaxhimi i Kufirit (tokësor &amp; detar)</t>
  </si>
  <si>
    <r>
      <rPr>
        <sz val="12"/>
        <color rgb="FFFF0000"/>
        <rFont val="Calibri"/>
        <family val="2"/>
        <scheme val="minor"/>
      </rPr>
      <t>1.1.3 Kryerja e identifikimit &amp; verifikimit të përkthyesve të kualifikuar dhe ngritja e një regjistri për t’i përdorur gjatë procedurave të regjistrimit/kontrollit;</t>
    </r>
    <r>
      <rPr>
        <sz val="12"/>
        <color theme="1"/>
        <rFont val="Calibri"/>
        <family val="2"/>
        <scheme val="minor"/>
      </rPr>
      <t xml:space="preserve">
• Ngritja e grupit të punës për Identifikimi dhe  kontraktimi i përkthyesve, ngritja e regjistrit (1 grup punet x 5 persona x 6 muaj në vit)
• Shpenzime operative (10% e pagave&amp;sigurimeve)                                                                                                                                                                                                                                                                                                                                                     
</t>
    </r>
  </si>
  <si>
    <r>
      <rPr>
        <sz val="12"/>
        <color rgb="FFFF0000"/>
        <rFont val="Calibri"/>
        <family val="2"/>
        <scheme val="minor"/>
      </rPr>
      <t xml:space="preserve">1.1.3 Kryerja e identifikimit &amp; verifikimit të përkthyesve të kualifikuar dhe ngritja e një regjistri për t’i përdorur gjatë procedurave të regjistrimit/kontrollit;
</t>
    </r>
    <r>
      <rPr>
        <sz val="12"/>
        <rFont val="Calibri"/>
        <family val="2"/>
        <scheme val="minor"/>
      </rPr>
      <t xml:space="preserve">• Ngritja e grupit të punës për Identifikimi dhe  kontraktimi i përkthyesve, ngritja e regjistrit (1 grup punet x 5 persona x 6 muaj në vit)
• Shpenzime operative (10% e pagave&amp;sigurimeve)               </t>
    </r>
    <r>
      <rPr>
        <sz val="12"/>
        <color theme="1"/>
        <rFont val="Calibri"/>
        <family val="2"/>
        <scheme val="minor"/>
      </rPr>
      <t xml:space="preserve">                                                                                                                                                                                                                                                                                                                                     
</t>
    </r>
  </si>
  <si>
    <r>
      <rPr>
        <sz val="12"/>
        <color rgb="FFFF0000"/>
        <rFont val="Calibri"/>
        <family val="2"/>
        <scheme val="minor"/>
      </rPr>
      <t xml:space="preserve">1.1.3 Kryerja e identifikimit &amp; verifikimit të përkthyesve të kualifikuar dhe ngritja e një regjistri për t’i përdorur gjatë procedurave të regjistrimit/kontrollit;
</t>
    </r>
    <r>
      <rPr>
        <sz val="12"/>
        <rFont val="Calibri"/>
        <family val="2"/>
        <scheme val="minor"/>
      </rPr>
      <t xml:space="preserve">• Ngritja e grupit të punës për Identifikimi dhe  kontraktimi i përkthyesve, ngritja e regjistrit (1 grup punet x 5 persona x 6 muaj në vit)
• Shpenzime operative (10% e pagave&amp;sigurimeve)              </t>
    </r>
    <r>
      <rPr>
        <sz val="12"/>
        <color theme="1"/>
        <rFont val="Calibri"/>
        <family val="2"/>
        <scheme val="minor"/>
      </rPr>
      <t xml:space="preserve">                                                                                                                                                                                                                                                                                                                                           
</t>
    </r>
  </si>
  <si>
    <t>1.2. Mbrojtje Sociale</t>
  </si>
  <si>
    <r>
      <rPr>
        <sz val="12"/>
        <color rgb="FFFF0000"/>
        <rFont val="Calibri"/>
        <family val="2"/>
        <scheme val="minor"/>
      </rPr>
      <t>1.2.1 Trajnime të vazhdueshme për punonjësit socialë, të mbrojtjes së fëmijëve dhe stafin mjekësor në nivele rajonale/lokale mbi trajtimin e migrantëve dhe identifikimin/referimin e personave vulnerabël .</t>
    </r>
    <r>
      <rPr>
        <sz val="12"/>
        <color theme="1"/>
        <rFont val="Calibri"/>
        <family val="2"/>
        <scheme val="minor"/>
      </rPr>
      <t xml:space="preserve">
•Program trajnimi p</t>
    </r>
    <r>
      <rPr>
        <sz val="12"/>
        <color theme="1"/>
        <rFont val="Aptos Narrow"/>
        <family val="2"/>
      </rPr>
      <t>ë</t>
    </r>
    <r>
      <rPr>
        <sz val="12"/>
        <color theme="1"/>
        <rFont val="Calibri"/>
        <family val="2"/>
      </rPr>
      <t>r punonj</t>
    </r>
    <r>
      <rPr>
        <sz val="12"/>
        <color theme="1"/>
        <rFont val="Aptos Narrow"/>
        <family val="2"/>
      </rPr>
      <t>ë</t>
    </r>
    <r>
      <rPr>
        <sz val="12"/>
        <color theme="1"/>
        <rFont val="Calibri"/>
        <family val="2"/>
      </rPr>
      <t>sit social dhe ata t</t>
    </r>
    <r>
      <rPr>
        <sz val="12"/>
        <color theme="1"/>
        <rFont val="Aptos Narrow"/>
        <family val="2"/>
      </rPr>
      <t>ë</t>
    </r>
    <r>
      <rPr>
        <sz val="12"/>
        <color theme="1"/>
        <rFont val="Calibri"/>
        <family val="2"/>
      </rPr>
      <t xml:space="preserve"> mbrojtjes s</t>
    </r>
    <r>
      <rPr>
        <sz val="12"/>
        <color theme="1"/>
        <rFont val="Aptos Narrow"/>
        <family val="2"/>
      </rPr>
      <t>ë</t>
    </r>
    <r>
      <rPr>
        <sz val="12"/>
        <color theme="1"/>
        <rFont val="Calibri"/>
        <family val="2"/>
      </rPr>
      <t xml:space="preserve"> f</t>
    </r>
    <r>
      <rPr>
        <sz val="12"/>
        <color theme="1"/>
        <rFont val="Aptos Narrow"/>
        <family val="2"/>
      </rPr>
      <t>ë</t>
    </r>
    <r>
      <rPr>
        <sz val="12"/>
        <color theme="1"/>
        <rFont val="Calibri"/>
        <family val="2"/>
      </rPr>
      <t>mij</t>
    </r>
    <r>
      <rPr>
        <sz val="12"/>
        <color theme="1"/>
        <rFont val="Aptos Narrow"/>
        <family val="2"/>
      </rPr>
      <t>ë</t>
    </r>
    <r>
      <rPr>
        <sz val="12"/>
        <color theme="1"/>
        <rFont val="Calibri"/>
        <family val="2"/>
      </rPr>
      <t>ve (2 programe x 20 persona x 1 dit</t>
    </r>
    <r>
      <rPr>
        <sz val="12"/>
        <color theme="1"/>
        <rFont val="Aptos Narrow"/>
        <family val="2"/>
      </rPr>
      <t>ë në rajone)</t>
    </r>
    <r>
      <rPr>
        <sz val="12"/>
        <color theme="1"/>
        <rFont val="Calibri"/>
        <family val="2"/>
        <scheme val="minor"/>
      </rPr>
      <t xml:space="preserve"> ; 5 dit</t>
    </r>
    <r>
      <rPr>
        <sz val="12"/>
        <color theme="1"/>
        <rFont val="Aptos Narrow"/>
        <family val="2"/>
      </rPr>
      <t>ë</t>
    </r>
    <r>
      <rPr>
        <sz val="12"/>
        <color theme="1"/>
        <rFont val="Calibri"/>
        <family val="2"/>
        <scheme val="minor"/>
      </rPr>
      <t xml:space="preserve"> /pune trajneri; 1000 lek</t>
    </r>
    <r>
      <rPr>
        <sz val="12"/>
        <color theme="1"/>
        <rFont val="Aptos Narrow"/>
        <family val="2"/>
      </rPr>
      <t>ë</t>
    </r>
    <r>
      <rPr>
        <sz val="12"/>
        <color theme="1"/>
        <rFont val="Calibri"/>
        <family val="2"/>
      </rPr>
      <t>/personi materiale trajnimi</t>
    </r>
    <r>
      <rPr>
        <sz val="12"/>
        <color theme="1"/>
        <rFont val="Calibri"/>
        <family val="2"/>
        <scheme val="minor"/>
      </rPr>
      <t xml:space="preserve">                                                                                                                                                                                                                                                                                                                        • Program trajnimi për stafet mjekësore  që punojnë në nivel rajonal  dhe lokal për trajtimin e migranteve (2 programe x 20 persona x 1 ditë në rajone); 5 ditë /pune trajneri; 1000 lekë/personi materiale trajnimi 
</t>
    </r>
  </si>
  <si>
    <r>
      <t xml:space="preserve">1.2.2 Identifikimi dhe referimi per mbrojtje dhe për shërbime i grupeve vulnerabël                                                                                                                                                                                                                                                                                                                                                                             </t>
    </r>
    <r>
      <rPr>
        <sz val="12"/>
        <rFont val="Times New Roman"/>
        <family val="1"/>
      </rPr>
      <t>• Paga e specialistëve në MSHMS dhe bashkive  që do merren me identifikimin dhe referimin per mbrojtje   (4 qendra x 1 specialistë x 1 muaj/vit)                                                                                                                                                                                                                                                               • Shpenzime operative  (10% e pagave dhe sigurimeve t</t>
    </r>
    <r>
      <rPr>
        <sz val="12"/>
        <rFont val="Calibri"/>
        <family val="2"/>
      </rPr>
      <t>ë</t>
    </r>
    <r>
      <rPr>
        <sz val="12"/>
        <rFont val="Times New Roman"/>
        <family val="1"/>
      </rPr>
      <t xml:space="preserve"> stafit t</t>
    </r>
    <r>
      <rPr>
        <sz val="12"/>
        <rFont val="Calibri"/>
        <family val="2"/>
      </rPr>
      <t>ë</t>
    </r>
    <r>
      <rPr>
        <sz val="12"/>
        <rFont val="Times New Roman"/>
        <family val="1"/>
      </rPr>
      <t xml:space="preserve"> dedikuar p</t>
    </r>
    <r>
      <rPr>
        <sz val="12"/>
        <rFont val="Calibri"/>
        <family val="2"/>
      </rPr>
      <t>ë</t>
    </r>
    <r>
      <rPr>
        <sz val="12"/>
        <rFont val="Times New Roman"/>
        <family val="1"/>
      </rPr>
      <t>r identifikimin dhe referimin)</t>
    </r>
  </si>
  <si>
    <r>
      <rPr>
        <sz val="12"/>
        <color rgb="FFFF0000"/>
        <rFont val="Calibri"/>
        <family val="2"/>
        <scheme val="minor"/>
      </rPr>
      <t>1.2.1 Trajnime të vazhdueshme për punonjësit socialë, të mbrojtjes së fëmijëve dhe stafin mjekësor në nivele rajonale/lokale mbi trajtimin e migrantëve dhe identifikimin/referimin e personave vulnerabël.</t>
    </r>
    <r>
      <rPr>
        <sz val="12"/>
        <color theme="1"/>
        <rFont val="Calibri"/>
        <family val="2"/>
        <scheme val="minor"/>
      </rPr>
      <t xml:space="preserve">
•Program trajnimi p</t>
    </r>
    <r>
      <rPr>
        <sz val="12"/>
        <color theme="1"/>
        <rFont val="Aptos Narrow"/>
        <family val="2"/>
      </rPr>
      <t>ë</t>
    </r>
    <r>
      <rPr>
        <sz val="12"/>
        <color theme="1"/>
        <rFont val="Calibri"/>
        <family val="2"/>
      </rPr>
      <t>r punonj</t>
    </r>
    <r>
      <rPr>
        <sz val="12"/>
        <color theme="1"/>
        <rFont val="Aptos Narrow"/>
        <family val="2"/>
      </rPr>
      <t>ë</t>
    </r>
    <r>
      <rPr>
        <sz val="12"/>
        <color theme="1"/>
        <rFont val="Calibri"/>
        <family val="2"/>
      </rPr>
      <t>sit social dhe ata t</t>
    </r>
    <r>
      <rPr>
        <sz val="12"/>
        <color theme="1"/>
        <rFont val="Aptos Narrow"/>
        <family val="2"/>
      </rPr>
      <t>ë</t>
    </r>
    <r>
      <rPr>
        <sz val="12"/>
        <color theme="1"/>
        <rFont val="Calibri"/>
        <family val="2"/>
      </rPr>
      <t xml:space="preserve"> mbrojtjes s</t>
    </r>
    <r>
      <rPr>
        <sz val="12"/>
        <color theme="1"/>
        <rFont val="Aptos Narrow"/>
        <family val="2"/>
      </rPr>
      <t>ë</t>
    </r>
    <r>
      <rPr>
        <sz val="12"/>
        <color theme="1"/>
        <rFont val="Calibri"/>
        <family val="2"/>
      </rPr>
      <t xml:space="preserve"> f</t>
    </r>
    <r>
      <rPr>
        <sz val="12"/>
        <color theme="1"/>
        <rFont val="Aptos Narrow"/>
        <family val="2"/>
      </rPr>
      <t>ë</t>
    </r>
    <r>
      <rPr>
        <sz val="12"/>
        <color theme="1"/>
        <rFont val="Calibri"/>
        <family val="2"/>
      </rPr>
      <t>mij</t>
    </r>
    <r>
      <rPr>
        <sz val="12"/>
        <color theme="1"/>
        <rFont val="Aptos Narrow"/>
        <family val="2"/>
      </rPr>
      <t>ë</t>
    </r>
    <r>
      <rPr>
        <sz val="12"/>
        <color theme="1"/>
        <rFont val="Calibri"/>
        <family val="2"/>
      </rPr>
      <t>ve (2 programe x 20 persona x 1 dit</t>
    </r>
    <r>
      <rPr>
        <sz val="12"/>
        <color theme="1"/>
        <rFont val="Aptos Narrow"/>
        <family val="2"/>
      </rPr>
      <t>ë në rajone)</t>
    </r>
    <r>
      <rPr>
        <sz val="12"/>
        <color theme="1"/>
        <rFont val="Calibri"/>
        <family val="2"/>
        <scheme val="minor"/>
      </rPr>
      <t xml:space="preserve"> ; 5 dit</t>
    </r>
    <r>
      <rPr>
        <sz val="12"/>
        <color theme="1"/>
        <rFont val="Aptos Narrow"/>
        <family val="2"/>
      </rPr>
      <t>ë</t>
    </r>
    <r>
      <rPr>
        <sz val="12"/>
        <color theme="1"/>
        <rFont val="Calibri"/>
        <family val="2"/>
        <scheme val="minor"/>
      </rPr>
      <t xml:space="preserve"> /pune trajneri; 1000 lek</t>
    </r>
    <r>
      <rPr>
        <sz val="12"/>
        <color theme="1"/>
        <rFont val="Aptos Narrow"/>
        <family val="2"/>
      </rPr>
      <t>ë</t>
    </r>
    <r>
      <rPr>
        <sz val="12"/>
        <color theme="1"/>
        <rFont val="Calibri"/>
        <family val="2"/>
      </rPr>
      <t>/personi materiale trajnimi</t>
    </r>
    <r>
      <rPr>
        <sz val="12"/>
        <color theme="1"/>
        <rFont val="Calibri"/>
        <family val="2"/>
        <scheme val="minor"/>
      </rPr>
      <t xml:space="preserve">                                                                                                                                                                                                                                                                                                                        • Program trajnimi për stafet mjekësore  që punojnë në nivel rajonal  dhe lokal për trajtimin e migranteve (2 programe x 20 persona x 1 ditë në rajone); 5 ditë /pune trajneri; 1000 lekë/personi materiale trajnimi 
</t>
    </r>
  </si>
  <si>
    <r>
      <t xml:space="preserve">1.2.2 Identifikimi dhe referimi per mbrojtje dhe për shërbime i grupeve vulnerabël                                                                                                                                                                                                                                                                                                                                                                             </t>
    </r>
    <r>
      <rPr>
        <sz val="12"/>
        <rFont val="Times New Roman"/>
        <family val="1"/>
      </rPr>
      <t>• Paga e specialistëve në MSHMS dhe bashkive  që do merren me identifikimin dhe referimin per mbrojtje   (5 qendra x 1 specialistë x 1 muaj/vit)                                                                                                                                                                                                                                                               • Shpenzime operative  (10% e pagave dhe sigurimeve t</t>
    </r>
    <r>
      <rPr>
        <sz val="12"/>
        <rFont val="Calibri"/>
        <family val="2"/>
      </rPr>
      <t>ë</t>
    </r>
    <r>
      <rPr>
        <sz val="12"/>
        <rFont val="Times New Roman"/>
        <family val="1"/>
      </rPr>
      <t xml:space="preserve"> stafit t</t>
    </r>
    <r>
      <rPr>
        <sz val="12"/>
        <rFont val="Calibri"/>
        <family val="2"/>
      </rPr>
      <t>ë</t>
    </r>
    <r>
      <rPr>
        <sz val="12"/>
        <rFont val="Times New Roman"/>
        <family val="1"/>
      </rPr>
      <t xml:space="preserve"> dedikuar p</t>
    </r>
    <r>
      <rPr>
        <sz val="12"/>
        <rFont val="Calibri"/>
        <family val="2"/>
      </rPr>
      <t>ë</t>
    </r>
    <r>
      <rPr>
        <sz val="12"/>
        <rFont val="Times New Roman"/>
        <family val="1"/>
      </rPr>
      <t>r identifikimin dhe referimin)</t>
    </r>
  </si>
  <si>
    <r>
      <t xml:space="preserve">1.3.1 Monitorimi i shqyrtimit të aplikimeve për azil dhe vlerësimi i kapaciteteve për vendimmarrje duke përdorur procedurat e mbrojtjes së përkohshme si pikë referimi                                                                                                                                                                                                                                                                                                                        </t>
    </r>
    <r>
      <rPr>
        <sz val="12"/>
        <rFont val="Times New Roman"/>
        <family val="1"/>
      </rPr>
      <t>• Shpenzime operative p</t>
    </r>
    <r>
      <rPr>
        <sz val="12"/>
        <rFont val="Calibri"/>
        <family val="2"/>
      </rPr>
      <t>ë</t>
    </r>
    <r>
      <rPr>
        <sz val="12"/>
        <rFont val="Times New Roman"/>
        <family val="1"/>
      </rPr>
      <t>r stafin q</t>
    </r>
    <r>
      <rPr>
        <sz val="12"/>
        <rFont val="Aptos Narrow"/>
        <family val="2"/>
      </rPr>
      <t>ë</t>
    </r>
    <r>
      <rPr>
        <sz val="12"/>
        <rFont val="Times New Roman"/>
        <family val="1"/>
      </rPr>
      <t xml:space="preserve"> ndjek monitorimin e shqyrtimit t</t>
    </r>
    <r>
      <rPr>
        <sz val="12"/>
        <rFont val="Aptos Narrow"/>
        <family val="2"/>
      </rPr>
      <t>ë</t>
    </r>
    <r>
      <rPr>
        <sz val="12"/>
        <rFont val="Times New Roman"/>
        <family val="1"/>
      </rPr>
      <t xml:space="preserve"> aplikimeve për azil  (sektori ka 1 pergjegjes &amp; 3 specialiste) . Po perfshijme pag</t>
    </r>
    <r>
      <rPr>
        <sz val="12"/>
        <rFont val="Aptos Narrow"/>
        <family val="2"/>
      </rPr>
      <t>ë</t>
    </r>
    <r>
      <rPr>
        <sz val="12"/>
        <rFont val="Times New Roman"/>
        <family val="1"/>
      </rPr>
      <t>n e specialist</t>
    </r>
    <r>
      <rPr>
        <sz val="12"/>
        <rFont val="Aptos Narrow"/>
        <family val="2"/>
      </rPr>
      <t>ë</t>
    </r>
    <r>
      <rPr>
        <sz val="12"/>
        <rFont val="Times New Roman"/>
        <family val="1"/>
      </rPr>
      <t>ve p</t>
    </r>
    <r>
      <rPr>
        <sz val="12"/>
        <rFont val="Aptos Narrow"/>
        <family val="2"/>
      </rPr>
      <t>ë</t>
    </r>
    <r>
      <rPr>
        <sz val="12"/>
        <rFont val="Times New Roman"/>
        <family val="1"/>
      </rPr>
      <t>r 3 muaj/n</t>
    </r>
    <r>
      <rPr>
        <sz val="12"/>
        <rFont val="Aptos Narrow"/>
        <family val="2"/>
      </rPr>
      <t>ë</t>
    </r>
    <r>
      <rPr>
        <sz val="12"/>
        <rFont val="Times New Roman"/>
        <family val="1"/>
      </rPr>
      <t xml:space="preserve"> vit                                                                                                                                                         • Shpenzime t</t>
    </r>
    <r>
      <rPr>
        <sz val="12"/>
        <rFont val="Aptos Narrow"/>
        <family val="2"/>
      </rPr>
      <t>ë</t>
    </r>
    <r>
      <rPr>
        <sz val="12"/>
        <rFont val="Times New Roman"/>
        <family val="1"/>
      </rPr>
      <t xml:space="preserve"> tjera operative  (10% e pagave dhe sigurimeve)             </t>
    </r>
    <r>
      <rPr>
        <sz val="11"/>
        <color rgb="FFFF0000"/>
        <rFont val="Times New Roman"/>
        <family val="1"/>
      </rPr>
      <t xml:space="preserve">                                                                                                                                                                                                                                            </t>
    </r>
  </si>
  <si>
    <r>
      <t xml:space="preserve">1.3.1 Monitorimi i shqyrtimit të aplikimeve për azil dhe vlerësimi i kapaciteteve për vendimmarrje duke përdorur procedurat e mbrojtjes së përkohshme si pikë referimi                                                                                                                                                                                                                                                                                                                         </t>
    </r>
    <r>
      <rPr>
        <sz val="12"/>
        <rFont val="Times New Roman"/>
        <family val="1"/>
      </rPr>
      <t>• Shpenzime operative p</t>
    </r>
    <r>
      <rPr>
        <sz val="12"/>
        <rFont val="Calibri"/>
        <family val="2"/>
      </rPr>
      <t>ë</t>
    </r>
    <r>
      <rPr>
        <sz val="12"/>
        <rFont val="Times New Roman"/>
        <family val="1"/>
      </rPr>
      <t>r stafin q</t>
    </r>
    <r>
      <rPr>
        <sz val="12"/>
        <rFont val="Aptos Narrow"/>
        <family val="2"/>
      </rPr>
      <t>ë</t>
    </r>
    <r>
      <rPr>
        <sz val="12"/>
        <rFont val="Times New Roman"/>
        <family val="1"/>
      </rPr>
      <t xml:space="preserve"> ndjek shqyrtimit të kërkesave për azil  (sektori ka 1 pergjegjes &amp; 3 specialiste) . Po perfshijme pag</t>
    </r>
    <r>
      <rPr>
        <sz val="12"/>
        <rFont val="Aptos Narrow"/>
        <family val="2"/>
      </rPr>
      <t>ë</t>
    </r>
    <r>
      <rPr>
        <sz val="12"/>
        <rFont val="Times New Roman"/>
        <family val="1"/>
      </rPr>
      <t>n e specialist</t>
    </r>
    <r>
      <rPr>
        <sz val="12"/>
        <rFont val="Aptos Narrow"/>
        <family val="2"/>
      </rPr>
      <t>ë</t>
    </r>
    <r>
      <rPr>
        <sz val="12"/>
        <rFont val="Times New Roman"/>
        <family val="1"/>
      </rPr>
      <t>ve p</t>
    </r>
    <r>
      <rPr>
        <sz val="12"/>
        <rFont val="Aptos Narrow"/>
        <family val="2"/>
      </rPr>
      <t>ë</t>
    </r>
    <r>
      <rPr>
        <sz val="12"/>
        <rFont val="Times New Roman"/>
        <family val="1"/>
      </rPr>
      <t>r 3 muaj/n</t>
    </r>
    <r>
      <rPr>
        <sz val="12"/>
        <rFont val="Aptos Narrow"/>
        <family val="2"/>
      </rPr>
      <t>ë</t>
    </r>
    <r>
      <rPr>
        <sz val="12"/>
        <rFont val="Times New Roman"/>
        <family val="1"/>
      </rPr>
      <t xml:space="preserve"> vit                                                                                                                                                         • Shpenzime t</t>
    </r>
    <r>
      <rPr>
        <sz val="12"/>
        <rFont val="Aptos Narrow"/>
        <family val="2"/>
      </rPr>
      <t>ë</t>
    </r>
    <r>
      <rPr>
        <sz val="12"/>
        <rFont val="Times New Roman"/>
        <family val="1"/>
      </rPr>
      <t xml:space="preserve"> tjera operative  (10% e pagave dhe sigurimeve)             </t>
    </r>
    <r>
      <rPr>
        <sz val="11"/>
        <color rgb="FFFF0000"/>
        <rFont val="Times New Roman"/>
        <family val="1"/>
      </rPr>
      <t xml:space="preserve">                                                                                                                                                                                                                                            </t>
    </r>
  </si>
  <si>
    <r>
      <t xml:space="preserve">1.3.1 Monitorimi i shqyrtimit të aplikimeve për azil dhe vlerësimi i kapaciteteve për vendimmarrje duke përdorur procedurat e mbrojtjes së përkohshme si pikë referimi                                                                                                                                                                                                                                                                                                                        </t>
    </r>
    <r>
      <rPr>
        <sz val="12"/>
        <rFont val="Times New Roman"/>
        <family val="1"/>
      </rPr>
      <t>• Shpenzime operative p</t>
    </r>
    <r>
      <rPr>
        <sz val="12"/>
        <rFont val="Calibri"/>
        <family val="2"/>
      </rPr>
      <t>ë</t>
    </r>
    <r>
      <rPr>
        <sz val="12"/>
        <rFont val="Times New Roman"/>
        <family val="1"/>
      </rPr>
      <t>r stafin q</t>
    </r>
    <r>
      <rPr>
        <sz val="12"/>
        <rFont val="Aptos Narrow"/>
        <family val="2"/>
      </rPr>
      <t>ë</t>
    </r>
    <r>
      <rPr>
        <sz val="12"/>
        <rFont val="Times New Roman"/>
        <family val="1"/>
      </rPr>
      <t xml:space="preserve"> ndjek shqyrtimit të kërkesave për azil  (sektori ka 1 pergjegjes &amp; 3 specialiste) . Po perfshijme pag</t>
    </r>
    <r>
      <rPr>
        <sz val="12"/>
        <rFont val="Aptos Narrow"/>
        <family val="2"/>
      </rPr>
      <t>ë</t>
    </r>
    <r>
      <rPr>
        <sz val="12"/>
        <rFont val="Times New Roman"/>
        <family val="1"/>
      </rPr>
      <t>n e specialist</t>
    </r>
    <r>
      <rPr>
        <sz val="12"/>
        <rFont val="Aptos Narrow"/>
        <family val="2"/>
      </rPr>
      <t>ë</t>
    </r>
    <r>
      <rPr>
        <sz val="12"/>
        <rFont val="Times New Roman"/>
        <family val="1"/>
      </rPr>
      <t>ve p</t>
    </r>
    <r>
      <rPr>
        <sz val="12"/>
        <rFont val="Aptos Narrow"/>
        <family val="2"/>
      </rPr>
      <t>ë</t>
    </r>
    <r>
      <rPr>
        <sz val="12"/>
        <rFont val="Times New Roman"/>
        <family val="1"/>
      </rPr>
      <t>r 3 muaj/n</t>
    </r>
    <r>
      <rPr>
        <sz val="12"/>
        <rFont val="Aptos Narrow"/>
        <family val="2"/>
      </rPr>
      <t>ë</t>
    </r>
    <r>
      <rPr>
        <sz val="12"/>
        <rFont val="Times New Roman"/>
        <family val="1"/>
      </rPr>
      <t xml:space="preserve"> vit                                                                                                                                                         • Shpenzime t</t>
    </r>
    <r>
      <rPr>
        <sz val="12"/>
        <rFont val="Aptos Narrow"/>
        <family val="2"/>
      </rPr>
      <t>ë</t>
    </r>
    <r>
      <rPr>
        <sz val="12"/>
        <rFont val="Times New Roman"/>
        <family val="1"/>
      </rPr>
      <t xml:space="preserve"> tjera operative  (10% e pagave dhe sigurimeve)             </t>
    </r>
    <r>
      <rPr>
        <sz val="11"/>
        <color rgb="FFFF0000"/>
        <rFont val="Times New Roman"/>
        <family val="1"/>
      </rPr>
      <t xml:space="preserve">                                                                                                                                                                                                                                            </t>
    </r>
  </si>
  <si>
    <r>
      <t xml:space="preserve">1.3.2 Identifikimi i personelit në MB dhe ministri të tjera të trajnuar për procedurat e azilit                                                                                                                                                                                                                                                                                                                                              </t>
    </r>
    <r>
      <rPr>
        <sz val="12"/>
        <rFont val="Calibri"/>
        <family val="2"/>
        <scheme val="minor"/>
      </rPr>
      <t>• Shpenzime operative për stafin që do kryejë identifikimin (2 specialistë x  1 muaj)                                                                                                                                                                                                                                                                                                                                                                         • Shpenzime të tjera operative (10% e pagave dhe sigurimeve)</t>
    </r>
  </si>
  <si>
    <r>
      <t xml:space="preserve">1.3.2  Identifikimi i personelit në MB dhe ministri të tjera të trajnuar për procedurat e azilit                                                                                                                                                                                                                                                                                            </t>
    </r>
    <r>
      <rPr>
        <sz val="12"/>
        <rFont val="Calibri"/>
        <family val="2"/>
        <scheme val="minor"/>
      </rPr>
      <t>• Shpenzime operative për stafin që do kryejë identifikimin (2 specialistë x  1 muaj)                                                                                                                                                                                                                                                                                                                                                                         • Shpenzime të tjera operative (10% e pagave dhe sigurimeve)</t>
    </r>
  </si>
  <si>
    <r>
      <t xml:space="preserve">1.3.3 Ngritja e një baze të dhënash me ekspertë të pavarur për çështjet e azilit                                                                                                                                                                                                                                                                                                                                                                          </t>
    </r>
    <r>
      <rPr>
        <sz val="12"/>
        <rFont val="Calibri"/>
        <family val="2"/>
        <scheme val="minor"/>
      </rPr>
      <t>• Shpenzime ekspertë për krijimin dhe mirëmbajtjen e databazës</t>
    </r>
    <r>
      <rPr>
        <sz val="12"/>
        <rFont val="Aptos Narrow"/>
        <family val="2"/>
      </rPr>
      <t xml:space="preserve"> </t>
    </r>
    <r>
      <rPr>
        <sz val="12"/>
        <rFont val="Calibri"/>
        <family val="2"/>
        <scheme val="minor"/>
      </rPr>
      <t>(1 ekspert</t>
    </r>
    <r>
      <rPr>
        <sz val="12"/>
        <rFont val="Aptos Narrow"/>
        <family val="2"/>
      </rPr>
      <t>ë</t>
    </r>
    <r>
      <rPr>
        <sz val="12"/>
        <rFont val="Calibri"/>
        <family val="2"/>
        <scheme val="minor"/>
      </rPr>
      <t xml:space="preserve"> x  20 dit</t>
    </r>
    <r>
      <rPr>
        <sz val="12"/>
        <rFont val="Aptos Narrow"/>
        <family val="2"/>
      </rPr>
      <t>ë</t>
    </r>
    <r>
      <rPr>
        <sz val="12"/>
        <rFont val="Calibri"/>
        <family val="2"/>
      </rPr>
      <t>/pune</t>
    </r>
    <r>
      <rPr>
        <sz val="12"/>
        <rFont val="Calibri"/>
        <family val="2"/>
        <scheme val="minor"/>
      </rPr>
      <t>)                                                                                                                                                                                                                                                                                                                                                                    • Shpenzime operative për stafin që do merret me hedhjen e t</t>
    </r>
    <r>
      <rPr>
        <sz val="12"/>
        <rFont val="Aptos Narrow"/>
        <family val="2"/>
      </rPr>
      <t>ë</t>
    </r>
    <r>
      <rPr>
        <sz val="12"/>
        <rFont val="Calibri"/>
        <family val="2"/>
      </rPr>
      <t xml:space="preserve"> dh</t>
    </r>
    <r>
      <rPr>
        <sz val="12"/>
        <rFont val="Aptos Narrow"/>
        <family val="2"/>
      </rPr>
      <t>ë</t>
    </r>
    <r>
      <rPr>
        <sz val="12"/>
        <rFont val="Calibri"/>
        <family val="2"/>
      </rPr>
      <t>nave</t>
    </r>
    <r>
      <rPr>
        <sz val="12"/>
        <rFont val="Calibri"/>
        <family val="2"/>
        <scheme val="minor"/>
      </rPr>
      <t xml:space="preserve"> (1 specialistë x  1 muaj) </t>
    </r>
  </si>
  <si>
    <r>
      <t xml:space="preserve">1.3.3 Ngritja e një baze të dhënash me ekspertë të pavarur për çështjet e azilit                                                                                                                                                                                                                                                                                                                                                                            </t>
    </r>
    <r>
      <rPr>
        <sz val="12"/>
        <rFont val="Calibri"/>
        <family val="2"/>
        <scheme val="minor"/>
      </rPr>
      <t>• Shpenzime ekspertë për krijimin dhe mirëmbajtjen e databazës</t>
    </r>
    <r>
      <rPr>
        <sz val="12"/>
        <rFont val="Aptos Narrow"/>
        <family val="2"/>
      </rPr>
      <t xml:space="preserve"> </t>
    </r>
    <r>
      <rPr>
        <sz val="12"/>
        <rFont val="Calibri"/>
        <family val="2"/>
        <scheme val="minor"/>
      </rPr>
      <t>(1 ekspert</t>
    </r>
    <r>
      <rPr>
        <sz val="12"/>
        <rFont val="Aptos Narrow"/>
        <family val="2"/>
      </rPr>
      <t>ë</t>
    </r>
    <r>
      <rPr>
        <sz val="12"/>
        <rFont val="Calibri"/>
        <family val="2"/>
        <scheme val="minor"/>
      </rPr>
      <t xml:space="preserve"> x  20 dit</t>
    </r>
    <r>
      <rPr>
        <sz val="12"/>
        <rFont val="Aptos Narrow"/>
        <family val="2"/>
      </rPr>
      <t>ë</t>
    </r>
    <r>
      <rPr>
        <sz val="12"/>
        <rFont val="Calibri"/>
        <family val="2"/>
      </rPr>
      <t>/pune</t>
    </r>
    <r>
      <rPr>
        <sz val="12"/>
        <rFont val="Calibri"/>
        <family val="2"/>
        <scheme val="minor"/>
      </rPr>
      <t>)                                                                                                                                                                                                                                                                                                                                                                    • Shpenzime operative për stafin që do merret me hedhjen e t</t>
    </r>
    <r>
      <rPr>
        <sz val="12"/>
        <rFont val="Aptos Narrow"/>
        <family val="2"/>
      </rPr>
      <t>ë</t>
    </r>
    <r>
      <rPr>
        <sz val="12"/>
        <rFont val="Calibri"/>
        <family val="2"/>
      </rPr>
      <t xml:space="preserve"> dh</t>
    </r>
    <r>
      <rPr>
        <sz val="12"/>
        <rFont val="Aptos Narrow"/>
        <family val="2"/>
      </rPr>
      <t>ë</t>
    </r>
    <r>
      <rPr>
        <sz val="12"/>
        <rFont val="Calibri"/>
        <family val="2"/>
      </rPr>
      <t>nave</t>
    </r>
    <r>
      <rPr>
        <sz val="12"/>
        <rFont val="Calibri"/>
        <family val="2"/>
        <scheme val="minor"/>
      </rPr>
      <t xml:space="preserve"> (1 specialistë x  1 muaj) </t>
    </r>
  </si>
  <si>
    <r>
      <t xml:space="preserve">1.3.4 Organizimi i trajnimeve dhe praktikave profesionale për stafin e përfshirë në proceset e azilit                                                                                                                                                                                                                                                                                                                                                                     </t>
    </r>
    <r>
      <rPr>
        <sz val="12"/>
        <rFont val="Calibri"/>
        <family val="2"/>
        <scheme val="minor"/>
      </rPr>
      <t xml:space="preserve">•Program trajnimi për procesin e azilit (1 programe x 20 persona x 2 ditë ) ; 5 ditë /pune trajneri; 1000 lekë/personi materiale trajnimi     </t>
    </r>
  </si>
  <si>
    <r>
      <t xml:space="preserve">1.3.4 Organizimi i trajnimeve dhe praktikave profesionale për stafin e përfshirë në proceset e azilit                                                                                                                                                                                                                                                                                                                                                                    </t>
    </r>
    <r>
      <rPr>
        <sz val="12"/>
        <rFont val="Calibri"/>
        <family val="2"/>
        <scheme val="minor"/>
      </rPr>
      <t xml:space="preserve">•Program trajnimi për procesin e azilit (1 programe x 20 persona x 2 ditë ) ; 5 ditë /pune trajneri; 1000 lekë/personi materiale trajnimi     </t>
    </r>
  </si>
  <si>
    <r>
      <t xml:space="preserve">1.3.3 Ngritja e një baze të dhënash me ekspertë të pavarur për çështjet e azilit                                                                                                                                                                                                                                                                                                                                                                                    </t>
    </r>
    <r>
      <rPr>
        <sz val="12"/>
        <rFont val="Calibri"/>
        <family val="2"/>
        <scheme val="minor"/>
      </rPr>
      <t>• Shpenzime ekspert</t>
    </r>
    <r>
      <rPr>
        <sz val="12"/>
        <rFont val="Aptos Narrow"/>
        <family val="2"/>
      </rPr>
      <t>ë</t>
    </r>
    <r>
      <rPr>
        <sz val="12"/>
        <rFont val="Calibri"/>
        <family val="2"/>
      </rPr>
      <t xml:space="preserve"> p</t>
    </r>
    <r>
      <rPr>
        <sz val="12"/>
        <rFont val="Aptos Narrow"/>
        <family val="2"/>
      </rPr>
      <t>ë</t>
    </r>
    <r>
      <rPr>
        <sz val="12"/>
        <rFont val="Calibri"/>
        <family val="2"/>
      </rPr>
      <t>r krijimin dhe mir</t>
    </r>
    <r>
      <rPr>
        <sz val="12"/>
        <rFont val="Aptos Narrow"/>
        <family val="2"/>
      </rPr>
      <t>ë</t>
    </r>
    <r>
      <rPr>
        <sz val="6"/>
        <rFont val="Calibri"/>
        <family val="2"/>
      </rPr>
      <t xml:space="preserve">mbajtjen e </t>
    </r>
    <r>
      <rPr>
        <sz val="12"/>
        <rFont val="Calibri"/>
        <family val="2"/>
      </rPr>
      <t>databaz</t>
    </r>
    <r>
      <rPr>
        <sz val="12"/>
        <rFont val="Aptos Narrow"/>
        <family val="2"/>
      </rPr>
      <t xml:space="preserve">ës </t>
    </r>
    <r>
      <rPr>
        <sz val="12"/>
        <rFont val="Calibri"/>
        <family val="2"/>
        <scheme val="minor"/>
      </rPr>
      <t>(1 ekspert</t>
    </r>
    <r>
      <rPr>
        <sz val="12"/>
        <rFont val="Aptos Narrow"/>
        <family val="2"/>
      </rPr>
      <t>ë</t>
    </r>
    <r>
      <rPr>
        <sz val="12"/>
        <rFont val="Calibri"/>
        <family val="2"/>
        <scheme val="minor"/>
      </rPr>
      <t xml:space="preserve"> x  20 dit</t>
    </r>
    <r>
      <rPr>
        <sz val="12"/>
        <rFont val="Aptos Narrow"/>
        <family val="2"/>
      </rPr>
      <t>ë</t>
    </r>
    <r>
      <rPr>
        <sz val="12"/>
        <rFont val="Calibri"/>
        <family val="2"/>
      </rPr>
      <t>/pune</t>
    </r>
    <r>
      <rPr>
        <sz val="12"/>
        <rFont val="Calibri"/>
        <family val="2"/>
        <scheme val="minor"/>
      </rPr>
      <t>)                                                                                                                                                                                                                                                                                                                                                                    • Shpenzime operative për stafin që do merret me hedhjen e t</t>
    </r>
    <r>
      <rPr>
        <sz val="12"/>
        <rFont val="Aptos Narrow"/>
        <family val="2"/>
      </rPr>
      <t>ë</t>
    </r>
    <r>
      <rPr>
        <sz val="12"/>
        <rFont val="Calibri"/>
        <family val="2"/>
      </rPr>
      <t xml:space="preserve"> dh</t>
    </r>
    <r>
      <rPr>
        <sz val="12"/>
        <rFont val="Aptos Narrow"/>
        <family val="2"/>
      </rPr>
      <t>ë</t>
    </r>
    <r>
      <rPr>
        <sz val="12"/>
        <rFont val="Calibri"/>
        <family val="2"/>
      </rPr>
      <t>nave</t>
    </r>
    <r>
      <rPr>
        <sz val="12"/>
        <rFont val="Calibri"/>
        <family val="2"/>
        <scheme val="minor"/>
      </rPr>
      <t xml:space="preserve"> (1 specialistë x  1 muaj) </t>
    </r>
  </si>
  <si>
    <r>
      <t xml:space="preserve">1.3.5 Identifikimi i përkthyesve të gjuhëve të rralla, krijimi i një baze të dhënash dhe ofrimi i trajnimit të specializuar për procedurat e azilit për përkthyes të punësuar nga OJQ-të                                                                                                                                                                                                                                                                                                                                                                                        </t>
    </r>
    <r>
      <rPr>
        <sz val="12"/>
        <rFont val="Calibri"/>
        <family val="2"/>
        <scheme val="minor"/>
      </rPr>
      <t>• Puna e stafit q</t>
    </r>
    <r>
      <rPr>
        <sz val="12"/>
        <rFont val="Aptos Narrow"/>
        <family val="2"/>
      </rPr>
      <t>ë</t>
    </r>
    <r>
      <rPr>
        <sz val="12"/>
        <rFont val="Calibri"/>
        <family val="2"/>
      </rPr>
      <t xml:space="preserve"> do t</t>
    </r>
    <r>
      <rPr>
        <sz val="12"/>
        <rFont val="Aptos Narrow"/>
        <family val="2"/>
      </rPr>
      <t>ë</t>
    </r>
    <r>
      <rPr>
        <sz val="12"/>
        <rFont val="Calibri"/>
        <family val="2"/>
      </rPr>
      <t xml:space="preserve"> identifikoj </t>
    </r>
    <r>
      <rPr>
        <sz val="12"/>
        <rFont val="Calibri"/>
        <family val="2"/>
        <scheme val="minor"/>
      </rPr>
      <t xml:space="preserve"> përkthyesve të gjuhëve të rralla (2 specialist</t>
    </r>
    <r>
      <rPr>
        <sz val="12"/>
        <rFont val="Aptos Narrow"/>
        <family val="2"/>
      </rPr>
      <t>ë</t>
    </r>
    <r>
      <rPr>
        <sz val="12"/>
        <rFont val="Calibri"/>
        <family val="2"/>
        <scheme val="minor"/>
      </rPr>
      <t xml:space="preserve"> x 1 muaj në vit)
• Shpenzime operative (10% e pagave&amp;sigurimeve)                                                                                                                                                                                                                                                                                                                                                                                                                                             • Krijimi i databaz</t>
    </r>
    <r>
      <rPr>
        <sz val="12"/>
        <rFont val="Aptos Narrow"/>
        <family val="2"/>
      </rPr>
      <t>ë</t>
    </r>
    <r>
      <rPr>
        <sz val="12"/>
        <rFont val="Calibri"/>
        <family val="2"/>
      </rPr>
      <t>s dhe hedhja e t</t>
    </r>
    <r>
      <rPr>
        <sz val="12"/>
        <rFont val="Aptos Narrow"/>
        <family val="2"/>
      </rPr>
      <t>ë</t>
    </r>
    <r>
      <rPr>
        <sz val="12"/>
        <rFont val="Calibri"/>
        <family val="2"/>
      </rPr>
      <t xml:space="preserve"> dh</t>
    </r>
    <r>
      <rPr>
        <sz val="12"/>
        <rFont val="Aptos Narrow"/>
        <family val="2"/>
      </rPr>
      <t>ë</t>
    </r>
    <r>
      <rPr>
        <sz val="12"/>
        <rFont val="Calibri"/>
        <family val="2"/>
      </rPr>
      <t xml:space="preserve">nave </t>
    </r>
    <r>
      <rPr>
        <sz val="12"/>
        <rFont val="Calibri"/>
        <family val="2"/>
        <scheme val="minor"/>
      </rPr>
      <t xml:space="preserve"> (1 specialist x 1muaj)                                                                                                                                                                                                                                                                                                                                                                                                    • Trajnim i specializuar për procedurat e azilit për përkthyes të punësuar nga OJQ-të (1 trajnim x 2 dit</t>
    </r>
    <r>
      <rPr>
        <sz val="12"/>
        <rFont val="Aptos Narrow"/>
        <family val="2"/>
      </rPr>
      <t>ë</t>
    </r>
    <r>
      <rPr>
        <sz val="7.8"/>
        <rFont val="Calibri"/>
        <family val="2"/>
      </rPr>
      <t xml:space="preserve"> x 15 persona, 1 trajnere-5 dit</t>
    </r>
    <r>
      <rPr>
        <sz val="7.8"/>
        <rFont val="Aptos Narrow"/>
        <family val="2"/>
      </rPr>
      <t>ë</t>
    </r>
    <r>
      <rPr>
        <sz val="5.05"/>
        <rFont val="Calibri"/>
        <family val="2"/>
      </rPr>
      <t xml:space="preserve"> pune, 15 pjesemarr</t>
    </r>
    <r>
      <rPr>
        <sz val="5.05"/>
        <rFont val="Aptos Narrow"/>
        <family val="2"/>
      </rPr>
      <t>ë</t>
    </r>
    <r>
      <rPr>
        <sz val="3.3"/>
        <rFont val="Calibri"/>
        <family val="2"/>
      </rPr>
      <t>s x 1000 lek</t>
    </r>
    <r>
      <rPr>
        <sz val="3.3"/>
        <rFont val="Aptos Narrow"/>
        <family val="2"/>
      </rPr>
      <t>ë</t>
    </r>
    <r>
      <rPr>
        <sz val="2.15"/>
        <rFont val="Calibri"/>
        <family val="2"/>
      </rPr>
      <t xml:space="preserve"> materiale trajnimi p</t>
    </r>
    <r>
      <rPr>
        <sz val="2.15"/>
        <rFont val="Aptos Narrow"/>
        <family val="2"/>
      </rPr>
      <t>ë</t>
    </r>
    <r>
      <rPr>
        <sz val="1.4"/>
        <rFont val="Calibri"/>
        <family val="2"/>
      </rPr>
      <t>r person)</t>
    </r>
  </si>
  <si>
    <r>
      <t xml:space="preserve">1.3.5 Identifikimi i përkthyesve të gjuhëve të rralla, krijimi i një baze të dhënash dhe ofrimi i trajnimit të specializuar për procedurat e azilit për përkthyes të punësuar nga OJQ-të                                                                                                                                                                                                                                                                                                                                                                                        </t>
    </r>
    <r>
      <rPr>
        <sz val="12"/>
        <rFont val="Calibri"/>
        <family val="2"/>
        <scheme val="minor"/>
      </rPr>
      <t>• Puna e stafit q</t>
    </r>
    <r>
      <rPr>
        <sz val="12"/>
        <rFont val="Aptos Narrow"/>
        <family val="2"/>
      </rPr>
      <t>ë</t>
    </r>
    <r>
      <rPr>
        <sz val="12"/>
        <rFont val="Calibri"/>
        <family val="2"/>
      </rPr>
      <t xml:space="preserve"> do t</t>
    </r>
    <r>
      <rPr>
        <sz val="12"/>
        <rFont val="Aptos Narrow"/>
        <family val="2"/>
      </rPr>
      <t>ë</t>
    </r>
    <r>
      <rPr>
        <sz val="12"/>
        <rFont val="Calibri"/>
        <family val="2"/>
      </rPr>
      <t xml:space="preserve"> identifikoj </t>
    </r>
    <r>
      <rPr>
        <sz val="12"/>
        <rFont val="Calibri"/>
        <family val="2"/>
        <scheme val="minor"/>
      </rPr>
      <t xml:space="preserve"> përkthyesve të gjuhëve të rralla (2 specialist</t>
    </r>
    <r>
      <rPr>
        <sz val="12"/>
        <rFont val="Aptos Narrow"/>
        <family val="2"/>
      </rPr>
      <t>ë</t>
    </r>
    <r>
      <rPr>
        <sz val="12"/>
        <rFont val="Calibri"/>
        <family val="2"/>
        <scheme val="minor"/>
      </rPr>
      <t xml:space="preserve"> x 1 muaj në vit)
• Shpenzime operative (10% e pagave&amp;sigurimeve)                                                                                                                                                                                                                                                                                                                                                                                                                                             • Krijimi i databazës dhe hedhja e të dhënave  (1 specialist x 1muaj)                                                                                                                                                                                                                                                                                                                                                                                                    • Trajnim i specializuar për procedurat e azilit për përkthyes të punësuar nga OJQ-të (1 trajnim x 2 ditë x 15 persona, 1 trajnere-5 ditë pune, 15 pjesemarrës x 1000 lekë materiale trajnimi për person)</t>
    </r>
  </si>
  <si>
    <r>
      <t xml:space="preserve">1.3.6 Përdorimi i interpretimit online për intervistat e azilit (në koordinim me MARRI), pajisja e hapësirave për intervista dhe integrimi i grupit rajonal të përkthyesve                                                                                                                                                                                                                                                                                                                                                                    </t>
    </r>
    <r>
      <rPr>
        <sz val="12"/>
        <rFont val="Calibri"/>
        <family val="2"/>
        <scheme val="minor"/>
      </rPr>
      <t>• Pajisja e hapësirave për intervista (5 pika p</t>
    </r>
    <r>
      <rPr>
        <sz val="12"/>
        <rFont val="Aptos Narrow"/>
        <family val="2"/>
      </rPr>
      <t>ë</t>
    </r>
    <r>
      <rPr>
        <sz val="12"/>
        <rFont val="Calibri"/>
        <family val="2"/>
      </rPr>
      <t>r intervista x 500,000 pajisje p</t>
    </r>
    <r>
      <rPr>
        <sz val="12"/>
        <rFont val="Aptos Narrow"/>
        <family val="2"/>
      </rPr>
      <t>ë</t>
    </r>
    <r>
      <rPr>
        <sz val="12"/>
        <rFont val="Calibri"/>
        <family val="2"/>
      </rPr>
      <t>r secil</t>
    </r>
    <r>
      <rPr>
        <sz val="12"/>
        <rFont val="Aptos Narrow"/>
        <family val="2"/>
      </rPr>
      <t>ë</t>
    </r>
    <r>
      <rPr>
        <sz val="12"/>
        <rFont val="Calibri"/>
        <family val="2"/>
      </rPr>
      <t>n qend</t>
    </r>
    <r>
      <rPr>
        <sz val="12"/>
        <rFont val="Aptos Narrow"/>
        <family val="2"/>
      </rPr>
      <t>ë</t>
    </r>
    <r>
      <rPr>
        <sz val="12"/>
        <rFont val="Calibri"/>
        <family val="2"/>
      </rPr>
      <t>r)</t>
    </r>
  </si>
  <si>
    <t>1.3.6 Përdorimi i interpretimit online për intervistat e azilit (në koordinim me MARRI), pajisja e hapësirave për intervista dhe integrimi i grupit rajonal të përkthyesve                                                                                                                                                                                                                                                                                                                                                                    • Pajisja e hapësirave për intervista (5 pika për intervista x 500,000 pajisje për secilën qendër)</t>
  </si>
  <si>
    <r>
      <t xml:space="preserve">1.3.7 Trajnimi i stafit të QPA për menaxhimin e rasteve, identifikimin e vulnerabilitetit, trajtimin e aplikimeve dhe akomodimin                                                                                                                                                                                                                                                                                                                                                                                                                                                                                     </t>
    </r>
    <r>
      <rPr>
        <sz val="12"/>
        <rFont val="Calibri"/>
        <family val="2"/>
        <scheme val="minor"/>
      </rPr>
      <t xml:space="preserve">• Program trajnimi për punonjësit e QPA (2 programe x 20 persona x 2 ditë në rajone) ; 10 ditë /pune trajneri; 1000 lekë/personi materiale trajnimi </t>
    </r>
  </si>
  <si>
    <r>
      <t xml:space="preserve">1.3.6 Përdorimi i interpretimit online për intervistat e azilit (në koordinim me MARRI), pajisja e hapësirave për intervista dhe integrimi i grupit rajonal të përkthyesve                                                                                                                                                                                                                                                                                                                                                                    </t>
    </r>
    <r>
      <rPr>
        <sz val="11"/>
        <color theme="1"/>
        <rFont val="Calibri"/>
        <family val="2"/>
        <scheme val="minor"/>
      </rPr>
      <t>• Pajisja e hapësirave për intervista (5 pika për intervista x 500,000 pajisje për secilën qendër)</t>
    </r>
  </si>
  <si>
    <r>
      <t xml:space="preserve">1.3.8 Planifikimi për burime njerëzore të specializuara shtesë në QPA                                                                                                                                                                                                                                                                                                                                                                                                                       </t>
    </r>
    <r>
      <rPr>
        <sz val="12"/>
        <rFont val="Calibri"/>
        <family val="2"/>
        <scheme val="minor"/>
      </rPr>
      <t>• Puna e stafit që do të planifikoj burimet njerezore shtese  (2 specialistë x 1 muaj në vit)</t>
    </r>
  </si>
  <si>
    <t>Nentotal 1.3.</t>
  </si>
  <si>
    <t xml:space="preserve">1.3. Procedura e Azilit </t>
  </si>
  <si>
    <t>1.4. Informacioni</t>
  </si>
  <si>
    <t>Nentotal 1.4.</t>
  </si>
  <si>
    <r>
      <rPr>
        <sz val="12"/>
        <color rgb="FFFF0000"/>
        <rFont val="Calibri"/>
        <family val="2"/>
        <scheme val="minor"/>
      </rPr>
      <t>1.4.1 Shkëmbim periodik informacioni mes Këshillit të Ministrave dhe MB ;</t>
    </r>
    <r>
      <rPr>
        <sz val="12"/>
        <color theme="1"/>
        <rFont val="Calibri"/>
        <family val="2"/>
      </rPr>
      <t xml:space="preserve">                                                                                                                                                                                                                                                                                                                                                                                 • Pagesa e stafit që do të angazhohet në shkëmbimin periodik t</t>
    </r>
    <r>
      <rPr>
        <sz val="12"/>
        <color theme="1"/>
        <rFont val="Aptos Narrow"/>
        <family val="2"/>
      </rPr>
      <t>ë</t>
    </r>
    <r>
      <rPr>
        <sz val="12"/>
        <color theme="1"/>
        <rFont val="Calibri"/>
        <family val="2"/>
      </rPr>
      <t xml:space="preserve"> informacionit (2 specialistë x  1.5 muaj çdo vit për specialistë)</t>
    </r>
    <r>
      <rPr>
        <sz val="12"/>
        <color theme="1"/>
        <rFont val="Calibri"/>
        <family val="2"/>
        <scheme val="minor"/>
      </rPr>
      <t xml:space="preserve"> 
• Shpenzime operative (10% e pagave dhe sigurimeve)</t>
    </r>
  </si>
  <si>
    <r>
      <rPr>
        <sz val="12"/>
        <color rgb="FFFF0000"/>
        <rFont val="Calibri"/>
        <family val="2"/>
        <scheme val="minor"/>
      </rPr>
      <t>1.4.1  Shkëmbim periodik informacioni mes Këshillit të Ministrave dhe MB ;</t>
    </r>
    <r>
      <rPr>
        <sz val="12"/>
        <color theme="1"/>
        <rFont val="Calibri"/>
        <family val="2"/>
      </rPr>
      <t xml:space="preserve">                                                                                                                                                                                                                                                                                                                                             • Pagesa e stafit që do të angazhohet në shkëmbimin periodik t</t>
    </r>
    <r>
      <rPr>
        <sz val="12"/>
        <color theme="1"/>
        <rFont val="Aptos Narrow"/>
        <family val="2"/>
      </rPr>
      <t>ë</t>
    </r>
    <r>
      <rPr>
        <sz val="12"/>
        <color theme="1"/>
        <rFont val="Calibri"/>
        <family val="2"/>
      </rPr>
      <t xml:space="preserve"> informacionit (2 specialistë x  1.5 muaj çdo vit për specialistë)</t>
    </r>
    <r>
      <rPr>
        <sz val="12"/>
        <color theme="1"/>
        <rFont val="Calibri"/>
        <family val="2"/>
        <scheme val="minor"/>
      </rPr>
      <t xml:space="preserve"> 
•Shpenzime operative (10% e pagave dhe sigurimeve)</t>
    </r>
  </si>
  <si>
    <r>
      <rPr>
        <sz val="12"/>
        <color rgb="FFFF0000"/>
        <rFont val="Calibri"/>
        <family val="2"/>
        <scheme val="minor"/>
      </rPr>
      <t>1.4.1 Shkëmbim periodik informacioni mes Këshillit të Ministrave dhe MB ;</t>
    </r>
    <r>
      <rPr>
        <sz val="12"/>
        <color theme="1"/>
        <rFont val="Calibri"/>
        <family val="2"/>
      </rPr>
      <t xml:space="preserve">                                                                                                                                                                                                                                                                                                                                             • Pagesa e stafit që do të angazhohet në shkëmbimin periodik t</t>
    </r>
    <r>
      <rPr>
        <sz val="12"/>
        <color theme="1"/>
        <rFont val="Aptos Narrow"/>
        <family val="2"/>
      </rPr>
      <t>ë</t>
    </r>
    <r>
      <rPr>
        <sz val="12"/>
        <color theme="1"/>
        <rFont val="Calibri"/>
        <family val="2"/>
      </rPr>
      <t xml:space="preserve"> informacionit (2 specialistë x  1.5 muaj çdo vit për specialistë)</t>
    </r>
    <r>
      <rPr>
        <sz val="12"/>
        <color theme="1"/>
        <rFont val="Calibri"/>
        <family val="2"/>
        <scheme val="minor"/>
      </rPr>
      <t xml:space="preserve"> 
•Shpenzime operative (10% e pagave dhe sigurimeve)</t>
    </r>
  </si>
  <si>
    <r>
      <rPr>
        <sz val="12"/>
        <color rgb="FFFF0000"/>
        <rFont val="Calibri"/>
        <family val="2"/>
        <scheme val="minor"/>
      </rPr>
      <t xml:space="preserve">1.5.1 Monitorimi dhe vlerësimi i sigurisë dhe rendit publik në pikat kryesore të hyrjes;                                                                                                                                                                                                                                                                                                                                                     </t>
    </r>
    <r>
      <rPr>
        <sz val="12"/>
        <color theme="1"/>
        <rFont val="Calibri"/>
        <family val="2"/>
        <scheme val="minor"/>
      </rPr>
      <t>• Ngritja e grupit t</t>
    </r>
    <r>
      <rPr>
        <sz val="12"/>
        <color theme="1"/>
        <rFont val="Calibri"/>
        <family val="2"/>
      </rPr>
      <t>ë</t>
    </r>
    <r>
      <rPr>
        <sz val="12"/>
        <color theme="1"/>
        <rFont val="Calibri"/>
        <family val="2"/>
        <scheme val="minor"/>
      </rPr>
      <t xml:space="preserve"> pun</t>
    </r>
    <r>
      <rPr>
        <sz val="12"/>
        <color theme="1"/>
        <rFont val="Calibri"/>
        <family val="2"/>
      </rPr>
      <t>ës për monitorimin dhe vlerësimin e sigurisë (4 grupe  në pikat kryesore hyrse x 3 specialistë x 2 muaj/vit secili)</t>
    </r>
    <r>
      <rPr>
        <sz val="12"/>
        <color theme="1"/>
        <rFont val="Calibri"/>
        <family val="2"/>
        <scheme val="minor"/>
      </rPr>
      <t xml:space="preserve">
</t>
    </r>
  </si>
  <si>
    <t>1.5. Siguria</t>
  </si>
  <si>
    <t>Nentotal 1.5.</t>
  </si>
  <si>
    <t>Nentotal 1.6</t>
  </si>
  <si>
    <t>1.6. Shëndeti</t>
  </si>
  <si>
    <r>
      <t xml:space="preserve">1.6.1 Trajnimi i stafeve spitalore për trajtimin e migranteve                                                                                                                                                                                                                                                                                                                                                                                                                       </t>
    </r>
    <r>
      <rPr>
        <sz val="12"/>
        <color theme="1"/>
        <rFont val="Calibri"/>
        <family val="2"/>
        <scheme val="minor"/>
      </rPr>
      <t>• Program trajnimi për stafet spitalore (2 programe x 20 persona x 2 ditë në rajone) ; 10 ditë /pune trajneri; 1000 lekë/personi materiale trajnimi</t>
    </r>
    <r>
      <rPr>
        <sz val="12"/>
        <rFont val="Calibri"/>
        <family val="2"/>
        <scheme val="minor"/>
      </rPr>
      <t xml:space="preserve">                                                                                                                                                                                                                                                                                                                                                                                                                                                                                                                                                                                                                                                                                                                                                                                                                                                                                                                                                                                                                                                                                                                                                                                                      </t>
    </r>
  </si>
  <si>
    <r>
      <t xml:space="preserve">1.6.2 Hartimi i një udhëzuesi të dedikuar për ofrimin e kujdesit shëndetësor për flukset migratore të përziera                                                                                                                                                                                                                                                                                                                                                                                                                       </t>
    </r>
    <r>
      <rPr>
        <sz val="12"/>
        <rFont val="Calibri"/>
        <family val="2"/>
        <scheme val="minor"/>
      </rPr>
      <t>• Pagesa e stafit që do të angazhohet për hartimin e udh</t>
    </r>
    <r>
      <rPr>
        <sz val="12"/>
        <rFont val="Aptos Narrow"/>
        <family val="2"/>
      </rPr>
      <t>ë</t>
    </r>
    <r>
      <rPr>
        <sz val="7.8"/>
        <rFont val="Calibri"/>
        <family val="2"/>
      </rPr>
      <t xml:space="preserve">zuesit </t>
    </r>
    <r>
      <rPr>
        <sz val="12"/>
        <rFont val="Calibri"/>
        <family val="2"/>
        <scheme val="minor"/>
      </rPr>
      <t>(2 specialistë x  1.5 muaj secili)  dhe 2 ekspert lokal me 10 dit</t>
    </r>
    <r>
      <rPr>
        <sz val="12"/>
        <rFont val="Aptos Narrow"/>
        <family val="2"/>
      </rPr>
      <t>ë</t>
    </r>
    <r>
      <rPr>
        <sz val="7.8"/>
        <rFont val="Calibri"/>
        <family val="2"/>
      </rPr>
      <t xml:space="preserve"> secili</t>
    </r>
    <r>
      <rPr>
        <sz val="12"/>
        <rFont val="Calibri"/>
        <family val="2"/>
        <scheme val="minor"/>
      </rPr>
      <t xml:space="preserve">
• Shpenzime operative (10% e pagave dhe sigurimeve)                                                                                                                                                                                                                                                                                                                                                                                                                                                                                                                                                                                                                                                                                                                                                                                                                                                                                                                                                                                                                                                                                                                                                                                                       </t>
    </r>
  </si>
  <si>
    <r>
      <t xml:space="preserve">1.3.7 Trajnimi i stafit të QPA për menaxhimin e rasteve, identifikimin e vulnerabilitetit, trajtimin e aplikimeve dhe akomodimin                                                                                                                                                                                                                                                                                                                                                                                                                                                                                    </t>
    </r>
    <r>
      <rPr>
        <sz val="12"/>
        <rFont val="Calibri"/>
        <family val="2"/>
        <scheme val="minor"/>
      </rPr>
      <t xml:space="preserve">• Program trajnimi për punonjësit e QPA (2 programe x 20 persona x 2 ditë në rajone) ; 10 ditë /pune trajneri; 1000 lekë/personi materiale trajnimi </t>
    </r>
  </si>
  <si>
    <r>
      <rPr>
        <sz val="12"/>
        <color rgb="FFFF0000"/>
        <rFont val="Calibri"/>
        <family val="2"/>
        <scheme val="minor"/>
      </rPr>
      <t xml:space="preserve">2.1.1 Shtimi i posteve të punës në kufi për të mbështetur procesin e seleksionimit (identifikimi, regjistrimi, kategorizimi, referimi);                                                                                                                                                                                                                                                                                                          </t>
    </r>
    <r>
      <rPr>
        <sz val="12"/>
        <rFont val="Calibri"/>
        <family val="2"/>
        <scheme val="minor"/>
      </rPr>
      <t>• Shpenzime për stafin që angazhohetme zbatimin e procesit të përzgjedhjes (20 persona x 12 muaj në vit)   Numri i p</t>
    </r>
    <r>
      <rPr>
        <sz val="12"/>
        <rFont val="Aptos Narrow"/>
        <family val="2"/>
      </rPr>
      <t>ë</t>
    </r>
    <r>
      <rPr>
        <sz val="12"/>
        <rFont val="Calibri"/>
        <family val="2"/>
      </rPr>
      <t>rgjithsh</t>
    </r>
    <r>
      <rPr>
        <sz val="12"/>
        <rFont val="Aptos Narrow"/>
        <family val="2"/>
      </rPr>
      <t>ë</t>
    </r>
    <r>
      <rPr>
        <sz val="12"/>
        <rFont val="Calibri"/>
        <family val="2"/>
      </rPr>
      <t>m nuk ndryshon. Do t</t>
    </r>
    <r>
      <rPr>
        <sz val="12"/>
        <rFont val="Aptos Narrow"/>
        <family val="2"/>
      </rPr>
      <t>ë</t>
    </r>
    <r>
      <rPr>
        <sz val="12"/>
        <rFont val="Calibri"/>
        <family val="2"/>
      </rPr>
      <t xml:space="preserve"> rialokohen midis sektor</t>
    </r>
    <r>
      <rPr>
        <sz val="12"/>
        <rFont val="Aptos Narrow"/>
        <family val="2"/>
      </rPr>
      <t xml:space="preserve">ëve të policisë </t>
    </r>
    <r>
      <rPr>
        <sz val="12"/>
        <rFont val="Calibri"/>
        <family val="2"/>
        <scheme val="minor"/>
      </rPr>
      <t xml:space="preserve">                                                                                                                            • Shpenzime për pajisje IT p</t>
    </r>
    <r>
      <rPr>
        <sz val="12"/>
        <rFont val="Aptos Narrow"/>
        <family val="2"/>
      </rPr>
      <t>ë</t>
    </r>
    <r>
      <rPr>
        <sz val="12"/>
        <rFont val="Calibri"/>
        <family val="2"/>
      </rPr>
      <t>r punonj</t>
    </r>
    <r>
      <rPr>
        <sz val="12"/>
        <rFont val="Aptos Narrow"/>
        <family val="2"/>
      </rPr>
      <t>ë</t>
    </r>
    <r>
      <rPr>
        <sz val="12"/>
        <rFont val="Calibri"/>
        <family val="2"/>
      </rPr>
      <t>sit shtes</t>
    </r>
    <r>
      <rPr>
        <sz val="12"/>
        <rFont val="Aptos Narrow"/>
        <family val="2"/>
      </rPr>
      <t>ë</t>
    </r>
    <r>
      <rPr>
        <sz val="12"/>
        <rFont val="Calibri"/>
        <family val="2"/>
        <scheme val="minor"/>
      </rPr>
      <t xml:space="preserve">  (20 persona x 1 PC x 150000 lek</t>
    </r>
    <r>
      <rPr>
        <sz val="12"/>
        <rFont val="Aptos Narrow"/>
        <family val="2"/>
      </rPr>
      <t>ë</t>
    </r>
    <r>
      <rPr>
        <sz val="12"/>
        <rFont val="Calibri"/>
        <family val="2"/>
      </rPr>
      <t>/p</t>
    </r>
    <r>
      <rPr>
        <sz val="12"/>
        <rFont val="Aptos Narrow"/>
        <family val="2"/>
      </rPr>
      <t>ë</t>
    </r>
    <r>
      <rPr>
        <sz val="12"/>
        <rFont val="Calibri"/>
        <family val="2"/>
      </rPr>
      <t>r PC</t>
    </r>
    <r>
      <rPr>
        <sz val="12"/>
        <rFont val="Calibri"/>
        <family val="2"/>
        <scheme val="minor"/>
      </rPr>
      <t xml:space="preserve"> )                                                                                                                                                                                                                                                                                                                                                • Hap</t>
    </r>
    <r>
      <rPr>
        <sz val="12"/>
        <rFont val="Aptos Narrow"/>
        <family val="2"/>
      </rPr>
      <t>ë</t>
    </r>
    <r>
      <rPr>
        <sz val="7.8"/>
        <rFont val="Calibri"/>
        <family val="2"/>
      </rPr>
      <t>sirat ekzistuese do te optimizohen p</t>
    </r>
    <r>
      <rPr>
        <sz val="7.8"/>
        <rFont val="Aptos Narrow"/>
        <family val="2"/>
      </rPr>
      <t>ë</t>
    </r>
    <r>
      <rPr>
        <sz val="5.05"/>
        <rFont val="Calibri"/>
        <family val="2"/>
      </rPr>
      <t>r t</t>
    </r>
    <r>
      <rPr>
        <sz val="5.05"/>
        <rFont val="Aptos Narrow"/>
        <family val="2"/>
      </rPr>
      <t>ë</t>
    </r>
    <r>
      <rPr>
        <sz val="3.3"/>
        <rFont val="Calibri"/>
        <family val="2"/>
      </rPr>
      <t xml:space="preserve"> akomoduar stafin shtes</t>
    </r>
    <r>
      <rPr>
        <sz val="3.3"/>
        <rFont val="Aptos Narrow"/>
        <family val="2"/>
      </rPr>
      <t>ë</t>
    </r>
    <r>
      <rPr>
        <sz val="2.15"/>
        <rFont val="Calibri"/>
        <family val="2"/>
      </rPr>
      <t>.</t>
    </r>
    <r>
      <rPr>
        <sz val="12"/>
        <rFont val="Calibri"/>
        <family val="2"/>
        <scheme val="minor"/>
      </rPr>
      <t xml:space="preserve">                                                                                                                                                                                                                                                                                                                                                                                                                                                                                                                                                                                                                                                                                                                                                                                                                                                                                                                                                                                                                                                                                                                                                                                   </t>
    </r>
  </si>
  <si>
    <r>
      <rPr>
        <sz val="12"/>
        <color rgb="FFFF0000"/>
        <rFont val="Calibri"/>
        <family val="2"/>
        <scheme val="minor"/>
      </rPr>
      <t xml:space="preserve">2.1.1 Shtimi i posteve të punës në kufi për të mbështetur procesin e seleksionimit (identifikimi, regjistrimi, kategorizimi, referimi);                                                                                                                                                                                                                                                                                                          </t>
    </r>
    <r>
      <rPr>
        <sz val="12"/>
        <rFont val="Calibri"/>
        <family val="2"/>
        <scheme val="minor"/>
      </rPr>
      <t xml:space="preserve">• Shpenzime për stafin që angazhohetme zbatimin e procesit të përzgjedhjes (20 persona x 12 muaj në vit)   Numri i përgjithshëm nuk ndryshon. Do të rialokohen midis sektorëve të policisë                                                                                                                             • Shpenzime për pajisje IT për punonjësit shtesë  (20 persona x 1 PC x 150000 lekë/për PC )                                                                                                                                                                                                                                                                                                                                                • Hapësirat ekzistuese do te optimizohen për të akomoduar stafin shtesë                                                                                                                                                                                                                                                                                                                                                                                                                                                                                                                                                                                                                                                                                                                                                                                                                                                                                                                                                                                                                                                                                                                                                                                                    </t>
    </r>
  </si>
  <si>
    <r>
      <rPr>
        <sz val="12"/>
        <color rgb="FFFF0000"/>
        <rFont val="Calibri"/>
        <family val="2"/>
        <scheme val="minor"/>
      </rPr>
      <t xml:space="preserve">2.1.1 Shtimi i posteve të punës në kufi për të mbështetur procesin e seleksionimit (identifikimi, regjistrimi, kategorizimi, referimi);                                                                                                                                                                                                                                                                                                          </t>
    </r>
    <r>
      <rPr>
        <sz val="12"/>
        <rFont val="Calibri"/>
        <family val="2"/>
        <scheme val="minor"/>
      </rPr>
      <t>• Shpenzime për stafin që angazhohetme zbatimin e procesit të përzgjedhjes (20 persona x 12 muaj në vit)   Numri i përgjithshëm nuk ndryshon. Do të rialokohen midis sektorëve të policisë                                                                                                                             • Shpenzime për pajisje IT për punonjësit shtesë  (20 persona x 1 PC x 150000 lekë/për PC )                                                                                                                                                                                                                                                                                                                                                • Hapësirat ekzistuese do te optimizohen për të akomoduar stafin shtesë</t>
    </r>
    <r>
      <rPr>
        <sz val="12"/>
        <rFont val="Aptos Narrow"/>
        <family val="2"/>
      </rPr>
      <t xml:space="preserve"> </t>
    </r>
    <r>
      <rPr>
        <sz val="12"/>
        <rFont val="Calibri"/>
        <family val="2"/>
        <scheme val="minor"/>
      </rPr>
      <t xml:space="preserve">                                                                                                                                                                                                                                                                                                                                                                                                                                                                                                                                                                                                                                                                                                                                                                                                                                                                                                                                                                                                                                                                                                                                                                                                    </t>
    </r>
  </si>
  <si>
    <r>
      <rPr>
        <sz val="12"/>
        <color rgb="FFFF0000"/>
        <rFont val="Calibri"/>
        <family val="2"/>
        <scheme val="minor"/>
      </rPr>
      <t>2.1.2 Rishpërndarja e personelit ekzistues në lokacione prioritare  ;</t>
    </r>
    <r>
      <rPr>
        <sz val="12"/>
        <color theme="1"/>
        <rFont val="Calibri"/>
        <family val="2"/>
        <scheme val="minor"/>
      </rPr>
      <t xml:space="preserve">                                                                                                                                                                                                                                                                                                                                                                                                                                                                                                                                                                                                       • Shpenzimet p</t>
    </r>
    <r>
      <rPr>
        <sz val="12"/>
        <color theme="1"/>
        <rFont val="Aptos Narrow"/>
        <family val="2"/>
      </rPr>
      <t>ë</t>
    </r>
    <r>
      <rPr>
        <sz val="12"/>
        <color theme="1"/>
        <rFont val="Calibri"/>
        <family val="2"/>
      </rPr>
      <t>r grupin e puns</t>
    </r>
    <r>
      <rPr>
        <sz val="12"/>
        <color theme="1"/>
        <rFont val="Aptos Narrow"/>
        <family val="2"/>
      </rPr>
      <t>ë</t>
    </r>
    <r>
      <rPr>
        <sz val="12"/>
        <color theme="1"/>
        <rFont val="Calibri"/>
        <family val="2"/>
      </rPr>
      <t>s q</t>
    </r>
    <r>
      <rPr>
        <sz val="12"/>
        <color theme="1"/>
        <rFont val="Aptos Narrow"/>
        <family val="2"/>
      </rPr>
      <t>ë</t>
    </r>
    <r>
      <rPr>
        <sz val="12"/>
        <color theme="1"/>
        <rFont val="Calibri"/>
        <family val="2"/>
      </rPr>
      <t xml:space="preserve"> do merren me </t>
    </r>
    <r>
      <rPr>
        <sz val="12"/>
        <color theme="1"/>
        <rFont val="Calibri"/>
        <family val="2"/>
        <scheme val="minor"/>
      </rPr>
      <t xml:space="preserve"> rishpërndarjen e personelit të DKM (5 persona x 0.5 muaj/vit )                                                                                                                                                                                                                                                                                                           </t>
    </r>
  </si>
  <si>
    <r>
      <rPr>
        <sz val="12"/>
        <color rgb="FFFF0000"/>
        <rFont val="Calibri"/>
        <family val="2"/>
        <scheme val="minor"/>
      </rPr>
      <t>2.1.2 Rishpërndarja e personelit ekzistues në lokacione prioritare ;</t>
    </r>
    <r>
      <rPr>
        <sz val="12"/>
        <color theme="1"/>
        <rFont val="Calibri"/>
        <family val="2"/>
        <scheme val="minor"/>
      </rPr>
      <t xml:space="preserve">                                                                                                                                                                                                                                                                                                                                                                                                                                                                                                                                                                                                       • Shpenzimet p</t>
    </r>
    <r>
      <rPr>
        <sz val="12"/>
        <color theme="1"/>
        <rFont val="Aptos Narrow"/>
        <family val="2"/>
      </rPr>
      <t>ë</t>
    </r>
    <r>
      <rPr>
        <sz val="12"/>
        <color theme="1"/>
        <rFont val="Calibri"/>
        <family val="2"/>
      </rPr>
      <t>r grupin e puns</t>
    </r>
    <r>
      <rPr>
        <sz val="12"/>
        <color theme="1"/>
        <rFont val="Aptos Narrow"/>
        <family val="2"/>
      </rPr>
      <t>ë</t>
    </r>
    <r>
      <rPr>
        <sz val="12"/>
        <color theme="1"/>
        <rFont val="Calibri"/>
        <family val="2"/>
      </rPr>
      <t>s q</t>
    </r>
    <r>
      <rPr>
        <sz val="12"/>
        <color theme="1"/>
        <rFont val="Aptos Narrow"/>
        <family val="2"/>
      </rPr>
      <t>ë</t>
    </r>
    <r>
      <rPr>
        <sz val="12"/>
        <color theme="1"/>
        <rFont val="Calibri"/>
        <family val="2"/>
      </rPr>
      <t xml:space="preserve"> do merren me </t>
    </r>
    <r>
      <rPr>
        <sz val="12"/>
        <color theme="1"/>
        <rFont val="Calibri"/>
        <family val="2"/>
        <scheme val="minor"/>
      </rPr>
      <t xml:space="preserve"> rishpërndarjen e personelit të DKM (5 persona x 0.5 muaj/vit )                                                                                                                                                                                                                                                                                                           </t>
    </r>
  </si>
  <si>
    <r>
      <rPr>
        <sz val="12"/>
        <color rgb="FFFF0000"/>
        <rFont val="Calibri"/>
        <family val="2"/>
        <scheme val="minor"/>
      </rPr>
      <t xml:space="preserve">2.1.3 Sigurimi i trajnimit të specializuar për stafin e menaxhimit të kufirit </t>
    </r>
    <r>
      <rPr>
        <sz val="12"/>
        <color theme="1"/>
        <rFont val="Calibri"/>
        <family val="2"/>
        <scheme val="minor"/>
      </rPr>
      <t xml:space="preserve">                                                                                                                                                                                                                                                                                                                                                                                    </t>
    </r>
    <r>
      <rPr>
        <sz val="12"/>
        <rFont val="Calibri"/>
        <family val="2"/>
        <scheme val="minor"/>
      </rPr>
      <t>• Program trajnimi i specializuar p</t>
    </r>
    <r>
      <rPr>
        <sz val="12"/>
        <rFont val="Aptos Narrow"/>
        <family val="2"/>
      </rPr>
      <t>ë</t>
    </r>
    <r>
      <rPr>
        <sz val="12"/>
        <rFont val="Calibri"/>
        <family val="2"/>
      </rPr>
      <t xml:space="preserve">r personelin e DKM </t>
    </r>
    <r>
      <rPr>
        <sz val="12"/>
        <rFont val="Calibri"/>
        <family val="2"/>
        <scheme val="minor"/>
      </rPr>
      <t xml:space="preserve"> (1 trajnim x 25 persona x 3 ditë në rajone) ; 10 ditë /pune trajneri; 1000 lekë/personi materiale trajnimi)   </t>
    </r>
  </si>
  <si>
    <r>
      <rPr>
        <sz val="12"/>
        <color rgb="FFFF0000"/>
        <rFont val="Calibri"/>
        <family val="2"/>
        <scheme val="minor"/>
      </rPr>
      <t xml:space="preserve">2.1.3 Sigurimi i trajnimit të specializuar për stafin e menaxhimit të kufirit                                                                                                                                                                                                                                                                                                                                                                                     </t>
    </r>
    <r>
      <rPr>
        <sz val="12"/>
        <rFont val="Calibri"/>
        <family val="2"/>
        <scheme val="minor"/>
      </rPr>
      <t xml:space="preserve">• Program trajnimi i specializuar për personelin e DKM  (1 trajnim x 25 persona x 3 ditë në rajone) ; 10 ditë /pune trajneri; 1000 lekë/personi materiale trajnimi) </t>
    </r>
  </si>
  <si>
    <r>
      <rPr>
        <sz val="12"/>
        <color rgb="FFFF0000"/>
        <rFont val="Calibri"/>
        <family val="2"/>
        <scheme val="minor"/>
      </rPr>
      <t xml:space="preserve">2.1.3 Sigurimi i trajnimit të specializuar për stafin e menaxhimit të kufirit                                                                                                                                                                                                                                                                                                                                                                                     </t>
    </r>
    <r>
      <rPr>
        <sz val="12"/>
        <rFont val="Calibri"/>
        <family val="2"/>
        <scheme val="minor"/>
      </rPr>
      <t xml:space="preserve">• Program trajnimi i specializuar për personelin e DKM  (1 trajnim x 25 persona x 3 ditë në rajone) ; 10 ditë /pune trajneri; 1000 lekë/personi materiale trajnimi)    </t>
    </r>
  </si>
  <si>
    <r>
      <rPr>
        <sz val="12"/>
        <color rgb="FFFF0000"/>
        <rFont val="Calibri"/>
        <family val="2"/>
        <scheme val="minor"/>
      </rPr>
      <t>2.1.4 Mobilizimi i përkthyesve për pikat hotspot;</t>
    </r>
    <r>
      <rPr>
        <sz val="12"/>
        <color theme="1"/>
        <rFont val="Calibri"/>
        <family val="2"/>
        <scheme val="minor"/>
      </rPr>
      <t xml:space="preserve">                                                                                                                                                                                                                                                                                                                                                                                                                                                     • Shpenzime p</t>
    </r>
    <r>
      <rPr>
        <sz val="12"/>
        <color theme="1"/>
        <rFont val="Aptos Narrow"/>
        <family val="2"/>
      </rPr>
      <t>ë</t>
    </r>
    <r>
      <rPr>
        <sz val="12"/>
        <color theme="1"/>
        <rFont val="Calibri"/>
        <family val="2"/>
      </rPr>
      <t>r kostot e përkthyesve</t>
    </r>
    <r>
      <rPr>
        <sz val="12"/>
        <color theme="1"/>
        <rFont val="Calibri"/>
        <family val="2"/>
        <scheme val="minor"/>
      </rPr>
      <t xml:space="preserve">  (13 përkthyes  x 5or</t>
    </r>
    <r>
      <rPr>
        <sz val="12"/>
        <color theme="1"/>
        <rFont val="Aptos Narrow"/>
        <family val="2"/>
      </rPr>
      <t>ë</t>
    </r>
    <r>
      <rPr>
        <sz val="12"/>
        <color theme="1"/>
        <rFont val="Calibri"/>
        <family val="2"/>
      </rPr>
      <t>/jav</t>
    </r>
    <r>
      <rPr>
        <sz val="12"/>
        <color theme="1"/>
        <rFont val="Aptos Narrow"/>
        <family val="2"/>
      </rPr>
      <t>ë</t>
    </r>
    <r>
      <rPr>
        <sz val="12"/>
        <color theme="1"/>
        <rFont val="Calibri"/>
        <family val="2"/>
      </rPr>
      <t xml:space="preserve"> x 8 jav</t>
    </r>
    <r>
      <rPr>
        <sz val="12"/>
        <color theme="1"/>
        <rFont val="Aptos Narrow"/>
        <family val="2"/>
      </rPr>
      <t>ë/secili* 5000 lekë/ora me TVSH</t>
    </r>
    <r>
      <rPr>
        <sz val="12"/>
        <color theme="1"/>
        <rFont val="Calibri"/>
        <family val="2"/>
        <scheme val="minor"/>
      </rPr>
      <t xml:space="preserve"> )                                                                                                                                                                                                                                                                                                               • Shpenzime për pajisje për interpretim   (nuk ka specifikime fond p</t>
    </r>
    <r>
      <rPr>
        <sz val="12"/>
        <color theme="1"/>
        <rFont val="Aptos Narrow"/>
        <family val="2"/>
      </rPr>
      <t>ë</t>
    </r>
    <r>
      <rPr>
        <sz val="12"/>
        <color theme="1"/>
        <rFont val="Calibri"/>
        <family val="2"/>
      </rPr>
      <t>r blerje p</t>
    </r>
    <r>
      <rPr>
        <sz val="12"/>
        <color theme="1"/>
        <rFont val="Aptos Narrow"/>
        <family val="2"/>
      </rPr>
      <t>ë</t>
    </r>
    <r>
      <rPr>
        <sz val="12"/>
        <color theme="1"/>
        <rFont val="Calibri"/>
        <family val="2"/>
      </rPr>
      <t>r qendrat kryesore/ose marrje me qera 5 x 800000 p</t>
    </r>
    <r>
      <rPr>
        <sz val="12"/>
        <color theme="1"/>
        <rFont val="Aptos Narrow"/>
        <family val="2"/>
      </rPr>
      <t>ë</t>
    </r>
    <r>
      <rPr>
        <sz val="12"/>
        <color theme="1"/>
        <rFont val="Calibri"/>
        <family val="2"/>
      </rPr>
      <t>r secil</t>
    </r>
    <r>
      <rPr>
        <sz val="12"/>
        <color theme="1"/>
        <rFont val="Aptos Narrow"/>
        <family val="2"/>
      </rPr>
      <t>ë</t>
    </r>
    <r>
      <rPr>
        <sz val="12"/>
        <color theme="1"/>
        <rFont val="Calibri"/>
        <family val="2"/>
      </rPr>
      <t>n)</t>
    </r>
    <r>
      <rPr>
        <sz val="12"/>
        <color theme="1"/>
        <rFont val="Calibri"/>
        <family val="2"/>
        <scheme val="minor"/>
      </rPr>
      <t xml:space="preserve">                                                                                                                                                                                                                                                                                                       </t>
    </r>
  </si>
  <si>
    <r>
      <rPr>
        <sz val="12"/>
        <color rgb="FFFF0000"/>
        <rFont val="Calibri"/>
        <family val="2"/>
        <scheme val="minor"/>
      </rPr>
      <t xml:space="preserve">2.1.4 Mobilizimi i përkthyesve për pikat hotspot;                                                                                                                                                                                                                                                                                                                                                                                                                                                     </t>
    </r>
    <r>
      <rPr>
        <sz val="12"/>
        <rFont val="Calibri"/>
        <family val="2"/>
        <scheme val="minor"/>
      </rPr>
      <t xml:space="preserve">• Shpenzime për kostot e përkthyesve  (13 përkthyes  x 5orë/javë x 8 javë/secili* 5000 lekë/ora me TVSH )                                                                                                                                                                                                                                                                                                               • Shpenzime për pajisje për interpretim   (nuk ka specifikime fond për blerje për qendrat kryesore/ose marrje me qera 5 x 800000 për secilën)         </t>
    </r>
    <r>
      <rPr>
        <sz val="12"/>
        <color theme="1"/>
        <rFont val="Calibri"/>
        <family val="2"/>
        <scheme val="minor"/>
      </rPr>
      <t xml:space="preserve">                                                                                                                                                                                                                                                                                                    </t>
    </r>
  </si>
  <si>
    <r>
      <rPr>
        <sz val="12"/>
        <color rgb="FFFF0000"/>
        <rFont val="Calibri"/>
        <family val="2"/>
        <scheme val="minor"/>
      </rPr>
      <t xml:space="preserve">2.1.4 Mobilizimi i përkthyesve për pikat hotspot;                                                                                                                                                                                                                                                                                                                                                                                                                                                     </t>
    </r>
    <r>
      <rPr>
        <sz val="12"/>
        <rFont val="Calibri"/>
        <family val="2"/>
        <scheme val="minor"/>
      </rPr>
      <t>• Shpenzime për kostot e përkthyesve  (13 përkthyes  x 5orë/javë x 8 javë/secili* 5000 lekë/ora me TVSH )                                                                                                                                                                                                                                                                                                               • Shpenzime për pajisje për interpretim   (nuk ka specifikime fond për blerje për qendrat kryesore/ose marrje me qera 5 x 800000 për secilën)</t>
    </r>
    <r>
      <rPr>
        <sz val="12"/>
        <color rgb="FFFF0000"/>
        <rFont val="Calibri"/>
        <family val="2"/>
        <scheme val="minor"/>
      </rPr>
      <t xml:space="preserve">  </t>
    </r>
    <r>
      <rPr>
        <sz val="12"/>
        <color theme="1"/>
        <rFont val="Calibri"/>
        <family val="2"/>
        <scheme val="minor"/>
      </rPr>
      <t xml:space="preserve">                                                                                                                                                                                                                                                                                                           </t>
    </r>
  </si>
  <si>
    <r>
      <rPr>
        <sz val="12"/>
        <color rgb="FFFF0000"/>
        <rFont val="Calibri"/>
        <family val="2"/>
        <scheme val="minor"/>
      </rPr>
      <t xml:space="preserve">2.2.1 Sigurimi i automjeteve tokësore dhe mjeteve ujore për transport.                                                                                                                                                                                                                                                                                                                                 </t>
    </r>
    <r>
      <rPr>
        <sz val="12"/>
        <color theme="1"/>
        <rFont val="Calibri"/>
        <family val="2"/>
        <scheme val="minor"/>
      </rPr>
      <t xml:space="preserve">                                                                                                                                                                                                                                                                                                          • Shpenzime p</t>
    </r>
    <r>
      <rPr>
        <sz val="12"/>
        <color theme="1"/>
        <rFont val="Aptos Narrow"/>
        <family val="2"/>
      </rPr>
      <t>ë</t>
    </r>
    <r>
      <rPr>
        <sz val="12"/>
        <color theme="1"/>
        <rFont val="Calibri"/>
        <family val="2"/>
      </rPr>
      <t>r marrjen e mjeteve me qera p</t>
    </r>
    <r>
      <rPr>
        <sz val="12"/>
        <color theme="1"/>
        <rFont val="Aptos Narrow"/>
        <family val="2"/>
      </rPr>
      <t>ër një periudhë 3 vjecare</t>
    </r>
    <r>
      <rPr>
        <sz val="12"/>
        <color theme="1"/>
        <rFont val="Calibri"/>
        <family val="2"/>
        <scheme val="minor"/>
      </rPr>
      <t xml:space="preserve"> (15 mjete x 885,000 lek</t>
    </r>
    <r>
      <rPr>
        <sz val="12"/>
        <color theme="1"/>
        <rFont val="Aptos Narrow"/>
        <family val="2"/>
      </rPr>
      <t>ë</t>
    </r>
    <r>
      <rPr>
        <sz val="12"/>
        <color theme="1"/>
        <rFont val="Calibri"/>
        <family val="2"/>
      </rPr>
      <t>/viti</t>
    </r>
    <r>
      <rPr>
        <sz val="12"/>
        <color theme="1"/>
        <rFont val="Calibri"/>
        <family val="2"/>
        <scheme val="minor"/>
      </rPr>
      <t xml:space="preserve">)                                                                                                                                                                                                                                                                                                                         • </t>
    </r>
    <r>
      <rPr>
        <sz val="12"/>
        <rFont val="Calibri"/>
        <family val="2"/>
        <scheme val="minor"/>
      </rPr>
      <t>Shpenzime për marrjen e mjeteve me qera për një periudhë 3 vjecare t</t>
    </r>
    <r>
      <rPr>
        <sz val="12"/>
        <rFont val="Aptos Narrow"/>
        <family val="2"/>
      </rPr>
      <t>ë</t>
    </r>
    <r>
      <rPr>
        <sz val="12"/>
        <rFont val="Calibri"/>
        <family val="2"/>
      </rPr>
      <t xml:space="preserve"> </t>
    </r>
    <r>
      <rPr>
        <sz val="12"/>
        <rFont val="Calibri"/>
        <family val="2"/>
        <scheme val="minor"/>
      </rPr>
      <t>mjeteve ujore(5 mjete x 900,000 lekë/viti)                                                                                                                                                                                                                                                                                                 • Shpenzime për shofer</t>
    </r>
    <r>
      <rPr>
        <sz val="12"/>
        <rFont val="Aptos Narrow"/>
        <family val="2"/>
      </rPr>
      <t>ë</t>
    </r>
    <r>
      <rPr>
        <sz val="12"/>
        <rFont val="Calibri"/>
        <family val="2"/>
      </rPr>
      <t xml:space="preserve"> me kontrata provizore (15 shofer</t>
    </r>
    <r>
      <rPr>
        <sz val="12"/>
        <rFont val="Aptos Narrow"/>
        <family val="2"/>
      </rPr>
      <t>ë</t>
    </r>
    <r>
      <rPr>
        <sz val="12"/>
        <rFont val="Calibri"/>
        <family val="2"/>
      </rPr>
      <t xml:space="preserve"> x 3 muaj)                                                                                                                                                                                                                                                                                                                                                                                               • Shpenzime për  karburant (20 mjete x 70 litra n</t>
    </r>
    <r>
      <rPr>
        <sz val="12"/>
        <rFont val="Aptos Narrow"/>
        <family val="2"/>
      </rPr>
      <t>ë</t>
    </r>
    <r>
      <rPr>
        <sz val="12"/>
        <rFont val="Calibri"/>
        <family val="2"/>
      </rPr>
      <t xml:space="preserve"> dit</t>
    </r>
    <r>
      <rPr>
        <sz val="12"/>
        <rFont val="Aptos Narrow"/>
        <family val="2"/>
      </rPr>
      <t>ë</t>
    </r>
    <r>
      <rPr>
        <sz val="12"/>
        <rFont val="Calibri"/>
        <family val="2"/>
      </rPr>
      <t xml:space="preserve"> x 90 dit</t>
    </r>
    <r>
      <rPr>
        <sz val="12"/>
        <rFont val="Aptos Narrow"/>
        <family val="2"/>
      </rPr>
      <t>ë x 180 lekë</t>
    </r>
    <r>
      <rPr>
        <sz val="7.8"/>
        <rFont val="Aptos Narrow"/>
        <family val="2"/>
      </rPr>
      <t>/litri</t>
    </r>
    <r>
      <rPr>
        <sz val="12"/>
        <rFont val="Calibri"/>
        <family val="2"/>
      </rPr>
      <t>). Vlere</t>
    </r>
    <r>
      <rPr>
        <sz val="12"/>
        <rFont val="Aptos Narrow"/>
        <family val="2"/>
      </rPr>
      <t>ë</t>
    </r>
    <r>
      <rPr>
        <sz val="12"/>
        <rFont val="Calibri"/>
        <family val="2"/>
      </rPr>
      <t xml:space="preserve">simi </t>
    </r>
    <r>
      <rPr>
        <sz val="12"/>
        <rFont val="Aptos Narrow"/>
        <family val="2"/>
      </rPr>
      <t>ë</t>
    </r>
    <r>
      <rPr>
        <sz val="12"/>
        <rFont val="Calibri"/>
        <family val="2"/>
      </rPr>
      <t>sht</t>
    </r>
    <r>
      <rPr>
        <sz val="12"/>
        <rFont val="Aptos Narrow"/>
        <family val="2"/>
      </rPr>
      <t>ë</t>
    </r>
    <r>
      <rPr>
        <sz val="12"/>
        <rFont val="Calibri"/>
        <family val="2"/>
      </rPr>
      <t xml:space="preserve"> i p</t>
    </r>
    <r>
      <rPr>
        <sz val="12"/>
        <rFont val="Aptos Narrow"/>
        <family val="2"/>
      </rPr>
      <t>ë</t>
    </r>
    <r>
      <rPr>
        <sz val="12"/>
        <rFont val="Calibri"/>
        <family val="2"/>
      </rPr>
      <t>raf</t>
    </r>
    <r>
      <rPr>
        <sz val="12"/>
        <rFont val="Aptos Narrow"/>
        <family val="2"/>
      </rPr>
      <t>ë</t>
    </r>
    <r>
      <rPr>
        <sz val="12"/>
        <rFont val="Calibri"/>
        <family val="2"/>
      </rPr>
      <t>rt.</t>
    </r>
  </si>
  <si>
    <r>
      <t xml:space="preserve">2.2.1 Sigurimi i automjeteve tokësore dhe mjeteve ujore për transport.                                                                                                                                                                                                                                                                                                                                                                                                                                                                                                                                                                                                                                           </t>
    </r>
    <r>
      <rPr>
        <sz val="12"/>
        <rFont val="Calibri"/>
        <family val="2"/>
        <scheme val="minor"/>
      </rPr>
      <t>• Shpenzime për marrjen e mjeteve me qera për një periudhë 3 vjecare (15 mjete x 885,000 lekë/viti)                                                                                                                                                                                                                                                                                                                         • Shpenzime për marrjen e mjeteve me qera për një periudhë 3 vjecare të mjeteve ujore(5 mjete x 900,000 lekë/viti)                                                                                                                                                                                                                                                                                                 • Shpenzime për shoferë me kontrata provizore (15 shoferë x 3 muaj)                                                                                                                                                                                                                                                                                                                                                                                               • Shpenzime për  karburant (20 mjete x 70 litra në ditë x 90 ditë x 180 lekë/litri)). Vlereësimi është i përafërt.</t>
    </r>
  </si>
  <si>
    <r>
      <t xml:space="preserve">2.2.1 Sigurimi i automjeteve tokësore dhe mjeteve ujore për transport.                                                                                                                                                                                                                                                                                                                                                                                                                                                                                                                                                                                                                                           • </t>
    </r>
    <r>
      <rPr>
        <sz val="12"/>
        <rFont val="Calibri"/>
        <family val="2"/>
        <scheme val="minor"/>
      </rPr>
      <t>Shpenzime për marrjen e mjeteve me qera për një periudhë 3 vjecare (15 mjete x 885,000 lekë/viti)                                                                                                                                                                                                                                                                                                                         • Shpenzime për marrjen e mjeteve me qera për një periudhë 3 vjecare të mjeteve ujore(5 mjete x 900,000 lekë/viti)                                                                                                                                                                                                                                                                                                 • Shpenzime për shoferë me kontrata provizore (15 shoferë x 3 muaj)                                                                                                                                                                                                                                                                                                                                                                                               • Shpenzime për  karburant (20 mjete x 70 litra në ditë x 90 ditë x 180 lekë/litri)). Vlereësimi është i përafërt.</t>
    </r>
  </si>
  <si>
    <r>
      <t xml:space="preserve">2.3.1 Ristokimi i rezervave të ushqimit dhe furnizimeve higjeno-sanitare në qendrat e përkohshme                                                                                                                                                                                                                                                                                                                                                             </t>
    </r>
    <r>
      <rPr>
        <sz val="12"/>
        <color theme="1"/>
        <rFont val="Calibri"/>
        <family val="2"/>
        <scheme val="minor"/>
      </rPr>
      <t>• Fonde për rezerva ushqimore për 10400 persona në vit x 7 ditë kuotë ushqimore x 400 lekë/ditë kuota ushqimore për person                                                                                                                                                                                                                                                                                                        • Fonde për paketa higjeno sanitare për 10400 persona x 1500 lekë/për person</t>
    </r>
  </si>
  <si>
    <r>
      <t xml:space="preserve">2.4.1 Vendosja e punonjësve socialë dhe psikologëve në gatishmëri për shpërndarje të shpejtë                                                                                                                                                                                                                                                                                                                                                </t>
    </r>
    <r>
      <rPr>
        <sz val="12"/>
        <rFont val="Calibri"/>
        <family val="2"/>
        <scheme val="minor"/>
      </rPr>
      <t>• Shpenzime p</t>
    </r>
    <r>
      <rPr>
        <sz val="12"/>
        <rFont val="Aptos Narrow"/>
        <family val="2"/>
      </rPr>
      <t>ë</t>
    </r>
    <r>
      <rPr>
        <sz val="12"/>
        <rFont val="Calibri"/>
        <family val="2"/>
      </rPr>
      <t>r punonj</t>
    </r>
    <r>
      <rPr>
        <sz val="12"/>
        <rFont val="Aptos Narrow"/>
        <family val="2"/>
      </rPr>
      <t>ë</t>
    </r>
    <r>
      <rPr>
        <sz val="12"/>
        <rFont val="Calibri"/>
        <family val="2"/>
      </rPr>
      <t>sit social</t>
    </r>
    <r>
      <rPr>
        <sz val="12"/>
        <rFont val="Aptos Narrow"/>
        <family val="2"/>
      </rPr>
      <t>ë/psikolog</t>
    </r>
    <r>
      <rPr>
        <sz val="12"/>
        <rFont val="Calibri"/>
        <family val="2"/>
        <scheme val="minor"/>
      </rPr>
      <t xml:space="preserve">  (18 persona x 1muaj/vit ose rreth 2 dite ne muaj</t>
    </r>
    <r>
      <rPr>
        <sz val="12"/>
        <rFont val="Calibri"/>
        <family val="2"/>
      </rPr>
      <t>). Do identifikohen n</t>
    </r>
    <r>
      <rPr>
        <sz val="12"/>
        <rFont val="Aptos Narrow"/>
        <family val="2"/>
      </rPr>
      <t>ë</t>
    </r>
    <r>
      <rPr>
        <sz val="12"/>
        <rFont val="Calibri"/>
        <family val="2"/>
      </rPr>
      <t xml:space="preserve"> bashkit</t>
    </r>
    <r>
      <rPr>
        <sz val="12"/>
        <rFont val="Aptos Narrow"/>
        <family val="2"/>
      </rPr>
      <t>ë</t>
    </r>
    <r>
      <rPr>
        <sz val="12"/>
        <rFont val="Calibri"/>
        <family val="2"/>
      </rPr>
      <t xml:space="preserve"> e Qarkut</t>
    </r>
    <r>
      <rPr>
        <sz val="12"/>
        <rFont val="Calibri"/>
        <family val="2"/>
        <scheme val="minor"/>
      </rPr>
      <t xml:space="preserve">                                                                                                                                                                                                                                                                                                                                                            • Shpenzime operative 10% e pagave dhe sigurimeve të stafit p</t>
    </r>
    <r>
      <rPr>
        <sz val="12"/>
        <rFont val="Aptos Narrow"/>
        <family val="2"/>
      </rPr>
      <t>ë</t>
    </r>
    <r>
      <rPr>
        <sz val="12"/>
        <rFont val="Calibri"/>
        <family val="2"/>
      </rPr>
      <t>r t</t>
    </r>
    <r>
      <rPr>
        <sz val="12"/>
        <rFont val="Aptos Narrow"/>
        <family val="2"/>
      </rPr>
      <t>ë</t>
    </r>
    <r>
      <rPr>
        <sz val="12"/>
        <rFont val="Calibri"/>
        <family val="2"/>
      </rPr>
      <t xml:space="preserve"> p</t>
    </r>
    <r>
      <rPr>
        <sz val="12"/>
        <rFont val="Aptos Narrow"/>
        <family val="2"/>
      </rPr>
      <t>ë</t>
    </r>
    <r>
      <rPr>
        <sz val="12"/>
        <rFont val="Calibri"/>
        <family val="2"/>
      </rPr>
      <t>rballuar nevojat p</t>
    </r>
    <r>
      <rPr>
        <sz val="12"/>
        <rFont val="Aptos Narrow"/>
        <family val="2"/>
      </rPr>
      <t>ë</t>
    </r>
    <r>
      <rPr>
        <sz val="12"/>
        <rFont val="Calibri"/>
        <family val="2"/>
      </rPr>
      <t>r l</t>
    </r>
    <r>
      <rPr>
        <sz val="12"/>
        <rFont val="Aptos Narrow"/>
        <family val="2"/>
      </rPr>
      <t>ë</t>
    </r>
    <r>
      <rPr>
        <sz val="12"/>
        <rFont val="Calibri"/>
        <family val="2"/>
      </rPr>
      <t>vizje</t>
    </r>
  </si>
  <si>
    <r>
      <t xml:space="preserve">2.4.1 Vendosja e punonjësve socialë dhe psikologëve në gatishmëri për shpërndarje të shpejtë                                                                                                                                                                                                                                                                                                                                                • </t>
    </r>
    <r>
      <rPr>
        <sz val="12"/>
        <rFont val="Calibri"/>
        <family val="2"/>
        <scheme val="minor"/>
      </rPr>
      <t>Shpenzime për punonjësit socialë/psikolog  (18 persona x 1muaj/vit ose rreth 2 dite ne muaj). Do identifikohen në bashkitë e Qarkut                                                                                                                                                                                                                                                                                                                                                            • Shpenzime operative 10% e pagave dhe sigurimeve të stafit për të përballuar nevojat për lëvizje</t>
    </r>
  </si>
  <si>
    <r>
      <t xml:space="preserve">2.4.1 Vendosja e punonjësve socialë dhe psikologëve në gatishmëri për shpërndarje të shpejtë                                                                                                                                                                                                                                                                                                                                                </t>
    </r>
    <r>
      <rPr>
        <sz val="12"/>
        <rFont val="Calibri"/>
        <family val="2"/>
        <scheme val="minor"/>
      </rPr>
      <t>• Shpenzime për punonjësit socialë/psikolog  (18 persona x 1muaj/vit ose rreth 2 dite ne muaj). Do identifikohen në bashkitë e Qarkut                                                                                                                                                                                                                                                                                                                                                            • Shpenzime operative 10% e pagave dhe sigurimeve të stafit për të përballuar nevojat për lëvizje</t>
    </r>
  </si>
  <si>
    <r>
      <t xml:space="preserve">2.5.1 Transferimi i migrantëve nga qendrat përkohshme në objektet e tjera;                                                                                                                                                                                                                                                                                                                                                          </t>
    </r>
    <r>
      <rPr>
        <sz val="12"/>
        <color theme="1"/>
        <rFont val="Calibri"/>
        <family val="2"/>
        <scheme val="minor"/>
      </rPr>
      <t xml:space="preserve">                                                                                                                                                                                                                                                                                                                         • Nuk ka shpenzime shtes</t>
    </r>
    <r>
      <rPr>
        <sz val="12"/>
        <color theme="1"/>
        <rFont val="Aptos Narrow"/>
        <family val="2"/>
      </rPr>
      <t>ë</t>
    </r>
    <r>
      <rPr>
        <sz val="12"/>
        <color theme="1"/>
        <rFont val="Calibri"/>
        <family val="2"/>
      </rPr>
      <t xml:space="preserve"> se akomodohen n</t>
    </r>
    <r>
      <rPr>
        <sz val="12"/>
        <color theme="1"/>
        <rFont val="Aptos Narrow"/>
        <family val="2"/>
      </rPr>
      <t>ë</t>
    </r>
    <r>
      <rPr>
        <sz val="12"/>
        <color theme="1"/>
        <rFont val="Calibri"/>
        <family val="2"/>
      </rPr>
      <t xml:space="preserve"> hap</t>
    </r>
    <r>
      <rPr>
        <sz val="12"/>
        <color theme="1"/>
        <rFont val="Aptos Narrow"/>
        <family val="2"/>
      </rPr>
      <t>ë</t>
    </r>
    <r>
      <rPr>
        <sz val="12"/>
        <color theme="1"/>
        <rFont val="Calibri"/>
        <family val="2"/>
      </rPr>
      <t xml:space="preserve">sira ekzistuese.  Janë planifikuar tek transporti  (vetem shpenzime karburanti shtese  (15 mjete x 70 litra në ditë x 90 ditë x 180 lekë/litri) </t>
    </r>
    <r>
      <rPr>
        <sz val="12"/>
        <color theme="1"/>
        <rFont val="Calibri"/>
        <family val="2"/>
        <scheme val="minor"/>
      </rPr>
      <t xml:space="preserve">                                                                                                                                                                                                                                                     </t>
    </r>
  </si>
  <si>
    <r>
      <t xml:space="preserve">2.5.1 Transferimi i migrantëve nga qendrat përkohshme në objektet e tjera;                                                                                                                                                                                                                                                                                                                                                                                                                                                                                                                                                                                                                                                                                   </t>
    </r>
    <r>
      <rPr>
        <sz val="12"/>
        <rFont val="Calibri"/>
        <family val="2"/>
        <scheme val="minor"/>
      </rPr>
      <t>• Nuk ka shpenzime shtesë se akomodohen në hapësira ekzistuese.  Janë planifikuar tek transporti  (vetem shpenzime karburanti shtese  (15 mjete x 70 litra në ditë x 90 ditë x 180 lekë/litri)</t>
    </r>
    <r>
      <rPr>
        <sz val="12"/>
        <color rgb="FFFF0000"/>
        <rFont val="Calibri"/>
        <family val="2"/>
        <scheme val="minor"/>
      </rPr>
      <t xml:space="preserve">     </t>
    </r>
    <r>
      <rPr>
        <sz val="12"/>
        <color theme="1"/>
        <rFont val="Calibri"/>
        <family val="2"/>
        <scheme val="minor"/>
      </rPr>
      <t xml:space="preserve">                                                                                                                                                                                                                                                     </t>
    </r>
  </si>
  <si>
    <r>
      <t xml:space="preserve">2.5.2 Identifikimi dhe përgatitja e infrastrukturës për qendra emergjente përkohshme (Gjirokastër, Vlorë, Korçë)                                                                                                                                                                                                                                                                                                                                                                   </t>
    </r>
    <r>
      <rPr>
        <sz val="12"/>
        <rFont val="Calibri"/>
        <family val="2"/>
        <scheme val="minor"/>
      </rPr>
      <t>• Shpenzime t</t>
    </r>
    <r>
      <rPr>
        <sz val="12"/>
        <rFont val="Aptos Narrow"/>
        <family val="2"/>
      </rPr>
      <t>ë</t>
    </r>
    <r>
      <rPr>
        <sz val="12"/>
        <rFont val="Calibri"/>
        <family val="2"/>
      </rPr>
      <t xml:space="preserve"> stafit t</t>
    </r>
    <r>
      <rPr>
        <sz val="12"/>
        <rFont val="Aptos Narrow"/>
        <family val="2"/>
      </rPr>
      <t>ë</t>
    </r>
    <r>
      <rPr>
        <sz val="12"/>
        <rFont val="Calibri"/>
        <family val="2"/>
      </rPr>
      <t xml:space="preserve"> Prefekturave dhe Bashkive</t>
    </r>
    <r>
      <rPr>
        <sz val="12"/>
        <rFont val="Calibri"/>
        <family val="2"/>
        <scheme val="minor"/>
      </rPr>
      <t xml:space="preserve">  ( 3 rajone  x 3 specialist</t>
    </r>
    <r>
      <rPr>
        <sz val="12"/>
        <rFont val="Aptos Narrow"/>
        <family val="2"/>
      </rPr>
      <t>ë</t>
    </r>
    <r>
      <rPr>
        <sz val="12"/>
        <rFont val="Calibri"/>
        <family val="2"/>
      </rPr>
      <t xml:space="preserve"> x </t>
    </r>
    <r>
      <rPr>
        <sz val="12"/>
        <rFont val="Calibri"/>
        <family val="2"/>
        <scheme val="minor"/>
      </rPr>
      <t>0.5 muaj/n</t>
    </r>
    <r>
      <rPr>
        <sz val="12"/>
        <rFont val="Aptos Narrow"/>
        <family val="2"/>
      </rPr>
      <t>ë</t>
    </r>
    <r>
      <rPr>
        <sz val="12"/>
        <rFont val="Calibri"/>
        <family val="2"/>
      </rPr>
      <t xml:space="preserve"> vit</t>
    </r>
    <r>
      <rPr>
        <sz val="12"/>
        <rFont val="Calibri"/>
        <family val="2"/>
        <scheme val="minor"/>
      </rPr>
      <t>)                                                                                                                                                                                                                                                                                                                                • Shpenzime operative 10% e pagave dhe sigurimeve të stafit                                                                                                                                                                                                                                                                                                                                                                                                                            • Shpenzime p</t>
    </r>
    <r>
      <rPr>
        <sz val="12"/>
        <rFont val="Aptos Narrow"/>
        <family val="2"/>
      </rPr>
      <t>ë</t>
    </r>
    <r>
      <rPr>
        <sz val="12"/>
        <rFont val="Calibri"/>
        <family val="2"/>
      </rPr>
      <t>r p</t>
    </r>
    <r>
      <rPr>
        <sz val="12"/>
        <rFont val="Aptos Narrow"/>
        <family val="2"/>
      </rPr>
      <t>ë</t>
    </r>
    <r>
      <rPr>
        <sz val="12"/>
        <rFont val="Calibri"/>
        <family val="2"/>
      </rPr>
      <t>rgatitjen e infrastruktur</t>
    </r>
    <r>
      <rPr>
        <sz val="12"/>
        <rFont val="Aptos Narrow"/>
        <family val="2"/>
      </rPr>
      <t>ë</t>
    </r>
    <r>
      <rPr>
        <sz val="12"/>
        <rFont val="Calibri"/>
        <family val="2"/>
      </rPr>
      <t>s (3 qendra x 5,000,000 leke/cdo qend</t>
    </r>
    <r>
      <rPr>
        <sz val="12"/>
        <rFont val="Aptos Narrow"/>
        <family val="2"/>
      </rPr>
      <t>ë</t>
    </r>
    <r>
      <rPr>
        <sz val="12"/>
        <rFont val="Calibri"/>
        <family val="2"/>
      </rPr>
      <t>r)</t>
    </r>
  </si>
  <si>
    <r>
      <t xml:space="preserve">2.5.2 Identifikimi dhe përgatitja e infrastrukturës për qendra emergjente përkohshme (Gjirokastër, Vlorë, Korçë)                                                                                                                                                                                                                                                                                                                                                                   </t>
    </r>
    <r>
      <rPr>
        <sz val="12"/>
        <rFont val="Calibri"/>
        <family val="2"/>
        <scheme val="minor"/>
      </rPr>
      <t>• Shpenzime të stafit të Prefekturave dhe Bashkive  ( 3 rajone  x 3 specialistë x 0.5 muaj/në vit)                                                                                                                                                                                                                                                                                                                                • Shpenzime operative 10% e pagave dhe sigurimeve të stafit                                                                                                                                                                                                                                                                                                                                                                                                                            • Shpenzime për përgatitjen e infrastrukturës (3 qendra x 5,000,000 leke/cdo qendër)</t>
    </r>
  </si>
  <si>
    <r>
      <rPr>
        <sz val="12"/>
        <color rgb="FFFF0000"/>
        <rFont val="Calibri"/>
        <family val="2"/>
        <scheme val="minor"/>
      </rPr>
      <t xml:space="preserve">2.6.1 Riorganizimi i stafit të azilit për ngarkesë optimale pune                                                                                                                                                                                                                                                                                                                                                                                                                      </t>
    </r>
    <r>
      <rPr>
        <sz val="12"/>
        <color theme="1"/>
        <rFont val="Calibri"/>
        <family val="2"/>
        <scheme val="minor"/>
      </rPr>
      <t>• Nuk ka kosto shtes</t>
    </r>
    <r>
      <rPr>
        <sz val="12"/>
        <color theme="1"/>
        <rFont val="Aptos Narrow"/>
        <family val="2"/>
      </rPr>
      <t>ë/kostot mbulohen nga pagat e personelit ekzistues</t>
    </r>
    <r>
      <rPr>
        <sz val="12"/>
        <color theme="1"/>
        <rFont val="Calibri"/>
        <family val="2"/>
        <scheme val="minor"/>
      </rPr>
      <t xml:space="preserve">                                                                                                                                                                                                                                                                                                                                                                                                                                                             </t>
    </r>
  </si>
  <si>
    <r>
      <rPr>
        <sz val="12"/>
        <color rgb="FFFF0000"/>
        <rFont val="Calibri"/>
        <family val="2"/>
        <scheme val="minor"/>
      </rPr>
      <t xml:space="preserve">2.6.1 Riorganizimi i stafit të azilit për ngarkesë optimale pune                                                                                                                                                                                                                                                                                                                                                                         </t>
    </r>
    <r>
      <rPr>
        <sz val="12"/>
        <color theme="1"/>
        <rFont val="Calibri"/>
        <family val="2"/>
        <scheme val="minor"/>
      </rPr>
      <t xml:space="preserve">• Nuk ka kosto shtesë/kostot mbulohen nga pagat e personelit ekzistues                                                                                                                                                                                                                                                                                                                                                                                                                                                            </t>
    </r>
  </si>
  <si>
    <r>
      <rPr>
        <sz val="12"/>
        <color rgb="FFFF0000"/>
        <rFont val="Calibri"/>
        <family val="2"/>
        <scheme val="minor"/>
      </rPr>
      <t xml:space="preserve">2.6.1 Riorganizimi i stafit të azilit për ngarkesë optimale pune                                                                                                                                                                                                                                                                                                                                                                         </t>
    </r>
    <r>
      <rPr>
        <sz val="12"/>
        <color theme="1"/>
        <rFont val="Calibri"/>
        <family val="2"/>
        <scheme val="minor"/>
      </rPr>
      <t xml:space="preserve">• Nuk ka kosto shtesë/kostot mbulohen nga pagat e personelit ekzistues                                                                                                                                                                                                                                                                                                                                                                                                                                                                </t>
    </r>
  </si>
  <si>
    <r>
      <rPr>
        <sz val="12"/>
        <color rgb="FFFF0000"/>
        <rFont val="Calibri"/>
        <family val="2"/>
        <scheme val="minor"/>
      </rPr>
      <t xml:space="preserve">2.6.2 Trajnimi i stafit të Migracionit &amp; Anti-Trafikimit për procedurat e azilit                                                                                                                                                                                                                                                                                                                                                                                                                                                                                                                                                                                                                                                                                                                                                                                                                                                                                                                                                                                       </t>
    </r>
    <r>
      <rPr>
        <sz val="12"/>
        <rFont val="Calibri"/>
        <family val="2"/>
        <scheme val="minor"/>
      </rPr>
      <t>• Shpenzime për realizimin e trajnimit (1 trajnim x 10 persona x 3 ditë,  kosto trajneri 10 ditë/pune. materoale 1000 lekë/personi)</t>
    </r>
  </si>
  <si>
    <r>
      <t xml:space="preserve">2.6.2 Trajnimi i stafit të Migracionit &amp; Anti-Trafikimit për procedurat e azilit                                                                                                                                                                                                                                                                                                                                                                                                                                                                                                                                                                                                                                                                                                                                                                                                                                                                                                                                                                                       </t>
    </r>
    <r>
      <rPr>
        <sz val="12"/>
        <rFont val="Calibri"/>
        <family val="2"/>
        <scheme val="minor"/>
      </rPr>
      <t>• Shpenzime për realizimin e trajnimit (1 trajnim x 10 persona x 3 ditë,  kosto trajneri 10 ditë/pune. materoale 1000 lekë/personi)</t>
    </r>
  </si>
  <si>
    <r>
      <rPr>
        <sz val="12"/>
        <color rgb="FFFF0000"/>
        <rFont val="Calibri"/>
        <family val="2"/>
        <scheme val="minor"/>
      </rPr>
      <t xml:space="preserve">2.6.2 Trajnimi i stafit të Migracionit &amp; Anti-Trafikimit për procedurat e azilit                                                                                                                                                                                                                                                                                                                                              </t>
    </r>
    <r>
      <rPr>
        <sz val="12"/>
        <rFont val="Calibri"/>
        <family val="2"/>
        <scheme val="minor"/>
      </rPr>
      <t xml:space="preserve">                                                                                                                                                                                                                                                                                                                                                                                                                                                                                                                                                                                                                                         • Shpenzime p</t>
    </r>
    <r>
      <rPr>
        <sz val="12"/>
        <rFont val="Calibri"/>
        <family val="2"/>
      </rPr>
      <t>ër realizimin e trajnimit (1 trajnim x 10 persona x 3 dit</t>
    </r>
    <r>
      <rPr>
        <sz val="12"/>
        <rFont val="Aptos Narrow"/>
        <family val="2"/>
      </rPr>
      <t>ë</t>
    </r>
    <r>
      <rPr>
        <sz val="12"/>
        <rFont val="Calibri"/>
        <family val="2"/>
      </rPr>
      <t>,  kosto trajneri 10 dit</t>
    </r>
    <r>
      <rPr>
        <sz val="12"/>
        <rFont val="Aptos Narrow"/>
        <family val="2"/>
      </rPr>
      <t>ë/pune. materoale 1000 lekë/personi</t>
    </r>
    <r>
      <rPr>
        <sz val="12"/>
        <rFont val="Calibri"/>
        <family val="2"/>
      </rPr>
      <t>)</t>
    </r>
  </si>
  <si>
    <r>
      <rPr>
        <sz val="12"/>
        <color rgb="FFFF0000"/>
        <rFont val="Calibri"/>
        <family val="2"/>
        <scheme val="minor"/>
      </rPr>
      <t xml:space="preserve">2.6.3 Kërkimi i ekspertëve të jashtëm nga RMSA (përkthim, regjistrim, infrastrukturë);                                                                                     
</t>
    </r>
    <r>
      <rPr>
        <sz val="12"/>
        <rFont val="Calibri"/>
        <family val="2"/>
        <scheme val="minor"/>
      </rPr>
      <t xml:space="preserve"> • Shpenzimet e stafit dhe pajisjet mbulohen nga RMSA . Nuk parashikohen dot n</t>
    </r>
    <r>
      <rPr>
        <sz val="12"/>
        <rFont val="Aptos Narrow"/>
        <family val="2"/>
      </rPr>
      <t>ë</t>
    </r>
    <r>
      <rPr>
        <sz val="12"/>
        <rFont val="Calibri"/>
        <family val="2"/>
      </rPr>
      <t xml:space="preserve"> k</t>
    </r>
    <r>
      <rPr>
        <sz val="12"/>
        <rFont val="Aptos Narrow"/>
        <family val="2"/>
      </rPr>
      <t>ë</t>
    </r>
    <r>
      <rPr>
        <sz val="12"/>
        <rFont val="Calibri"/>
        <family val="2"/>
      </rPr>
      <t>t</t>
    </r>
    <r>
      <rPr>
        <sz val="12"/>
        <rFont val="Aptos Narrow"/>
        <family val="2"/>
      </rPr>
      <t>ë</t>
    </r>
    <r>
      <rPr>
        <sz val="12"/>
        <rFont val="Calibri"/>
        <family val="2"/>
      </rPr>
      <t xml:space="preserve"> faz</t>
    </r>
    <r>
      <rPr>
        <sz val="12"/>
        <rFont val="Aptos Narrow"/>
        <family val="2"/>
      </rPr>
      <t>ë</t>
    </r>
    <r>
      <rPr>
        <sz val="12"/>
        <rFont val="Calibri"/>
        <family val="2"/>
        <scheme val="minor"/>
      </rPr>
      <t xml:space="preserve">                                                                                                                                                                                                                                                                                                                              </t>
    </r>
  </si>
  <si>
    <r>
      <rPr>
        <sz val="12"/>
        <color rgb="FFFF0000"/>
        <rFont val="Calibri"/>
        <family val="2"/>
        <scheme val="minor"/>
      </rPr>
      <t xml:space="preserve">2.6.3 Kërkimi i ekspertëve të jashtëm nga RMSA (përkthim, regjistrim, infrastrukturë);                                                                                     
</t>
    </r>
    <r>
      <rPr>
        <sz val="12"/>
        <rFont val="Calibri"/>
        <family val="2"/>
        <scheme val="minor"/>
      </rPr>
      <t xml:space="preserve"> • Shpenzimet e stafit dhe pajisjet mbulohen nga RMSA . Nuk parashikohen dot në këtë fazë</t>
    </r>
    <r>
      <rPr>
        <sz val="12"/>
        <color rgb="FFFF0000"/>
        <rFont val="Calibri"/>
        <family val="2"/>
        <scheme val="minor"/>
      </rPr>
      <t xml:space="preserve">  </t>
    </r>
    <r>
      <rPr>
        <sz val="12"/>
        <rFont val="Calibri"/>
        <family val="2"/>
        <scheme val="minor"/>
      </rPr>
      <t xml:space="preserve">                                                                                                                                                                                                                                                                                                                                </t>
    </r>
  </si>
  <si>
    <r>
      <rPr>
        <sz val="12"/>
        <color rgb="FFFF0000"/>
        <rFont val="Calibri"/>
        <family val="2"/>
        <scheme val="minor"/>
      </rPr>
      <t xml:space="preserve">2.6.3 Kërkimi i ekspertëve të jashtëm nga RMSA (përkthim, regjistrim, infrastrukturë);                                                                                     
</t>
    </r>
    <r>
      <rPr>
        <sz val="12"/>
        <rFont val="Calibri"/>
        <family val="2"/>
        <scheme val="minor"/>
      </rPr>
      <t xml:space="preserve"> • Shpenzimet e stafit dhe pajisjet mbulohen nga RMSA . Nuk parashikohen dot në këtë fazë</t>
    </r>
    <r>
      <rPr>
        <sz val="12"/>
        <color rgb="FFFF0000"/>
        <rFont val="Calibri"/>
        <family val="2"/>
        <scheme val="minor"/>
      </rPr>
      <t xml:space="preserve">  </t>
    </r>
    <r>
      <rPr>
        <sz val="12"/>
        <rFont val="Calibri"/>
        <family val="2"/>
        <scheme val="minor"/>
      </rPr>
      <t xml:space="preserve">                                                                                                                                                                                                                                                                                                                               </t>
    </r>
  </si>
  <si>
    <r>
      <t>2.7.1 Zgjerimi i stafit QPA për përkthim, punë sociale, sanitacion, mirëmbajtje, psikologji, infermier</t>
    </r>
    <r>
      <rPr>
        <sz val="12"/>
        <rFont val="Calibri"/>
        <family val="2"/>
        <scheme val="minor"/>
      </rPr>
      <t xml:space="preserve">                                                                                                                                                                                                                                                                                                                                            • Shpenzimet e stafit shtesë të planifikuara vetëm për 3 muaj/në vit (6 paga x 3 muaj kategoria C6)                                                                                                                                                                                                                                                                                                                                                     </t>
    </r>
  </si>
  <si>
    <r>
      <t xml:space="preserve">2.7.1 Zgjerimi i stafit QPA për përkthim, punë sociale, sanitacion, mirëmbajtje, psikologji, infermier                                                                                                                                                                                                                                                                                                                                            </t>
    </r>
    <r>
      <rPr>
        <sz val="12"/>
        <rFont val="Calibri"/>
        <family val="2"/>
        <scheme val="minor"/>
      </rPr>
      <t xml:space="preserve">• Shpenzimet e stafit shtesë të planifikuara vetëm për 3 muaj/në vit (6 paga x 3 muaj kategoria C6)                                                                                                                                                                                                                                                                                                                                                              </t>
    </r>
  </si>
  <si>
    <r>
      <t xml:space="preserve">2.7.2 Vendosja e Task-Forcës Ndërinstitucionale, Task-Forcës Operacionale Lokale &amp; NCMMC                                                                                                                                                                                                                                                                                                                                                                                                           </t>
    </r>
    <r>
      <rPr>
        <sz val="12"/>
        <rFont val="Calibri"/>
        <family val="2"/>
        <scheme val="minor"/>
      </rPr>
      <t>• Shpenzime për stafin e MB  q</t>
    </r>
    <r>
      <rPr>
        <sz val="12"/>
        <rFont val="Aptos Narrow"/>
        <family val="2"/>
      </rPr>
      <t>ë</t>
    </r>
    <r>
      <rPr>
        <sz val="12"/>
        <rFont val="Calibri"/>
        <family val="2"/>
      </rPr>
      <t xml:space="preserve"> do t</t>
    </r>
    <r>
      <rPr>
        <sz val="12"/>
        <rFont val="Aptos Narrow"/>
        <family val="2"/>
      </rPr>
      <t>ë</t>
    </r>
    <r>
      <rPr>
        <sz val="12"/>
        <rFont val="Calibri"/>
        <family val="2"/>
      </rPr>
      <t xml:space="preserve"> merret me ngritjen e Task Forcës ndërinstitucionale dhe QMKM  </t>
    </r>
    <r>
      <rPr>
        <sz val="12"/>
        <rFont val="Calibri"/>
        <family val="2"/>
        <scheme val="minor"/>
      </rPr>
      <t xml:space="preserve"> (3 specialist</t>
    </r>
    <r>
      <rPr>
        <sz val="12"/>
        <rFont val="Aptos Narrow"/>
        <family val="2"/>
      </rPr>
      <t>ë</t>
    </r>
    <r>
      <rPr>
        <sz val="12"/>
        <rFont val="Calibri"/>
        <family val="2"/>
        <scheme val="minor"/>
      </rPr>
      <t xml:space="preserve"> x 0.5 muaj/n</t>
    </r>
    <r>
      <rPr>
        <sz val="12"/>
        <rFont val="Aptos Narrow"/>
        <family val="2"/>
      </rPr>
      <t>ë</t>
    </r>
    <r>
      <rPr>
        <sz val="12"/>
        <rFont val="Calibri"/>
        <family val="2"/>
      </rPr>
      <t xml:space="preserve"> vit</t>
    </r>
    <r>
      <rPr>
        <sz val="12"/>
        <rFont val="Calibri"/>
        <family val="2"/>
        <scheme val="minor"/>
      </rPr>
      <t>)                                                                                                                                                                                                                                                                                                                                                            • Shpenzime t</t>
    </r>
    <r>
      <rPr>
        <sz val="12"/>
        <rFont val="Aptos Narrow"/>
        <family val="2"/>
      </rPr>
      <t>ë</t>
    </r>
    <r>
      <rPr>
        <sz val="12"/>
        <rFont val="Calibri"/>
        <family val="2"/>
      </rPr>
      <t xml:space="preserve"> tjera operative (10% e pagave dhe sigurimeve)</t>
    </r>
  </si>
  <si>
    <r>
      <t xml:space="preserve">2.7.2 Vendosja e Task-Forcës Ndërinstitucionale, Task-Forcës Operacionale Lokale &amp; NCMMC                                                                                                                                                                                                                                                                                                                                                                                                           </t>
    </r>
    <r>
      <rPr>
        <sz val="12"/>
        <rFont val="Calibri"/>
        <family val="2"/>
        <scheme val="minor"/>
      </rPr>
      <t>• Shpenzime për stafin e MB  që do të merret me ngritjen e Task Forcës ndërinstitucionale dhe QMKM   (3 specialistë x 0.5 muaj/në vit)                                                                                                                                                                                                                                                                                                                                                            • Shpenzime të tjera operative (10% e pagave dhe sigurimeve)</t>
    </r>
  </si>
  <si>
    <t>2.7.  Koordinimi Ndërinstitucional</t>
  </si>
  <si>
    <t>2.8 Informacioni</t>
  </si>
  <si>
    <r>
      <rPr>
        <sz val="12"/>
        <color rgb="FFFF0000"/>
        <rFont val="Calibri"/>
        <family val="2"/>
        <scheme val="minor"/>
      </rPr>
      <t>2.8.1 Lëshimi i njoftimit publik për situatën</t>
    </r>
    <r>
      <rPr>
        <sz val="12"/>
        <color theme="1"/>
        <rFont val="Calibri"/>
        <family val="2"/>
        <scheme val="minor"/>
      </rPr>
      <t xml:space="preserve"> </t>
    </r>
    <r>
      <rPr>
        <b/>
        <sz val="12"/>
        <color theme="1"/>
        <rFont val="Calibri"/>
        <family val="2"/>
        <scheme val="minor"/>
      </rPr>
      <t xml:space="preserve">                                                                                                                                                                                                                                                                                                                                                                                                                                                            </t>
    </r>
    <r>
      <rPr>
        <sz val="12"/>
        <rFont val="Calibri"/>
        <family val="2"/>
        <scheme val="minor"/>
      </rPr>
      <t>• Brenda tavaneve buxhetore, nuk kerkon shpenzime shtese</t>
    </r>
  </si>
  <si>
    <t>2.9. Siguria</t>
  </si>
  <si>
    <r>
      <t xml:space="preserve">2.9.1 Forcimi i sigurisë në qendrat pritëse &amp; QMH                                                                                                                                                                                                                                                                                                                                                                                                                                                                                  </t>
    </r>
    <r>
      <rPr>
        <sz val="12"/>
        <rFont val="Calibri"/>
        <family val="2"/>
        <scheme val="minor"/>
      </rPr>
      <t>• Rialokim i forcave policore brenda tavaneve buxhetore. Nuk sjell kosto shtese n</t>
    </r>
    <r>
      <rPr>
        <sz val="12"/>
        <rFont val="Aptos Narrow"/>
        <family val="2"/>
      </rPr>
      <t xml:space="preserve">ë </t>
    </r>
    <r>
      <rPr>
        <sz val="12"/>
        <rFont val="Calibri"/>
        <family val="2"/>
        <scheme val="minor"/>
      </rPr>
      <t>buxhet  (100 forca policore shtesë në qendrat e përkohshme të pritjes dhe në QMH)</t>
    </r>
  </si>
  <si>
    <r>
      <t xml:space="preserve">2.9.1 Forcimi i sigurisë në qendrat pritëse &amp; QMH                                                                                                                                                                                                                                                                                                                                                                                                                                                                                  </t>
    </r>
    <r>
      <rPr>
        <sz val="12"/>
        <rFont val="Calibri"/>
        <family val="2"/>
        <scheme val="minor"/>
      </rPr>
      <t>• Rialokim i forcave policore brenda tavaneve buxhetore. Nuk sjell kosto shtese në buxhet  (100 forca policore shtesë në qendrat e përkohshme të pritjes dhe në QMH)</t>
    </r>
  </si>
  <si>
    <t>2.10. Shëndeti</t>
  </si>
  <si>
    <t>Nentotal 2.10</t>
  </si>
  <si>
    <r>
      <t xml:space="preserve">2.10.1 Ofrimi i shërbimeve të kujdesit shëndetësor për migrantët nga institucionet e kujdesit shëndetësor në nivel lokal dhe rajonal, në afërsi të qendrave të akomodimit për migrantët e parregullt, në përputhje me sistemin e referimit.                                                                                                                                                                                                                                                                                                                                                                                                                                                                                                                                                </t>
    </r>
    <r>
      <rPr>
        <sz val="12"/>
        <rFont val="Calibri"/>
        <family val="2"/>
        <scheme val="minor"/>
      </rPr>
      <t>Strukturat ekzistuese spitalore (brenda tavaneve buxhetore)</t>
    </r>
  </si>
  <si>
    <r>
      <t xml:space="preserve">3.1.1 Aktivizimi i Task-Forcës Ndërinstitucionale dhe Task-Forcave Operacionale Lokale                                                                                                                                                                                                                                                                                                                                                                                                                                                    </t>
    </r>
    <r>
      <rPr>
        <sz val="12"/>
        <rFont val="Calibri"/>
        <family val="2"/>
        <scheme val="minor"/>
      </rPr>
      <t>• Hartimi i urdh</t>
    </r>
    <r>
      <rPr>
        <sz val="12"/>
        <rFont val="Aptos Narrow"/>
        <family val="2"/>
      </rPr>
      <t>ë</t>
    </r>
    <r>
      <rPr>
        <sz val="12"/>
        <rFont val="Calibri"/>
        <family val="2"/>
      </rPr>
      <t>rit p</t>
    </r>
    <r>
      <rPr>
        <sz val="12"/>
        <rFont val="Aptos Narrow"/>
        <family val="2"/>
      </rPr>
      <t>ë</t>
    </r>
    <r>
      <rPr>
        <sz val="12"/>
        <rFont val="Calibri"/>
        <family val="2"/>
      </rPr>
      <t xml:space="preserve">r Aktivizimni e Task Forces </t>
    </r>
    <r>
      <rPr>
        <sz val="12"/>
        <rFont val="Calibri"/>
        <family val="2"/>
        <scheme val="minor"/>
      </rPr>
      <t xml:space="preserve"> (5 staf x 0.5 muaj)                                                                                                                                                                                                                                                                                                                                                                                                          • Shpenzime operative (10% e pagave&amp;sigurimeve) </t>
    </r>
  </si>
  <si>
    <r>
      <rPr>
        <sz val="12"/>
        <color rgb="FFFF0000"/>
        <rFont val="Calibri"/>
        <family val="2"/>
        <scheme val="minor"/>
      </rPr>
      <t>3.1.4 Përshpejtimi i procedurave të prokurimit;</t>
    </r>
    <r>
      <rPr>
        <sz val="12"/>
        <color theme="1"/>
        <rFont val="Calibri"/>
        <family val="2"/>
        <scheme val="minor"/>
      </rPr>
      <t xml:space="preserve">
• Hartimi i urdhërit për p</t>
    </r>
    <r>
      <rPr>
        <sz val="12"/>
        <color theme="1"/>
        <rFont val="Aptos Narrow"/>
        <family val="2"/>
      </rPr>
      <t>ë</t>
    </r>
    <r>
      <rPr>
        <sz val="12"/>
        <color theme="1"/>
        <rFont val="Calibri"/>
        <family val="2"/>
      </rPr>
      <t>shpejtimin e procedurave t</t>
    </r>
    <r>
      <rPr>
        <sz val="12"/>
        <color theme="1"/>
        <rFont val="Aptos Narrow"/>
        <family val="2"/>
      </rPr>
      <t>ë</t>
    </r>
    <r>
      <rPr>
        <sz val="12"/>
        <color theme="1"/>
        <rFont val="Calibri"/>
        <family val="2"/>
      </rPr>
      <t xml:space="preserve"> prokurimit</t>
    </r>
    <r>
      <rPr>
        <sz val="12"/>
        <color theme="1"/>
        <rFont val="Calibri"/>
        <family val="2"/>
        <scheme val="minor"/>
      </rPr>
      <t xml:space="preserve">  (5 staf x 0.5 muaj) 
• Shpenzime operative (10% e pagave&amp;sigurimeve)                                                                                                                                                                                                                                                                                                                                                     
</t>
    </r>
  </si>
  <si>
    <r>
      <rPr>
        <sz val="12"/>
        <color rgb="FFFF0000"/>
        <rFont val="Calibri"/>
        <family val="2"/>
        <scheme val="minor"/>
      </rPr>
      <t xml:space="preserve">3.1.4 Përshpejtimi i procedurave të prokurimit;
</t>
    </r>
    <r>
      <rPr>
        <sz val="12"/>
        <rFont val="Calibri"/>
        <family val="2"/>
        <scheme val="minor"/>
      </rPr>
      <t xml:space="preserve">• Hartimi i urdhërit për pëshpejtimin e procedurave të prokurimit  (5 staf x 0.5 muaj) 
• Shpenzime operative (10% e pagave&amp;sigurimeve)       </t>
    </r>
    <r>
      <rPr>
        <sz val="12"/>
        <color theme="1"/>
        <rFont val="Calibri"/>
        <family val="2"/>
        <scheme val="minor"/>
      </rPr>
      <t xml:space="preserve">                                                                                                                                                                                                                                                                                                                                                
</t>
    </r>
  </si>
  <si>
    <r>
      <rPr>
        <sz val="12"/>
        <color rgb="FFFF0000"/>
        <rFont val="Calibri"/>
        <family val="2"/>
        <scheme val="minor"/>
      </rPr>
      <t xml:space="preserve">3.1.4 Përshpejtimi i procedurave të prokurimit;
</t>
    </r>
    <r>
      <rPr>
        <sz val="12"/>
        <rFont val="Calibri"/>
        <family val="2"/>
        <scheme val="minor"/>
      </rPr>
      <t xml:space="preserve">• Hartimi i urdhërit për pëshpejtimin e procedurave të prokurimit  (5 staf x 0.5 muaj) 
• Shpenzime operative (10% e pagave&amp;sigurimeve)     </t>
    </r>
    <r>
      <rPr>
        <sz val="12"/>
        <color theme="1"/>
        <rFont val="Calibri"/>
        <family val="2"/>
        <scheme val="minor"/>
      </rPr>
      <t xml:space="preserve">                                                                                                                                                                                                                                                                                                                                                 
</t>
    </r>
  </si>
  <si>
    <r>
      <rPr>
        <sz val="12"/>
        <color rgb="FFFF0000"/>
        <rFont val="Calibri"/>
        <family val="2"/>
        <scheme val="minor"/>
      </rPr>
      <t>3.2.1 Shtimi i ambjenteve dhe 40 posteve  të punes për procesin e rregjistrimit dhe përzgjedhjes në kufi;</t>
    </r>
    <r>
      <rPr>
        <sz val="12"/>
        <color theme="1"/>
        <rFont val="Calibri"/>
        <family val="2"/>
        <scheme val="minor"/>
      </rPr>
      <t xml:space="preserve">
•  Shtimi i ambjenteve  (4 kontenier per zyra x 600 000 per nje konteiner )
• Kosto per mobilimin dhe IT per kompletimin e posteve te punes (40 poste x 200 000 nj</t>
    </r>
    <r>
      <rPr>
        <sz val="12"/>
        <color theme="1"/>
        <rFont val="Aptos Narrow"/>
        <family val="2"/>
      </rPr>
      <t>ë</t>
    </r>
    <r>
      <rPr>
        <sz val="12"/>
        <color theme="1"/>
        <rFont val="Calibri"/>
        <family val="2"/>
      </rPr>
      <t xml:space="preserve"> post pune)</t>
    </r>
    <r>
      <rPr>
        <sz val="12"/>
        <color theme="1"/>
        <rFont val="Calibri"/>
        <family val="2"/>
        <scheme val="minor"/>
      </rPr>
      <t xml:space="preserve">                                                                                                                                                                                                                                                                                                                               • Shpenzime  per  stafin shtese (max 3 muaj ne vit x  40 persona)                                                                           </t>
    </r>
  </si>
  <si>
    <r>
      <rPr>
        <sz val="12"/>
        <color rgb="FFFF0000"/>
        <rFont val="Calibri"/>
        <family val="2"/>
        <scheme val="minor"/>
      </rPr>
      <t xml:space="preserve">3.2.1 Shtimi i ambjenteve dhe 40 posteve  të punes për procesin e rregjistrimit dhe përzgjedhjes në kufi;
•  </t>
    </r>
    <r>
      <rPr>
        <sz val="12"/>
        <rFont val="Calibri"/>
        <family val="2"/>
        <scheme val="minor"/>
      </rPr>
      <t xml:space="preserve">Shtimi i ambjenteve  (4 kontenier per zyra x 600 000 per nje konteiner )
• Kosto per mobilimin dhe IT per kompletimin e posteve te punes (40 poste x 200 000 një post pune)                                                                                                                                                                                                                                                                                                                               • Shpenzime  per  stafin shtese (max 3 muaj ne vit x  40 persona)              </t>
    </r>
    <r>
      <rPr>
        <sz val="12"/>
        <color theme="1"/>
        <rFont val="Calibri"/>
        <family val="2"/>
        <scheme val="minor"/>
      </rPr>
      <t xml:space="preserve">                                                    </t>
    </r>
  </si>
  <si>
    <r>
      <rPr>
        <sz val="12"/>
        <color rgb="FFFF0000"/>
        <rFont val="Calibri"/>
        <family val="2"/>
        <scheme val="minor"/>
      </rPr>
      <t xml:space="preserve">3.2.1 Shtimi i ambjenteve dhe 40 posteve  të punes për procesin e rregjistrimit dhe përzgjedhjes në kufi;
</t>
    </r>
    <r>
      <rPr>
        <sz val="12"/>
        <rFont val="Calibri"/>
        <family val="2"/>
        <scheme val="minor"/>
      </rPr>
      <t xml:space="preserve">•  Shtimi i ambjenteve  (4 kontenier per zyra x 600 000 per nje konteiner )
• Kosto per mobilimin dhe IT per kompletimin e posteve te punes (40 poste x 200 000 një post pune)                                                                                                                                                                                                                                                                                                                               • Shpenzime  per  stafin shtese (max 3 muaj ne vit x  40 persona)                           </t>
    </r>
    <r>
      <rPr>
        <sz val="12"/>
        <color theme="1"/>
        <rFont val="Calibri"/>
        <family val="2"/>
        <scheme val="minor"/>
      </rPr>
      <t xml:space="preserve">                                                 </t>
    </r>
  </si>
  <si>
    <r>
      <rPr>
        <sz val="12"/>
        <color rgb="FFFF0000"/>
        <rFont val="Calibri"/>
        <family val="2"/>
        <scheme val="minor"/>
      </rPr>
      <t>3.2.2 Rishpërndarja e personelit nga drejtoritë lokale të DKM në pikat kufitare me flukse të larta</t>
    </r>
    <r>
      <rPr>
        <sz val="12"/>
        <color theme="1"/>
        <rFont val="Calibri"/>
        <family val="2"/>
        <scheme val="minor"/>
      </rPr>
      <t xml:space="preserve">
• Shpenzimet për grupin e punsës që do merren me  rishpërndarjen e personelit të DKM (5 persona x 0.5 muaj/vit )                                                                                                                                                                                                                                                                                         • Shpenzime operative p</t>
    </r>
    <r>
      <rPr>
        <sz val="12"/>
        <color theme="1"/>
        <rFont val="Aptos Narrow"/>
        <family val="2"/>
      </rPr>
      <t>ë</t>
    </r>
    <r>
      <rPr>
        <sz val="12"/>
        <color theme="1"/>
        <rFont val="Calibri"/>
        <family val="2"/>
      </rPr>
      <t>r transportin e stafit (40 persona x 20 dit</t>
    </r>
    <r>
      <rPr>
        <sz val="12"/>
        <color theme="1"/>
        <rFont val="Aptos Narrow"/>
        <family val="2"/>
      </rPr>
      <t>ë</t>
    </r>
    <r>
      <rPr>
        <sz val="12"/>
        <color theme="1"/>
        <rFont val="Calibri"/>
        <family val="2"/>
      </rPr>
      <t xml:space="preserve"> x 1000 leke/dit</t>
    </r>
    <r>
      <rPr>
        <sz val="12"/>
        <color theme="1"/>
        <rFont val="Aptos Narrow"/>
        <family val="2"/>
      </rPr>
      <t>ë</t>
    </r>
    <r>
      <rPr>
        <sz val="12"/>
        <color theme="1"/>
        <rFont val="Calibri"/>
        <family val="2"/>
      </rPr>
      <t>)</t>
    </r>
    <r>
      <rPr>
        <sz val="12"/>
        <color theme="1"/>
        <rFont val="Calibri"/>
        <family val="2"/>
        <scheme val="minor"/>
      </rPr>
      <t xml:space="preserve">                                                                                                                                                                                                                                                                                                                                                                                                             
                                                                                                                                                                                                                                                                                                                                                                                                                       </t>
    </r>
  </si>
  <si>
    <r>
      <rPr>
        <sz val="12"/>
        <color rgb="FFFF0000"/>
        <rFont val="Calibri"/>
        <family val="2"/>
        <scheme val="minor"/>
      </rPr>
      <t xml:space="preserve">3.2.2 Rishpërndarja e personelit nga drejtoritë lokale të DKM në pikat kufitare me flukse të larta
</t>
    </r>
    <r>
      <rPr>
        <sz val="12"/>
        <rFont val="Calibri"/>
        <family val="2"/>
        <scheme val="minor"/>
      </rPr>
      <t xml:space="preserve">• Shpenzimet për grupin e punsës që do merren me  rishpërndarjen e personelit të DKM (5 persona x 0.5 muaj/vit )                                                                                                                                                                                                                                                                                         • Shpenzime operative për transportin e stafit (40 persona x 20 ditë x 1000 leke/ditë)       </t>
    </r>
    <r>
      <rPr>
        <sz val="12"/>
        <color rgb="FFFF0000"/>
        <rFont val="Calibri"/>
        <family val="2"/>
        <scheme val="minor"/>
      </rPr>
      <t xml:space="preserve">  </t>
    </r>
    <r>
      <rPr>
        <sz val="12"/>
        <color theme="1"/>
        <rFont val="Calibri"/>
        <family val="2"/>
        <scheme val="minor"/>
      </rPr>
      <t xml:space="preserve">                                                                                                                                                                                                                                                                                                                                                                                                                  
                                                                                                                                                                                                                                                                                                                                                                                                                       </t>
    </r>
  </si>
  <si>
    <r>
      <rPr>
        <sz val="12"/>
        <color rgb="FFFF0000"/>
        <rFont val="Calibri"/>
        <family val="2"/>
        <scheme val="minor"/>
      </rPr>
      <t xml:space="preserve">3.2.2 Rishpërndarja e personelit nga drejtoritë lokale të DKM në pikat kufitare me flukse të larta
</t>
    </r>
    <r>
      <rPr>
        <sz val="12"/>
        <rFont val="Calibri"/>
        <family val="2"/>
        <scheme val="minor"/>
      </rPr>
      <t xml:space="preserve">• Shpenzimet për grupin e punsës që do merren me  rishpërndarjen e personelit të DKM (5 persona x 0.5 muaj/vit )                                                                                                                                                                                                                                                                                         • Shpenzime operative për transportin e stafit (40 persona x 20 ditë x 1000 leke/ditë)             </t>
    </r>
    <r>
      <rPr>
        <sz val="12"/>
        <color theme="1"/>
        <rFont val="Calibri"/>
        <family val="2"/>
        <scheme val="minor"/>
      </rPr>
      <t xml:space="preserve">                                                                                                                                                                                                                                                                                                                                                                                                                
                                                                                                                                                                                                                                                                                                                                                                                                                         </t>
    </r>
  </si>
  <si>
    <r>
      <rPr>
        <sz val="12"/>
        <color rgb="FFFF0000"/>
        <rFont val="Calibri"/>
        <family val="2"/>
        <scheme val="minor"/>
      </rPr>
      <t>3.3.1 Përdorimi i 30 automjeteve për transportin e migrantëve nga kufiri në qendrat pritëse;</t>
    </r>
    <r>
      <rPr>
        <sz val="12"/>
        <color theme="1"/>
        <rFont val="Calibri"/>
        <family val="2"/>
        <scheme val="minor"/>
      </rPr>
      <t xml:space="preserve">
• Shpenzime p</t>
    </r>
    <r>
      <rPr>
        <sz val="12"/>
        <color theme="1"/>
        <rFont val="Aptos Narrow"/>
        <family val="2"/>
      </rPr>
      <t>ër</t>
    </r>
    <r>
      <rPr>
        <sz val="12"/>
        <color theme="1"/>
        <rFont val="Calibri"/>
        <family val="2"/>
      </rPr>
      <t xml:space="preserve"> marrjen me qera t</t>
    </r>
    <r>
      <rPr>
        <sz val="12"/>
        <color theme="1"/>
        <rFont val="Aptos Narrow"/>
        <family val="2"/>
      </rPr>
      <t>ë</t>
    </r>
    <r>
      <rPr>
        <sz val="12"/>
        <color theme="1"/>
        <rFont val="Calibri"/>
        <family val="2"/>
      </rPr>
      <t xml:space="preserve"> 30 automjeteve (30 autpmjete x 3 muaj x 100,000 lek</t>
    </r>
    <r>
      <rPr>
        <sz val="12"/>
        <color theme="1"/>
        <rFont val="Aptos Narrow"/>
        <family val="2"/>
      </rPr>
      <t>ë</t>
    </r>
    <r>
      <rPr>
        <sz val="12"/>
        <color theme="1"/>
        <rFont val="Calibri"/>
        <family val="2"/>
      </rPr>
      <t>/muaj)</t>
    </r>
    <r>
      <rPr>
        <sz val="12"/>
        <color theme="1"/>
        <rFont val="Calibri"/>
        <family val="2"/>
        <scheme val="minor"/>
      </rPr>
      <t xml:space="preserve">                                                                                                                                                                                                                                                                                                                             • Shpenzime për rshofer dhe staf shoq</t>
    </r>
    <r>
      <rPr>
        <sz val="12"/>
        <color theme="1"/>
        <rFont val="Aptos Narrow"/>
        <family val="2"/>
      </rPr>
      <t>ë</t>
    </r>
    <r>
      <rPr>
        <sz val="12"/>
        <color theme="1"/>
        <rFont val="Calibri"/>
        <family val="2"/>
      </rPr>
      <t>rues (30 shofer, 60 shoq</t>
    </r>
    <r>
      <rPr>
        <sz val="12"/>
        <color theme="1"/>
        <rFont val="Aptos Narrow"/>
        <family val="2"/>
      </rPr>
      <t>ë</t>
    </r>
    <r>
      <rPr>
        <sz val="12"/>
        <color theme="1"/>
        <rFont val="Calibri"/>
        <family val="2"/>
      </rPr>
      <t>ues paga dhe sigurime p</t>
    </r>
    <r>
      <rPr>
        <sz val="12"/>
        <color theme="1"/>
        <rFont val="Aptos Narrow"/>
        <family val="2"/>
      </rPr>
      <t>ë</t>
    </r>
    <r>
      <rPr>
        <sz val="12"/>
        <color theme="1"/>
        <rFont val="Calibri"/>
        <family val="2"/>
      </rPr>
      <t>r 3 muaj)                                                                                                                                                                                                                                                                                                                             • Shpenzime për karburant (30 mjete x 50 litra n</t>
    </r>
    <r>
      <rPr>
        <sz val="12"/>
        <color theme="1"/>
        <rFont val="Aptos Narrow"/>
        <family val="2"/>
      </rPr>
      <t>ë</t>
    </r>
    <r>
      <rPr>
        <sz val="12"/>
        <color theme="1"/>
        <rFont val="Calibri"/>
        <family val="2"/>
      </rPr>
      <t xml:space="preserve"> dit</t>
    </r>
    <r>
      <rPr>
        <sz val="12"/>
        <color theme="1"/>
        <rFont val="Aptos Narrow"/>
        <family val="2"/>
      </rPr>
      <t>ë</t>
    </r>
    <r>
      <rPr>
        <sz val="12"/>
        <color theme="1"/>
        <rFont val="Calibri"/>
        <family val="2"/>
      </rPr>
      <t xml:space="preserve"> x 30 dit</t>
    </r>
    <r>
      <rPr>
        <sz val="12"/>
        <color theme="1"/>
        <rFont val="Aptos Narrow"/>
        <family val="2"/>
      </rPr>
      <t>ë</t>
    </r>
    <r>
      <rPr>
        <sz val="12"/>
        <color theme="1"/>
        <rFont val="Calibri"/>
        <family val="2"/>
      </rPr>
      <t xml:space="preserve"> x 180lek</t>
    </r>
    <r>
      <rPr>
        <sz val="12"/>
        <color theme="1"/>
        <rFont val="Aptos Narrow"/>
        <family val="2"/>
      </rPr>
      <t>ë</t>
    </r>
    <r>
      <rPr>
        <sz val="12"/>
        <color theme="1"/>
        <rFont val="Calibri"/>
        <family val="2"/>
      </rPr>
      <t>/dit</t>
    </r>
    <r>
      <rPr>
        <sz val="12"/>
        <color theme="1"/>
        <rFont val="Aptos Narrow"/>
        <family val="2"/>
      </rPr>
      <t>ë</t>
    </r>
    <r>
      <rPr>
        <sz val="12"/>
        <color theme="1"/>
        <rFont val="Calibri"/>
        <family val="2"/>
      </rPr>
      <t>)</t>
    </r>
    <r>
      <rPr>
        <sz val="12"/>
        <color theme="1"/>
        <rFont val="Calibri"/>
        <family val="2"/>
        <scheme val="minor"/>
      </rPr>
      <t xml:space="preserve">
</t>
    </r>
  </si>
  <si>
    <r>
      <rPr>
        <sz val="12"/>
        <color rgb="FFFF0000"/>
        <rFont val="Calibri"/>
        <family val="2"/>
        <scheme val="minor"/>
      </rPr>
      <t xml:space="preserve">3.3.2 Përdorimi i 30 automjeteve për transportin e migrantëve nga kufiri në qendrat pritëse;
</t>
    </r>
    <r>
      <rPr>
        <sz val="12"/>
        <rFont val="Calibri"/>
        <family val="2"/>
        <scheme val="minor"/>
      </rPr>
      <t xml:space="preserve">• Shpenzime për marrjen me qera të 30 automjeteve (30 autpmjete x 3 muaj x 100,000 lekë/muaj)                                                                                                                                                                                                                                                                                                                             • Shpenzime për rshofer dhe staf shoqërues (30 shofer, 60 shoqëues paga dhe sigurime për 3 muaj)                                                                                                                                                                                                                                                                                                                             • Shpenzime për karburant (30 mjete x 50 litra në ditë x 30 ditë x 180lekë/ditë)
</t>
    </r>
  </si>
  <si>
    <r>
      <rPr>
        <sz val="12"/>
        <color rgb="FFFF0000"/>
        <rFont val="Calibri"/>
        <family val="2"/>
        <scheme val="minor"/>
      </rPr>
      <t xml:space="preserve">3.3.2 Përdorimi i 30 automjeteve për transportin e migrantëve nga kufiri në qendrat pritëse;
</t>
    </r>
    <r>
      <rPr>
        <sz val="12"/>
        <rFont val="Calibri"/>
        <family val="2"/>
        <scheme val="minor"/>
      </rPr>
      <t>• Shpenzime për marrjen me qera të 30 automjeteve (30 autpmjete x 3 muaj x 100,000 lekë/muaj)                                                                                                                                                                                                                                                                                                                             • Shpenzime për rshofer dhe staf shoqërues (30 shofer, 60 shoqëues paga dhe sigurime për 3 muaj)                                                                                                                                                                                                                                                                                                                             • Shpenzime për karburant (30 mjete x 50 litra në ditë x 30 ditë x 180lekë/ditë)</t>
    </r>
    <r>
      <rPr>
        <sz val="12"/>
        <color theme="1"/>
        <rFont val="Calibri"/>
        <family val="2"/>
        <scheme val="minor"/>
      </rPr>
      <t xml:space="preserve">
</t>
    </r>
  </si>
  <si>
    <t>073 40 Mbështetja e Luftimit (17), 03140 Policia e Shtetit (16); 01110 Planifikimi, Menaxhimi dhe Administrimi (16)</t>
  </si>
  <si>
    <r>
      <rPr>
        <sz val="12"/>
        <color rgb="FFFF0000"/>
        <rFont val="Calibri"/>
        <family val="2"/>
        <scheme val="minor"/>
      </rPr>
      <t>3.5.1 Rishpërndarja e burimeve njerëzore për ndjekjen e procedurave të azilit .</t>
    </r>
    <r>
      <rPr>
        <sz val="12"/>
        <color theme="1"/>
        <rFont val="Calibri"/>
        <family val="2"/>
        <scheme val="minor"/>
      </rPr>
      <t xml:space="preserve">
 • Nuk ka kosto shtesë, mbulohet me tavanet buxhetore ekzistuese       
</t>
    </r>
  </si>
  <si>
    <r>
      <rPr>
        <sz val="12"/>
        <color rgb="FFFF0000"/>
        <rFont val="Calibri"/>
        <family val="2"/>
        <scheme val="minor"/>
      </rPr>
      <t xml:space="preserve">3.5.1 Rishpërndarja e burimeve njerëzore për ndjekjen e procedurave të azilit .
 </t>
    </r>
    <r>
      <rPr>
        <sz val="12"/>
        <rFont val="Calibri"/>
        <family val="2"/>
        <scheme val="minor"/>
      </rPr>
      <t xml:space="preserve">• Nuk ka kosto shtesë, mbulohet me tavanet buxhetore ekzistuese    </t>
    </r>
    <r>
      <rPr>
        <sz val="12"/>
        <color theme="1"/>
        <rFont val="Calibri"/>
        <family val="2"/>
        <scheme val="minor"/>
      </rPr>
      <t xml:space="preserve">       
</t>
    </r>
  </si>
  <si>
    <r>
      <rPr>
        <sz val="12"/>
        <color rgb="FFFF0000"/>
        <rFont val="Calibri"/>
        <family val="2"/>
        <scheme val="minor"/>
      </rPr>
      <t xml:space="preserve">3.5.4 Shtimi i personelit dhe në QPA (14 staf) </t>
    </r>
    <r>
      <rPr>
        <sz val="12"/>
        <color theme="1"/>
        <rFont val="Calibri"/>
        <family val="2"/>
        <scheme val="minor"/>
      </rPr>
      <t xml:space="preserve">                                                                                                                                                                                                                                                                                                                                                                                                                                                            • Shpenzimet e stafit shtesë të planifikuara vetëm për 3 muaj/në vit (12 paga x 3muaj kategoria C6) p</t>
    </r>
    <r>
      <rPr>
        <sz val="12"/>
        <color theme="1"/>
        <rFont val="Aptos Narrow"/>
        <family val="2"/>
      </rPr>
      <t>ë</t>
    </r>
    <r>
      <rPr>
        <sz val="12"/>
        <color theme="1"/>
        <rFont val="Calibri"/>
        <family val="2"/>
      </rPr>
      <t xml:space="preserve"> efekt llogaritje</t>
    </r>
    <r>
      <rPr>
        <sz val="12"/>
        <color theme="1"/>
        <rFont val="Calibri"/>
        <family val="2"/>
        <scheme val="minor"/>
      </rPr>
      <t xml:space="preserve">       </t>
    </r>
  </si>
  <si>
    <r>
      <rPr>
        <sz val="12"/>
        <color rgb="FFFF0000"/>
        <rFont val="Calibri"/>
        <family val="2"/>
        <scheme val="minor"/>
      </rPr>
      <t xml:space="preserve">3.5.1 Rishpërndarja e burimeve njerëzore për ndjekjen e procedurave të azilit .
 </t>
    </r>
    <r>
      <rPr>
        <sz val="12"/>
        <rFont val="Calibri"/>
        <family val="2"/>
        <scheme val="minor"/>
      </rPr>
      <t>• Nuk ka kosto shtesë, mbulohet me tavanet buxhetore ekzistuese</t>
    </r>
    <r>
      <rPr>
        <sz val="12"/>
        <color rgb="FFFF0000"/>
        <rFont val="Calibri"/>
        <family val="2"/>
        <scheme val="minor"/>
      </rPr>
      <t xml:space="preserve">    </t>
    </r>
    <r>
      <rPr>
        <sz val="12"/>
        <color theme="1"/>
        <rFont val="Calibri"/>
        <family val="2"/>
        <scheme val="minor"/>
      </rPr>
      <t xml:space="preserve">       
</t>
    </r>
  </si>
  <si>
    <r>
      <t xml:space="preserve">3.5.2 Krijimi i vendeve të përkohshme pune pranë qendrave kufitare për regjistrim azili                                                                                                                                                                                                                                                                                                                                                   </t>
    </r>
    <r>
      <rPr>
        <sz val="12"/>
        <rFont val="Calibri"/>
        <family val="2"/>
        <scheme val="minor"/>
      </rPr>
      <t>• 5 qendra t</t>
    </r>
    <r>
      <rPr>
        <sz val="12"/>
        <rFont val="Aptos Narrow"/>
        <family val="2"/>
      </rPr>
      <t>ë</t>
    </r>
    <r>
      <rPr>
        <sz val="12"/>
        <rFont val="Calibri"/>
        <family val="2"/>
      </rPr>
      <t xml:space="preserve"> p</t>
    </r>
    <r>
      <rPr>
        <sz val="12"/>
        <rFont val="Aptos Narrow"/>
        <family val="2"/>
      </rPr>
      <t>ë</t>
    </r>
    <r>
      <rPr>
        <sz val="12"/>
        <rFont val="Calibri"/>
        <family val="2"/>
      </rPr>
      <t>rkohshme x 2 persona x 200000 lek</t>
    </r>
    <r>
      <rPr>
        <sz val="12"/>
        <rFont val="Aptos Narrow"/>
        <family val="2"/>
      </rPr>
      <t>ë</t>
    </r>
    <r>
      <rPr>
        <sz val="12"/>
        <rFont val="Calibri"/>
        <family val="2"/>
      </rPr>
      <t xml:space="preserve"> shpenzime p</t>
    </r>
    <r>
      <rPr>
        <sz val="12"/>
        <rFont val="Aptos Narrow"/>
        <family val="2"/>
      </rPr>
      <t>ë</t>
    </r>
    <r>
      <rPr>
        <sz val="12"/>
        <rFont val="Calibri"/>
        <family val="2"/>
      </rPr>
      <t>r post pune</t>
    </r>
  </si>
  <si>
    <r>
      <rPr>
        <sz val="12"/>
        <color rgb="FFFF0000"/>
        <rFont val="Calibri"/>
        <family val="2"/>
        <scheme val="minor"/>
      </rPr>
      <t>3.5.3 Aktivizimi i ekspertëve të jashtëm &amp; mbështetja e UNHCR për procesin e azilit</t>
    </r>
    <r>
      <rPr>
        <sz val="12"/>
        <color theme="1"/>
        <rFont val="Calibri"/>
        <family val="2"/>
        <scheme val="minor"/>
      </rPr>
      <t xml:space="preserve">                                                                                                                                                                                                                                                                                                                                                                                   • 5 ekspert t</t>
    </r>
    <r>
      <rPr>
        <sz val="12"/>
        <color theme="1"/>
        <rFont val="Aptos Narrow"/>
        <family val="2"/>
      </rPr>
      <t>ë</t>
    </r>
    <r>
      <rPr>
        <sz val="12"/>
        <color theme="1"/>
        <rFont val="Calibri"/>
        <family val="2"/>
      </rPr>
      <t xml:space="preserve"> jasht</t>
    </r>
    <r>
      <rPr>
        <sz val="12"/>
        <color theme="1"/>
        <rFont val="Aptos Narrow"/>
        <family val="2"/>
      </rPr>
      <t>ë</t>
    </r>
    <r>
      <rPr>
        <sz val="12"/>
        <color theme="1"/>
        <rFont val="Calibri"/>
        <family val="2"/>
      </rPr>
      <t>m p</t>
    </r>
    <r>
      <rPr>
        <sz val="12"/>
        <color theme="1"/>
        <rFont val="Aptos Narrow"/>
        <family val="2"/>
      </rPr>
      <t>ë</t>
    </r>
    <r>
      <rPr>
        <sz val="12"/>
        <color theme="1"/>
        <rFont val="Calibri"/>
        <family val="2"/>
      </rPr>
      <t xml:space="preserve">r azilin </t>
    </r>
    <r>
      <rPr>
        <sz val="12"/>
        <color theme="1"/>
        <rFont val="Calibri"/>
        <family val="2"/>
        <scheme val="minor"/>
      </rPr>
      <t xml:space="preserve"> x 20 dit</t>
    </r>
    <r>
      <rPr>
        <sz val="12"/>
        <color theme="1"/>
        <rFont val="Aptos Narrow"/>
        <family val="2"/>
      </rPr>
      <t>ë</t>
    </r>
    <r>
      <rPr>
        <sz val="12"/>
        <color theme="1"/>
        <rFont val="Calibri"/>
        <family val="2"/>
      </rPr>
      <t>/n</t>
    </r>
    <r>
      <rPr>
        <sz val="12"/>
        <color theme="1"/>
        <rFont val="Aptos Narrow"/>
        <family val="2"/>
      </rPr>
      <t>ë</t>
    </r>
    <r>
      <rPr>
        <sz val="12"/>
        <color theme="1"/>
        <rFont val="Calibri"/>
        <family val="2"/>
      </rPr>
      <t xml:space="preserve"> vit</t>
    </r>
  </si>
  <si>
    <r>
      <rPr>
        <sz val="12"/>
        <color rgb="FFFF0000"/>
        <rFont val="Calibri"/>
        <family val="2"/>
        <scheme val="minor"/>
      </rPr>
      <t>3.5.3 Aktivizimi i ekspertëve të jashtëm &amp; mbështetja e UNHCR për procesin e azilit</t>
    </r>
    <r>
      <rPr>
        <sz val="12"/>
        <color theme="1"/>
        <rFont val="Calibri"/>
        <family val="2"/>
        <scheme val="minor"/>
      </rPr>
      <t xml:space="preserve">                                                                                                                                                                                                                                                                                                                                                                                    • 5 ekspert t</t>
    </r>
    <r>
      <rPr>
        <sz val="12"/>
        <color theme="1"/>
        <rFont val="Aptos Narrow"/>
        <family val="2"/>
      </rPr>
      <t>ë</t>
    </r>
    <r>
      <rPr>
        <sz val="12"/>
        <color theme="1"/>
        <rFont val="Calibri"/>
        <family val="2"/>
      </rPr>
      <t xml:space="preserve"> jasht</t>
    </r>
    <r>
      <rPr>
        <sz val="12"/>
        <color theme="1"/>
        <rFont val="Aptos Narrow"/>
        <family val="2"/>
      </rPr>
      <t>ë</t>
    </r>
    <r>
      <rPr>
        <sz val="12"/>
        <color theme="1"/>
        <rFont val="Calibri"/>
        <family val="2"/>
      </rPr>
      <t>m p</t>
    </r>
    <r>
      <rPr>
        <sz val="12"/>
        <color theme="1"/>
        <rFont val="Aptos Narrow"/>
        <family val="2"/>
      </rPr>
      <t>ë</t>
    </r>
    <r>
      <rPr>
        <sz val="12"/>
        <color theme="1"/>
        <rFont val="Calibri"/>
        <family val="2"/>
      </rPr>
      <t xml:space="preserve">r azilin </t>
    </r>
    <r>
      <rPr>
        <sz val="12"/>
        <color theme="1"/>
        <rFont val="Calibri"/>
        <family val="2"/>
        <scheme val="minor"/>
      </rPr>
      <t xml:space="preserve"> x 20 dit</t>
    </r>
    <r>
      <rPr>
        <sz val="12"/>
        <color theme="1"/>
        <rFont val="Aptos Narrow"/>
        <family val="2"/>
      </rPr>
      <t>ë</t>
    </r>
    <r>
      <rPr>
        <sz val="12"/>
        <color theme="1"/>
        <rFont val="Calibri"/>
        <family val="2"/>
      </rPr>
      <t>/n</t>
    </r>
    <r>
      <rPr>
        <sz val="12"/>
        <color theme="1"/>
        <rFont val="Aptos Narrow"/>
        <family val="2"/>
      </rPr>
      <t>ë</t>
    </r>
    <r>
      <rPr>
        <sz val="12"/>
        <color theme="1"/>
        <rFont val="Calibri"/>
        <family val="2"/>
      </rPr>
      <t xml:space="preserve"> vit</t>
    </r>
  </si>
  <si>
    <r>
      <rPr>
        <sz val="12"/>
        <color rgb="FFFF0000"/>
        <rFont val="Calibri"/>
        <family val="2"/>
        <scheme val="minor"/>
      </rPr>
      <t xml:space="preserve">3.5.4 Shtimi i personelit dhe në QPA (14 staf) </t>
    </r>
    <r>
      <rPr>
        <sz val="12"/>
        <color theme="1"/>
        <rFont val="Calibri"/>
        <family val="2"/>
        <scheme val="minor"/>
      </rPr>
      <t xml:space="preserve">                                                                                                                                                                                                                                                                                                                                                                                                                                                            • Shpenzimet e stafit shtesë të planifikuara vetëm për 3 muaj/në vit (12 paga x 3muaj kategoria C6) p</t>
    </r>
    <r>
      <rPr>
        <sz val="12"/>
        <color theme="1"/>
        <rFont val="Aptos Narrow"/>
        <family val="2"/>
      </rPr>
      <t>ër</t>
    </r>
    <r>
      <rPr>
        <sz val="7.2"/>
        <color theme="1"/>
        <rFont val="Calibri"/>
        <family val="2"/>
      </rPr>
      <t xml:space="preserve"> efekt llogaritje</t>
    </r>
    <r>
      <rPr>
        <sz val="12"/>
        <color theme="1"/>
        <rFont val="Calibri"/>
        <family val="2"/>
        <scheme val="minor"/>
      </rPr>
      <t xml:space="preserve">       </t>
    </r>
  </si>
  <si>
    <r>
      <t xml:space="preserve">3.6.1 Vendosja e punonjësve socialë, psikologëve dhe PMF 24/7 në kufi dhe qendrat pritëse                                                                                                                                                                                                                                                                                                                        </t>
    </r>
    <r>
      <rPr>
        <sz val="12"/>
        <rFont val="Times New Roman"/>
        <family val="1"/>
      </rPr>
      <t xml:space="preserve">• Shpenzime për punonjësit socialë/psikolog  (5 pika x min 4 punonjës social/psikolog për secilën pikë). Do identifikohen në bashkitë e Qarkut. Vetem per 3 muaj                                                                                                                                                                                                                                                                                                                                                            • Shpenzime operative 10% e pagave dhe sigurimeve të stafit                                                                                                                                                         </t>
    </r>
    <r>
      <rPr>
        <sz val="11"/>
        <color rgb="FFFF0000"/>
        <rFont val="Times New Roman"/>
        <family val="1"/>
      </rPr>
      <t xml:space="preserve">                                                                                                                                                                                                                                            </t>
    </r>
  </si>
  <si>
    <r>
      <t xml:space="preserve">3.6.1 Vendosja e punonjësve socialë, psikologëve dhe PMF 24/7 në kufi dhe qendrat pritëse                                                                                                                                                                                                                                                                                                                                                    </t>
    </r>
    <r>
      <rPr>
        <sz val="12"/>
        <rFont val="Times New Roman"/>
        <family val="1"/>
      </rPr>
      <t xml:space="preserve">• Shpenzime për punonjësit socialë/psikolog  (5 pika x min 4 punonjës social/psikolog për secilën pikë). Do identifikohen në bashkitë e Qarkut. Vetem per 3 muaj                                                                                                                                                                                                                                                                                                                                                            • Shpenzime operative 10% e pagave dhe sigurimeve të stafit                                                                                                                                                         </t>
    </r>
    <r>
      <rPr>
        <sz val="11"/>
        <color rgb="FFFF0000"/>
        <rFont val="Times New Roman"/>
        <family val="1"/>
      </rPr>
      <t xml:space="preserve">                                                                                                                                                                                                                                            </t>
    </r>
  </si>
  <si>
    <r>
      <t xml:space="preserve">3.6.3 Riorganizimi i hapësirave dhe stafit në Qendrën Kombëtare për Viktimat e Trafikimit                                                                                                                                                                                                                                                                                                                                                    </t>
    </r>
    <r>
      <rPr>
        <sz val="12"/>
        <rFont val="Calibri"/>
        <family val="2"/>
        <scheme val="minor"/>
      </rPr>
      <t>• Shpenzime mbeten brenda tavaneve buxhetore t</t>
    </r>
    <r>
      <rPr>
        <sz val="12"/>
        <rFont val="Aptos Narrow"/>
        <family val="2"/>
      </rPr>
      <t>ë</t>
    </r>
    <r>
      <rPr>
        <sz val="12"/>
        <rFont val="Calibri"/>
        <family val="2"/>
      </rPr>
      <t xml:space="preserve"> miratuara</t>
    </r>
    <r>
      <rPr>
        <sz val="12"/>
        <rFont val="Calibri"/>
        <family val="2"/>
        <scheme val="minor"/>
      </rPr>
      <t xml:space="preserve">  për Qendren Kombëtare Pritëse për Viktimat e Trafikimit                                                                                                                                                                                                                                                                                                                                                                                                                                               </t>
    </r>
  </si>
  <si>
    <r>
      <t xml:space="preserve">3.6.3Riorganizimi i hapësirave dhe stafit në Qendrën Kombëtare për Viktimat e Trafikimit                                                                                                                                                                                                                                                                                                                                                    </t>
    </r>
    <r>
      <rPr>
        <sz val="12"/>
        <rFont val="Calibri"/>
        <family val="2"/>
        <scheme val="minor"/>
      </rPr>
      <t>• Shpenzime mbeten brenda tavaneve buxhetore t</t>
    </r>
    <r>
      <rPr>
        <sz val="12"/>
        <rFont val="Aptos Narrow"/>
        <family val="2"/>
      </rPr>
      <t>ë</t>
    </r>
    <r>
      <rPr>
        <sz val="12"/>
        <rFont val="Calibri"/>
        <family val="2"/>
      </rPr>
      <t xml:space="preserve"> miratuara</t>
    </r>
    <r>
      <rPr>
        <sz val="12"/>
        <rFont val="Calibri"/>
        <family val="2"/>
        <scheme val="minor"/>
      </rPr>
      <t xml:space="preserve">  për Qendren Kombëtare Pritëse për Viktimat e Trafikimit                                                                                                                                                                                                                                                                                                                                                                                                                                               </t>
    </r>
  </si>
  <si>
    <r>
      <t xml:space="preserve">3.6.3 Riorganizimi i hapësirave dhe stafit në Qendrën Kombëtare për Viktimat e Trafikimit                                                                                                                                                                                                                                                                                                                                                   </t>
    </r>
    <r>
      <rPr>
        <sz val="12"/>
        <rFont val="Calibri"/>
        <family val="2"/>
        <scheme val="minor"/>
      </rPr>
      <t>• Shpenzime mbeten brenda tavaneve buxhetore t</t>
    </r>
    <r>
      <rPr>
        <sz val="12"/>
        <rFont val="Aptos Narrow"/>
        <family val="2"/>
      </rPr>
      <t>ë</t>
    </r>
    <r>
      <rPr>
        <sz val="12"/>
        <rFont val="Calibri"/>
        <family val="2"/>
      </rPr>
      <t xml:space="preserve"> miratuara</t>
    </r>
    <r>
      <rPr>
        <sz val="12"/>
        <rFont val="Calibri"/>
        <family val="2"/>
        <scheme val="minor"/>
      </rPr>
      <t xml:space="preserve">  për Qendren Kombëtare Pritëse për Viktimat e Trafikimit                                                                                                                                                                                                                                                                                                                                                                                                                                               </t>
    </r>
  </si>
  <si>
    <r>
      <rPr>
        <sz val="12"/>
        <color rgb="FFFF0000"/>
        <rFont val="Calibri"/>
        <family val="2"/>
        <scheme val="minor"/>
      </rPr>
      <t>3.7.1 Shtimi i rezervave ushqimore per menaxhimin e 375 migranteve ne jave;</t>
    </r>
    <r>
      <rPr>
        <sz val="12"/>
        <color theme="1"/>
        <rFont val="Calibri"/>
        <family val="2"/>
      </rPr>
      <t xml:space="preserve">                                                                                                                                                                                                                                                                                                                                                                                    • G</t>
    </r>
    <r>
      <rPr>
        <sz val="12"/>
        <rFont val="Calibri"/>
        <family val="2"/>
      </rPr>
      <t>rumbullimi i rezervave ushqimore dhe mjeteve higjeno sanitare në qendrat e përkohshme të pritjes  (nga fondet e kontigjences qe kane institucionet)                                                                                                                                                                                                                                                                                                                                                            • Fonde për rezerva ushqimore për 4500 persona në vit x 7 ditë kuotë ushqimore x 400 lekë/ditë kuota ushqimore për person                                                                                                                                                                                                                                                                                                        • Fonde për paketa higjeno sanitare për 4500 persona x 1500 lekë/për person</t>
    </r>
  </si>
  <si>
    <r>
      <rPr>
        <sz val="12"/>
        <color rgb="FFFF0000"/>
        <rFont val="Calibri"/>
        <family val="2"/>
        <scheme val="minor"/>
      </rPr>
      <t>3.7.1 Shtimi i rezervave ushqimore per menaxhimin e 375 migranteve ne jave;</t>
    </r>
    <r>
      <rPr>
        <sz val="12"/>
        <color theme="1"/>
        <rFont val="Calibri"/>
        <family val="2"/>
      </rPr>
      <t xml:space="preserve">                                                                                                                                                                                                                                                                                                                                                                                    • G</t>
    </r>
    <r>
      <rPr>
        <sz val="12"/>
        <rFont val="Calibri"/>
        <family val="2"/>
      </rPr>
      <t>rumbullimi i rezervave ushqimore dhe mjeteve higjeno sanitare në qendrat e përkohshme të pritjes                                                                                                                                                                                                                                                                                                                                                             • Fonde për rezerva ushqimore për 4500 persona në vit x 7 ditë kuotë ushqimore x 400 lekë/ditë kuota ushqimore për person                                                                                                                                                                                                                                                                                                        • Fonde për paketa higjeno sanitare për 4500 persona x 1500 lekë/për person</t>
    </r>
  </si>
  <si>
    <r>
      <t xml:space="preserve">3.9.1 Rritja e pranisë së policisë në qendrat pritëse                                                                                                                                                                                                                                                                                                                                                                                                                                                      </t>
    </r>
    <r>
      <rPr>
        <sz val="12"/>
        <rFont val="Calibri"/>
        <family val="2"/>
        <scheme val="minor"/>
      </rPr>
      <t xml:space="preserve">•  (detyre funksionale, brenda tavaneve buxhetore)                                                                                                                                                                                                                                                                                                                                                                                                                                                                                                                                                                                                                                                                                                                                                                                                                                                                                                                                                                                                                                                                                                                                                                                                      </t>
    </r>
  </si>
  <si>
    <r>
      <t xml:space="preserve">3.9.1 Rritja e pranisë së policisë në qendrat pritëse                                                                                                                                                                                                                                                                                                                                                                                                                                                      </t>
    </r>
    <r>
      <rPr>
        <sz val="12"/>
        <rFont val="Calibri"/>
        <family val="2"/>
        <scheme val="minor"/>
      </rPr>
      <t xml:space="preserve">•  (detyre funksionale, brenda tavaneve buxhetore)                                                                                                                                                                                                                                                                                                                                                                                                                                                                                                                                                                                                                                                                                                                                                                                                                                                                                                                                                                                                                                                                                                                                                                                                    </t>
    </r>
  </si>
  <si>
    <r>
      <t xml:space="preserve">3.10.2 Emërimi i një koordinatori shëndetësor për çdo rajon                                                                                                                                                                                                                                                                                                                                                                                                                             </t>
    </r>
    <r>
      <rPr>
        <sz val="12"/>
        <rFont val="Calibri"/>
        <family val="2"/>
        <scheme val="minor"/>
      </rPr>
      <t>• Shpenzime p</t>
    </r>
    <r>
      <rPr>
        <sz val="12"/>
        <rFont val="Aptos Narrow"/>
        <family val="2"/>
      </rPr>
      <t>ë</t>
    </r>
    <r>
      <rPr>
        <sz val="12"/>
        <rFont val="Calibri"/>
        <family val="2"/>
      </rPr>
      <t>r pagat e koordinator</t>
    </r>
    <r>
      <rPr>
        <sz val="12"/>
        <rFont val="Aptos Narrow"/>
        <family val="2"/>
      </rPr>
      <t>ë</t>
    </r>
    <r>
      <rPr>
        <sz val="12"/>
        <rFont val="Calibri"/>
        <family val="2"/>
      </rPr>
      <t>ve</t>
    </r>
    <r>
      <rPr>
        <sz val="12"/>
        <rFont val="Calibri"/>
        <family val="2"/>
        <scheme val="minor"/>
      </rPr>
      <t xml:space="preserve"> (3 persona x 6 muaj maksimumi)  </t>
    </r>
  </si>
  <si>
    <r>
      <t xml:space="preserve">3.10.3 Vendosja e 3 epidemiologëve në pika kufitare/qendra pritëse                                                                                                                                                                                                                                                                                                                                                                                            </t>
    </r>
    <r>
      <rPr>
        <sz val="12"/>
        <rFont val="Calibri"/>
        <family val="2"/>
        <scheme val="minor"/>
      </rPr>
      <t xml:space="preserve">• Shpenzime për pagat 3 epidemiologëve (3 persona x 6 muaj maksimumi)  </t>
    </r>
  </si>
  <si>
    <r>
      <rPr>
        <b/>
        <sz val="12"/>
        <color rgb="FFFF0000"/>
        <rFont val="Calibri"/>
        <family val="2"/>
        <scheme val="minor"/>
      </rPr>
      <t>3.10.1  Vendosja e 9 ekipeve mjekësore statike/mobile 24/7 në Vlorë, Korçë, Gjirokastër</t>
    </r>
    <r>
      <rPr>
        <b/>
        <sz val="12"/>
        <color theme="1"/>
        <rFont val="Calibri"/>
        <family val="2"/>
        <scheme val="minor"/>
      </rPr>
      <t xml:space="preserve">                                                                                                                                                                                                                                                                                                                                                                                                                      • Shpenzime stafi (18 persona x 3 muaj)                                                                                                                                                                                                                                                                                                                                                                                                                                                                         • Shpenzime të tjera operative (25% e pagave dhe sigurimeve)(detyre funksionale (brenda tavaneve buxhetore të spitaleve Rajonale)  </t>
    </r>
  </si>
  <si>
    <r>
      <t xml:space="preserve">3.10.3 Vendosja e 3 epidemiologëve në pika kufitare/qendra pritëse                                                                                                                                                                                                                                                                                                                                                                                            </t>
    </r>
    <r>
      <rPr>
        <sz val="12"/>
        <rFont val="Calibri"/>
        <family val="2"/>
        <scheme val="minor"/>
      </rPr>
      <t xml:space="preserve">• Shpenzime për pagat 3 epidemiologëve (3 persona x 3 muaj maksimumi)  </t>
    </r>
  </si>
  <si>
    <t xml:space="preserve">4.  Nentotal </t>
  </si>
  <si>
    <r>
      <rPr>
        <sz val="12"/>
        <color rgb="FFFF0000"/>
        <rFont val="Calibri"/>
        <family val="2"/>
        <scheme val="minor"/>
      </rPr>
      <t xml:space="preserve">4.1 Task-Forca  kërkon dhe koordinon ndihmë teknike, financiare dhe humanitare për menaxhimin e krizës migratore                                                                                                                                                                                                                                                                                                                                                                                                                                                                   </t>
    </r>
    <r>
      <rPr>
        <sz val="12"/>
        <rFont val="Calibri"/>
        <family val="2"/>
        <scheme val="minor"/>
      </rPr>
      <t xml:space="preserve">• Shpenzimet e stafit që merret me koordinimin ( 6 staff x 1.5 muaj /vit)                                                                                                                                                                                                                                                                                                                                                                                                                                                                                                                                                                                                                                                                                                                                                                                                                                           </t>
    </r>
    <r>
      <rPr>
        <sz val="12"/>
        <rFont val="Aptos Narrow"/>
        <family val="2"/>
      </rPr>
      <t xml:space="preserve"> </t>
    </r>
    <r>
      <rPr>
        <sz val="12"/>
        <rFont val="Calibri"/>
        <family val="2"/>
        <scheme val="minor"/>
      </rPr>
      <t xml:space="preserve">                                                                                                                                                                                                                                                                                                                                                                                                                                                                                                                                                                                                                                                                                                                                                                                                                                                                                                                                                                                                                                                                                                                                                                                                    </t>
    </r>
  </si>
  <si>
    <r>
      <rPr>
        <sz val="12"/>
        <color rgb="FFFF0000"/>
        <rFont val="Calibri"/>
        <family val="2"/>
        <scheme val="minor"/>
      </rPr>
      <t xml:space="preserve">4.1.1 </t>
    </r>
    <r>
      <rPr>
        <sz val="12"/>
        <rFont val="Calibri"/>
        <family val="2"/>
        <scheme val="minor"/>
      </rPr>
      <t xml:space="preserve">Task-Forca  kërkon dhe koordinon ndihmë teknike, financiare dhe humanitare për menaxhimin e krizës migratore                                                                                                                                                                                                                                                                                                                                                                                                                                                                   • Shpenzimet e stafit që merret me koordinimin ( 6 staff x 1.5 muaj /vit)      </t>
    </r>
    <r>
      <rPr>
        <sz val="12"/>
        <rFont val="Aptos Narrow"/>
        <family val="2"/>
      </rPr>
      <t xml:space="preserve"> </t>
    </r>
    <r>
      <rPr>
        <sz val="12"/>
        <rFont val="Calibri"/>
        <family val="2"/>
        <scheme val="minor"/>
      </rPr>
      <t xml:space="preserve">                                                                                                                                                                                                                                                                                                                                                                                                                                                                                                                                                                                                                                                                                                                                                                                                                                                                                                                                                                                                                                                                                                                                                                                                    </t>
    </r>
  </si>
  <si>
    <t>01110 Planifikimi, Menaxhimi dhe Administrimi (3), 01110 Planifikimi, Menaxhimi dhe Administrimi (16)</t>
  </si>
  <si>
    <r>
      <rPr>
        <sz val="12"/>
        <color rgb="FFFF0000"/>
        <rFont val="Calibri"/>
        <family val="2"/>
        <scheme val="minor"/>
      </rPr>
      <t>4.2 1 Rritja e kontrollit kufitar me mbështetje nga Forcat e Armatosura;</t>
    </r>
    <r>
      <rPr>
        <sz val="12"/>
        <color theme="1"/>
        <rFont val="Calibri"/>
        <family val="2"/>
        <scheme val="minor"/>
      </rPr>
      <t xml:space="preserve">                                                                                                                                                                                                                                                                                                                                                                                                                                                                                                                                                                                                       •  Shtimi i 120 pozicione pune në qendra emergjente   (120 persona * 3 muaj/vit) )
• Kosto per mobilimin dhe IT per kompletimin e posteve te punes (30 poste IT shtes</t>
    </r>
    <r>
      <rPr>
        <sz val="12"/>
        <color theme="1"/>
        <rFont val="Aptos Narrow"/>
        <family val="2"/>
      </rPr>
      <t>ë</t>
    </r>
    <r>
      <rPr>
        <sz val="12"/>
        <color theme="1"/>
        <rFont val="Calibri"/>
        <family val="2"/>
        <scheme val="minor"/>
      </rPr>
      <t xml:space="preserve">)                                                                                                                                                                                                                                                                                                                                • Kosto per  10 persona nga FA (brenda tavaneve buxhetore)                                                                                                                                                                                                                                                                                                   </t>
    </r>
  </si>
  <si>
    <r>
      <rPr>
        <sz val="12"/>
        <color rgb="FFFF0000"/>
        <rFont val="Calibri"/>
        <family val="2"/>
        <scheme val="minor"/>
      </rPr>
      <t>4.2.2 Propozimi i masave juridike alternative bazuar në vlerësimin e situatës për mbikëqyrjen dhe menaxhimin e kufirit (akt normativ/ligjor)</t>
    </r>
    <r>
      <rPr>
        <sz val="12"/>
        <color theme="1"/>
        <rFont val="Calibri"/>
        <family val="2"/>
        <scheme val="minor"/>
      </rPr>
      <t xml:space="preserve">                                                                                                                                                                                                                                                                                                                                               •  Grup pune p</t>
    </r>
    <r>
      <rPr>
        <sz val="12"/>
        <color theme="1"/>
        <rFont val="Aptos Narrow"/>
        <family val="2"/>
      </rPr>
      <t>ë</t>
    </r>
    <r>
      <rPr>
        <sz val="12"/>
        <color theme="1"/>
        <rFont val="Calibri"/>
        <family val="2"/>
      </rPr>
      <t xml:space="preserve">r ndryshime ligjore </t>
    </r>
    <r>
      <rPr>
        <sz val="12"/>
        <color theme="1"/>
        <rFont val="Calibri"/>
        <family val="2"/>
        <scheme val="minor"/>
      </rPr>
      <t xml:space="preserve">  (5 antar x 3 muaj) 
• Kosto per ekspert politikash, ligjor (4 ekspert x 20 dit</t>
    </r>
    <r>
      <rPr>
        <sz val="12"/>
        <color theme="1"/>
        <rFont val="Aptos Narrow"/>
        <family val="2"/>
      </rPr>
      <t>ë</t>
    </r>
    <r>
      <rPr>
        <sz val="12"/>
        <color theme="1"/>
        <rFont val="Calibri"/>
        <family val="2"/>
      </rPr>
      <t>/pune</t>
    </r>
    <r>
      <rPr>
        <sz val="12"/>
        <color theme="1"/>
        <rFont val="Calibri"/>
        <family val="2"/>
        <scheme val="minor"/>
      </rPr>
      <t xml:space="preserve">    </t>
    </r>
  </si>
  <si>
    <r>
      <rPr>
        <sz val="12"/>
        <color rgb="FFFF0000"/>
        <rFont val="Calibri"/>
        <family val="2"/>
        <scheme val="minor"/>
      </rPr>
      <t xml:space="preserve">4.3.1 Transport emergjent për shpërndarjen e migrantëve nga kufiri në qendrat pritëse (QPA, QKPVT, QFH).                                                                                                                                                                                                                                                                                                                                 </t>
    </r>
    <r>
      <rPr>
        <sz val="12"/>
        <color theme="1"/>
        <rFont val="Calibri"/>
        <family val="2"/>
        <scheme val="minor"/>
      </rPr>
      <t xml:space="preserve">                                                                                                                                                                                                                                                                                                          • Shpenzime transporti për shpërndarjen e  migrantëve  (p</t>
    </r>
    <r>
      <rPr>
        <sz val="12"/>
        <color theme="1"/>
        <rFont val="Aptos Narrow"/>
        <family val="2"/>
      </rPr>
      <t>ë</t>
    </r>
    <r>
      <rPr>
        <sz val="12"/>
        <color theme="1"/>
        <rFont val="Calibri"/>
        <family val="2"/>
      </rPr>
      <t>rfshihen vet</t>
    </r>
    <r>
      <rPr>
        <sz val="12"/>
        <color theme="1"/>
        <rFont val="Aptos Narrow"/>
        <family val="2"/>
      </rPr>
      <t>ë</t>
    </r>
    <r>
      <rPr>
        <sz val="12"/>
        <color theme="1"/>
        <rFont val="Calibri"/>
        <family val="2"/>
      </rPr>
      <t>m shpenzimet e karburantit; pagat e  shofer</t>
    </r>
    <r>
      <rPr>
        <sz val="12"/>
        <color theme="1"/>
        <rFont val="Aptos Narrow"/>
        <family val="2"/>
      </rPr>
      <t>ë</t>
    </r>
    <r>
      <rPr>
        <sz val="12"/>
        <color theme="1"/>
        <rFont val="Calibri"/>
        <family val="2"/>
      </rPr>
      <t>ve dhe mir</t>
    </r>
    <r>
      <rPr>
        <sz val="12"/>
        <color theme="1"/>
        <rFont val="Aptos Narrow"/>
        <family val="2"/>
      </rPr>
      <t>ë</t>
    </r>
    <r>
      <rPr>
        <sz val="12"/>
        <color theme="1"/>
        <rFont val="Calibri"/>
        <family val="2"/>
      </rPr>
      <t>mbajtja e mjeteve nga institucioni i var</t>
    </r>
    <r>
      <rPr>
        <sz val="12"/>
        <color theme="1"/>
        <rFont val="Aptos Narrow"/>
        <family val="2"/>
      </rPr>
      <t>ë</t>
    </r>
    <r>
      <rPr>
        <sz val="12"/>
        <color theme="1"/>
        <rFont val="Calibri"/>
        <family val="2"/>
      </rPr>
      <t>sis</t>
    </r>
    <r>
      <rPr>
        <sz val="12"/>
        <color theme="1"/>
        <rFont val="Aptos Narrow"/>
        <family val="2"/>
      </rPr>
      <t>ë</t>
    </r>
    <r>
      <rPr>
        <sz val="12"/>
        <color theme="1"/>
        <rFont val="Calibri"/>
        <family val="2"/>
        <scheme val="minor"/>
      </rPr>
      <t>)  (mesatarisht 500 litra karburant n</t>
    </r>
    <r>
      <rPr>
        <sz val="12"/>
        <color theme="1"/>
        <rFont val="Aptos Narrow"/>
        <family val="2"/>
      </rPr>
      <t>ë</t>
    </r>
    <r>
      <rPr>
        <sz val="12"/>
        <color theme="1"/>
        <rFont val="Calibri"/>
        <family val="2"/>
      </rPr>
      <t xml:space="preserve"> dit</t>
    </r>
    <r>
      <rPr>
        <sz val="12"/>
        <color theme="1"/>
        <rFont val="Aptos Narrow"/>
        <family val="2"/>
      </rPr>
      <t>ë</t>
    </r>
    <r>
      <rPr>
        <sz val="12"/>
        <color theme="1"/>
        <rFont val="Calibri"/>
        <family val="2"/>
      </rPr>
      <t xml:space="preserve"> x 90 dit</t>
    </r>
    <r>
      <rPr>
        <sz val="12"/>
        <color theme="1"/>
        <rFont val="Aptos Narrow"/>
        <family val="2"/>
      </rPr>
      <t>ë</t>
    </r>
    <r>
      <rPr>
        <sz val="12"/>
        <color theme="1"/>
        <rFont val="Calibri"/>
        <family val="2"/>
      </rPr>
      <t xml:space="preserve"> x 180 lek</t>
    </r>
    <r>
      <rPr>
        <sz val="12"/>
        <color theme="1"/>
        <rFont val="Aptos Narrow"/>
        <family val="2"/>
      </rPr>
      <t>ë</t>
    </r>
    <r>
      <rPr>
        <sz val="12"/>
        <color theme="1"/>
        <rFont val="Calibri"/>
        <family val="2"/>
      </rPr>
      <t>/litri</t>
    </r>
    <r>
      <rPr>
        <sz val="12"/>
        <color theme="1"/>
        <rFont val="Calibri"/>
        <family val="2"/>
        <scheme val="minor"/>
      </rPr>
      <t>)</t>
    </r>
  </si>
  <si>
    <r>
      <t xml:space="preserve">4.3.1	Transport emergjent për shpërndarjen e migrantëve nga kufiri në qendrat pritëse (QPA, QKPVT, QFH).                                                                                                                                                                                                                                                                                                                                                                                                                                                                                                                                                                                                                                           </t>
    </r>
    <r>
      <rPr>
        <sz val="12"/>
        <rFont val="Calibri"/>
        <family val="2"/>
        <scheme val="minor"/>
      </rPr>
      <t>• Shpenzime transporti për shpërndarjen e  migrantëve  (përfshihen vetëm shpenzimet e karburantit; pagat e  shoferëve dhe mirëmbajtja e mjeteve nga institucioni i varësisë)  (mesatarisht 500 litra karburant në ditë x 90 ditë x 180 lekë/litri)</t>
    </r>
  </si>
  <si>
    <r>
      <t xml:space="preserve">4.3.1	 Transport emergjent për shpërndarjen e migrantëve nga kufiri në qendrat pritëse (QPA, QKPVT, QFH).                                                                                                                                                                                                                                                                                                                                                                                                                                                                                                                                                                                                                                           </t>
    </r>
    <r>
      <rPr>
        <sz val="12"/>
        <rFont val="Calibri"/>
        <family val="2"/>
        <scheme val="minor"/>
      </rPr>
      <t>• Shpenzime transporti për shpërndarjen e  migrantëve  (përfshihen vetëm shpenzimet e karburantit; pagat e  shoferëve dhe mirëmbajtja e mjeteve nga institucioni i varësisë)  (mesatarisht 500 litra karburant në ditë x 90 ditë x 180 lekë/litri)</t>
    </r>
  </si>
  <si>
    <r>
      <t xml:space="preserve">4.4 Sigurimi dhe shpërndarja e ushqimit, veshjeve, shërbimeve të higjienës dhe sanitacionit                                                                                                                                                                                                                                                                                                                                                                                                                                                                                                          </t>
    </r>
    <r>
      <rPr>
        <sz val="12"/>
        <color theme="1"/>
        <rFont val="Calibri"/>
        <family val="2"/>
        <scheme val="minor"/>
      </rPr>
      <t>• Fonde për rezerva ushqimore për 20800 persona në vit x 2 ditë kuotë ushqimore x 400 lekë/ditë kuota ushqimore për person                                                                                                                                                                                                                                                                                                        • Fonde për paketa higjeno sanitare për 20800 persona x 1500 lekë/për person</t>
    </r>
  </si>
  <si>
    <r>
      <t xml:space="preserve">4.5.1 Personel shtesë i specializuar për shërbime ndaj grupeve vulnerabël ;                                                                                                                                                                                                                                                                                                                                                                               </t>
    </r>
    <r>
      <rPr>
        <sz val="12"/>
        <rFont val="Calibri"/>
        <family val="2"/>
        <scheme val="minor"/>
      </rPr>
      <t>• Shpenzime p</t>
    </r>
    <r>
      <rPr>
        <sz val="12"/>
        <rFont val="Aptos Narrow"/>
        <family val="2"/>
      </rPr>
      <t>ë</t>
    </r>
    <r>
      <rPr>
        <sz val="12"/>
        <rFont val="Calibri"/>
        <family val="2"/>
      </rPr>
      <t>r punonj</t>
    </r>
    <r>
      <rPr>
        <sz val="12"/>
        <rFont val="Aptos Narrow"/>
        <family val="2"/>
      </rPr>
      <t>ë</t>
    </r>
    <r>
      <rPr>
        <sz val="12"/>
        <rFont val="Calibri"/>
        <family val="2"/>
      </rPr>
      <t>sit social</t>
    </r>
    <r>
      <rPr>
        <sz val="12"/>
        <rFont val="Aptos Narrow"/>
        <family val="2"/>
      </rPr>
      <t>ë/psikolog</t>
    </r>
    <r>
      <rPr>
        <sz val="12"/>
        <rFont val="Calibri"/>
        <family val="2"/>
        <scheme val="minor"/>
      </rPr>
      <t xml:space="preserve">  (5 pika x min 6 punonj</t>
    </r>
    <r>
      <rPr>
        <sz val="12"/>
        <rFont val="Aptos Narrow"/>
        <family val="2"/>
      </rPr>
      <t>ë</t>
    </r>
    <r>
      <rPr>
        <sz val="12"/>
        <rFont val="Calibri"/>
        <family val="2"/>
      </rPr>
      <t>s social/psikolog p</t>
    </r>
    <r>
      <rPr>
        <sz val="12"/>
        <rFont val="Aptos Narrow"/>
        <family val="2"/>
      </rPr>
      <t>ë</t>
    </r>
    <r>
      <rPr>
        <sz val="12"/>
        <rFont val="Calibri"/>
        <family val="2"/>
      </rPr>
      <t>r secil</t>
    </r>
    <r>
      <rPr>
        <sz val="12"/>
        <rFont val="Aptos Narrow"/>
        <family val="2"/>
      </rPr>
      <t>ë</t>
    </r>
    <r>
      <rPr>
        <sz val="12"/>
        <rFont val="Calibri"/>
        <family val="2"/>
      </rPr>
      <t>n pik</t>
    </r>
    <r>
      <rPr>
        <sz val="12"/>
        <rFont val="Aptos Narrow"/>
        <family val="2"/>
      </rPr>
      <t>ë</t>
    </r>
    <r>
      <rPr>
        <sz val="12"/>
        <rFont val="Calibri"/>
        <family val="2"/>
      </rPr>
      <t>). Do identifikohen n</t>
    </r>
    <r>
      <rPr>
        <sz val="12"/>
        <rFont val="Aptos Narrow"/>
        <family val="2"/>
      </rPr>
      <t>ë</t>
    </r>
    <r>
      <rPr>
        <sz val="12"/>
        <rFont val="Calibri"/>
        <family val="2"/>
      </rPr>
      <t xml:space="preserve"> bashkit</t>
    </r>
    <r>
      <rPr>
        <sz val="12"/>
        <rFont val="Aptos Narrow"/>
        <family val="2"/>
      </rPr>
      <t>ë</t>
    </r>
    <r>
      <rPr>
        <sz val="12"/>
        <rFont val="Calibri"/>
        <family val="2"/>
      </rPr>
      <t xml:space="preserve"> e Qarkut</t>
    </r>
    <r>
      <rPr>
        <sz val="12"/>
        <rFont val="Calibri"/>
        <family val="2"/>
        <scheme val="minor"/>
      </rPr>
      <t xml:space="preserve">                                                                                                                                                                                                                                                                                                                                                            • Shpenzime operative 10% e pagave dhe sigurimeve të stafit</t>
    </r>
  </si>
  <si>
    <r>
      <t xml:space="preserve">4.6.1 Hapja e qendrave emergjente për pritjen e 700 migrantëve në javë                                                                                                                                                                                                                                                                                                                                                                                            </t>
    </r>
    <r>
      <rPr>
        <sz val="12"/>
        <rFont val="Calibri"/>
        <family val="2"/>
        <scheme val="minor"/>
      </rPr>
      <t xml:space="preserve">• Fonde për pajisjen e qendrave akomoduese rezerve (700 poste rezervë  (13 mijë/leke krevat portativ me dyshek+7000 leke (carcaf, batanije, peshqira)                                                                                                                                                                 • Fonde për  stafin e qendrave (3 qendra x 15 persona (perfshire sigurine) x 3 muaj                                                                                                                                                                                                                                                                                                                                                                                                          • Fonde   për  ushqime (700 persona në javë x 13 javë x 7 ditë x 400 lekë/dita)                                                                                                                                                                                                                                                                                                                                                                                • Fonde   për  mjete sanitare (3 qendra x 3 muaj x 500000 në muaj)  </t>
    </r>
  </si>
  <si>
    <r>
      <t xml:space="preserve">4.6.1 Hapja e qendrave emergjente për pritjen e 700 migrantëve në javë                                                                                                                                                                                                                                                                                                                                                                                            </t>
    </r>
    <r>
      <rPr>
        <sz val="12"/>
        <rFont val="Calibri"/>
        <family val="2"/>
        <scheme val="minor"/>
      </rPr>
      <t xml:space="preserve">• Fonde për pajisjen e qendrave akomoduese rezerve (700 poste rezervë  (13 mijë/leke krevat portativ me dyshek+7000 leke (carcaf, batanije, peshqira)                                                                                                                                                                                            • Fonde për  stafin e qendrave (3 qendra x 15 persona (perfshire sigurine) x 3 muaj                                                                                                                                                                                                                                                                                                                                                                                                          • Fonde   për  ushqime (700 persona në javë x 13 javë x 7 ditë x 400 lekë/dita)                                                                                                                                                                                                                                                                                                                                                                                • Fonde   për  mjete sanitare (3 qendra x 3 muaj x 500000 në muaj)  </t>
    </r>
  </si>
  <si>
    <r>
      <rPr>
        <sz val="12"/>
        <color rgb="FFFF0000"/>
        <rFont val="Calibri"/>
        <family val="2"/>
        <scheme val="minor"/>
      </rPr>
      <t xml:space="preserve">3.4.1  Operimi i 3 qendrave emergjente për pritjen e migrantëve (Korçë, Gjirokastër, Vlorë)
</t>
    </r>
    <r>
      <rPr>
        <sz val="12"/>
        <rFont val="Calibri"/>
        <family val="2"/>
        <scheme val="minor"/>
      </rPr>
      <t xml:space="preserve">• Fonde për pajisjen e qendrave akomoduese rezerve (375 poste  (13 mijë/leke krevat portativ me dyshek+7000 leke (carcaf, batanije, peshqira)                                                                                                                                                                                                             • Fonde për  stafin e qendrave (3 qendra x 10 persona (perfshire sigurine) x 3muaj                                                                                                                                                                                                                                                                                                                                                                                                          • Fonde   për  ushqime (375 persona në javë x 13 javë x 7 ditë x 400 lekë/dita)                                                                                                                                                                                                                                                                                                                                                                                • Fonde   për  mjete sanitare (3 qendra x 3 muaj x 300000 në muaj)                                              </t>
    </r>
    <r>
      <rPr>
        <sz val="12"/>
        <color theme="1"/>
        <rFont val="Calibri"/>
        <family val="2"/>
        <scheme val="minor"/>
      </rPr>
      <t xml:space="preserve">                                                                                                                                                                                                                                                        </t>
    </r>
  </si>
  <si>
    <r>
      <rPr>
        <sz val="12"/>
        <color rgb="FFFF0000"/>
        <rFont val="Calibri"/>
        <family val="2"/>
        <scheme val="minor"/>
      </rPr>
      <t xml:space="preserve">3.4.1  Operimi i 3 qendrave emergjente për pritjen e migrantëve (Korçë, Gjirokastër, Vlorë)
</t>
    </r>
    <r>
      <rPr>
        <sz val="12"/>
        <rFont val="Calibri"/>
        <family val="2"/>
        <scheme val="minor"/>
      </rPr>
      <t xml:space="preserve">• Fonde për pajisjen e qendrave akomoduese rezerve (375 poste  (13 mijë/leke krevat portativ me dyshek+7000 leke (carcaf, batanije, peshqira)                                                                                                                                                                                                             • Fonde për  stafin e qendrave (3 qendra x 10 persona (perfshire sigurine) x 3muaj                                                                                                                                                                                                                                                                                                                                                                                                          • Fonde   për  ushqime (375 persona në javë x 13 javë x 7 ditë x 400 lekë/dita)                                                                                                                                                                                                                                                                                                                                                                                • Fonde   për  mjete sanitare (3 qendra x 3 muaj x 300000 në muaj)                                       </t>
    </r>
    <r>
      <rPr>
        <sz val="12"/>
        <color theme="1"/>
        <rFont val="Calibri"/>
        <family val="2"/>
        <scheme val="minor"/>
      </rPr>
      <t xml:space="preserve">                                                                                                                                                                                                                                              </t>
    </r>
  </si>
  <si>
    <r>
      <rPr>
        <sz val="12"/>
        <color rgb="FFFF0000"/>
        <rFont val="Calibri"/>
        <family val="2"/>
        <scheme val="minor"/>
      </rPr>
      <t xml:space="preserve">3.4.1  Operimi i 3 qendrave emergjente për pritjen e migrantëve (Korçë, Gjirokastër, Vlorë)
</t>
    </r>
    <r>
      <rPr>
        <sz val="12"/>
        <rFont val="Calibri"/>
        <family val="2"/>
        <scheme val="minor"/>
      </rPr>
      <t>• Fonde për pajisjen e qendrave akomoduese rezerve (375 poste  (13 mijë/leke krevat portativ me dyshek+7000 leke (carcaf, batanije, peshqira)                                                                                                                                                                                                             • Fonde për  stafin e qendrave (3 qendra x 10 persona (perfshire sigurine) x 3muaj                                                                                                                                                                                                                                                                                                                                                                                                          • Fonde   për  ushqime (375 persona në javë x 13 javë x 7 ditë x 400 lekë/dita)                                                                                                                                                                                                                                                                                                                                                                                • Fonde   për  mjete sanitare (3 qendra x 3 muaj x 300000 në muaj)</t>
    </r>
    <r>
      <rPr>
        <sz val="12"/>
        <color rgb="FFFF0000"/>
        <rFont val="Calibri"/>
        <family val="2"/>
        <scheme val="minor"/>
      </rPr>
      <t xml:space="preserve">  </t>
    </r>
    <r>
      <rPr>
        <sz val="12"/>
        <rFont val="Calibri"/>
        <family val="2"/>
        <scheme val="minor"/>
      </rPr>
      <t xml:space="preserve">                                            </t>
    </r>
    <r>
      <rPr>
        <sz val="12"/>
        <color theme="1"/>
        <rFont val="Calibri"/>
        <family val="2"/>
        <scheme val="minor"/>
      </rPr>
      <t xml:space="preserve">                                                                                                                                                                                                                                                        </t>
    </r>
  </si>
  <si>
    <r>
      <t xml:space="preserve">4.8.1 Siguria e qendrave pritëse (eksistente dhe emergjente)                                                                                                                                                                                                                                                                                                                                                                                                                         </t>
    </r>
    <r>
      <rPr>
        <sz val="12"/>
        <rFont val="Calibri"/>
        <family val="2"/>
        <scheme val="minor"/>
      </rPr>
      <t>• Rialokim i forcave (60 persona FA, 45 oficerë PSH, pajisje mbrojtëse) Shpenzime brenda tavaneve buxhetore. Nuk sjell kosto shtese n</t>
    </r>
    <r>
      <rPr>
        <sz val="12"/>
        <rFont val="Aptos Narrow"/>
        <family val="2"/>
      </rPr>
      <t xml:space="preserve">ë </t>
    </r>
    <r>
      <rPr>
        <sz val="12"/>
        <rFont val="Calibri"/>
        <family val="2"/>
        <scheme val="minor"/>
      </rPr>
      <t xml:space="preserve">buxhet </t>
    </r>
  </si>
  <si>
    <r>
      <t xml:space="preserve">4.8.1 Siguria e qendrave pritëse (eksistente dhe emergjente)                                                                                                                                                                                                                                                                                                                                                                                                                         </t>
    </r>
    <r>
      <rPr>
        <sz val="12"/>
        <rFont val="Calibri"/>
        <family val="2"/>
        <scheme val="minor"/>
      </rPr>
      <t xml:space="preserve">• Rialokim i forcave (60 persona FA, 45 oficerë PSH, pajisje mbrojtëse) Shpenzime brenda tavaneve buxhetore. Nuk sjell kosto shtese në buxhet </t>
    </r>
  </si>
  <si>
    <r>
      <t xml:space="preserve">4.9.1 Sigurimi i shërbimeve mjekësore dhe shëndetit publik për 700 migrantë në javë                                                                                                                                                                                                                                                                                                                                                                                                                                                                                                                                  </t>
    </r>
    <r>
      <rPr>
        <sz val="12"/>
        <rFont val="Calibri"/>
        <family val="2"/>
        <scheme val="minor"/>
      </rPr>
      <t xml:space="preserve">• Shpenzime stafi (12 ekipe x 3 persona x 3 muaj); 6  epidemiologë                                                                                                                                                                                                                                                                                                                                                                                                                                  • Shpenzime ambulancat, dhoma ekzaminimi dhe pajisje nga buxheti i Rajoneve                                                                                                                                                                                                                                                                                                                                                                                                                                                           • Shpenzime të tjera operative (25% e pagave dhe sigurimeve)(detyre funksionale (brenda tavaneve buxhetore të spitaleve Rajonale)    </t>
    </r>
  </si>
  <si>
    <r>
      <t xml:space="preserve">4.9.1 Sigurimi i shërbimeve mjekësore dhe shëndetit publik për 700 migrantë në javë                                                                                                                                                                                                                                                                                                                                                                                                                                                                                                                                  </t>
    </r>
    <r>
      <rPr>
        <sz val="12"/>
        <rFont val="Calibri"/>
        <family val="2"/>
        <scheme val="minor"/>
      </rPr>
      <t xml:space="preserve">• Shpenzime stafi (12 ekipe x 3 persona x 3 muaj); 6  epidemiologë                                                                                                                                                                                                                                                                                                                                                                                                                                  • Shpenzime ambulancat, dhoma ekzaminimi dhe pajisje nga buxheti i Rajoneve                                                                                                                                                                                                                                                                                                                                                                                                                                                           • Shpenzime të tjera operative (25% e pagave dhe sigurimeve)(detyre funksionale (brenda tavaneve buxhetore të spitaleve Rajonale)       </t>
    </r>
  </si>
  <si>
    <r>
      <t xml:space="preserve">4.9.1 Sigurimi i shërbimeve mjekësore dhe shëndetit publik për 700 migrantë në javë                                                                                                                                                                                                                                                                                                                                                                                                                                                                                                                                  • </t>
    </r>
    <r>
      <rPr>
        <sz val="12"/>
        <rFont val="Calibri"/>
        <family val="2"/>
        <scheme val="minor"/>
      </rPr>
      <t xml:space="preserve">Shpenzime stafi (12 ekipe x 3 persona x 3 muaj); 6  epidemiologë                                                                                                                                                                                                                                                                                                                                                                                                                                  • Shpenzime ambulancat, dhoma ekzaminimi dhe pajisje nga buxheti i Rajoneve                                                                                                                                                                                                                                                                                                                                                                                                                                                           • Shpenzime të tjera operative (25% e pagave dhe sigurimeve)(detyre funksionale (brenda tavaneve buxhetore të spitaleve Rajonale)        </t>
    </r>
  </si>
  <si>
    <r>
      <t xml:space="preserve">4.10.2 Procedura të përshpejtuara të azilit                                                                                                                                                                                                                                                                                                                                                                                                                                                                                                                                                                                                                                                                                                                                                                                                                                                                                                                                                                                            </t>
    </r>
    <r>
      <rPr>
        <sz val="12"/>
        <rFont val="Calibri"/>
        <family val="2"/>
        <scheme val="minor"/>
      </rPr>
      <t>• Brenda tavaneve buxhetore (Staf i dedikuar, mjete për optimizimin e punës)</t>
    </r>
  </si>
  <si>
    <r>
      <t xml:space="preserve">4.10.2 Procedura të përshpejtuara të azilit                                                                                                                                                                                                                                                                                                                                                                                                                                                                                                                                                                                                                                                                                                                                                                                                                                                                                                                                                                                          </t>
    </r>
    <r>
      <rPr>
        <sz val="12"/>
        <rFont val="Calibri"/>
        <family val="2"/>
        <scheme val="minor"/>
      </rPr>
      <t>• Brenda tavaneve buxhetore (Staf i dedikuar, mjete për optimizimin e punës)</t>
    </r>
  </si>
  <si>
    <r>
      <rPr>
        <sz val="12"/>
        <color rgb="FFFF0000"/>
        <rFont val="Calibri"/>
        <family val="2"/>
        <scheme val="minor"/>
      </rPr>
      <t xml:space="preserve">4.10.2  Procedura të përshpejtuara të azilit                                                                                                                                                                                                                                                                                                                                                   </t>
    </r>
    <r>
      <rPr>
        <sz val="12"/>
        <rFont val="Calibri"/>
        <family val="2"/>
        <scheme val="minor"/>
      </rPr>
      <t xml:space="preserve">                                                                                                                                                                                                                                                                                                                                                                                                                                                                                                                                                                                                                                         • Brenda tavaneve buxhetore</t>
    </r>
    <r>
      <rPr>
        <sz val="12"/>
        <color theme="1"/>
        <rFont val="Calibri"/>
        <family val="2"/>
        <scheme val="minor"/>
      </rPr>
      <t xml:space="preserve"> (Staf i dedikuar, mjete për optimizimin e punës)</t>
    </r>
  </si>
  <si>
    <r>
      <rPr>
        <sz val="12"/>
        <color rgb="FFFF0000"/>
        <rFont val="Calibri"/>
        <family val="2"/>
        <scheme val="minor"/>
      </rPr>
      <t xml:space="preserve">4.10.3 Procedura e Mbrojtjes së Përkohshme Masive;                                                                                     
</t>
    </r>
    <r>
      <rPr>
        <sz val="12"/>
        <rFont val="Calibri"/>
        <family val="2"/>
        <scheme val="minor"/>
      </rPr>
      <t xml:space="preserve"> •  Rishikimi/hartimi i kuadrit ligjor (3 staf x 3 muaj)                                                                                                                                                                                                                                                                                                                                                                                                                                                  •  Eksperte (2 ekspert x 10 dit</t>
    </r>
    <r>
      <rPr>
        <sz val="12"/>
        <rFont val="Aptos Narrow"/>
        <family val="2"/>
      </rPr>
      <t>ë</t>
    </r>
    <r>
      <rPr>
        <sz val="7.8"/>
        <rFont val="Calibri"/>
        <family val="2"/>
      </rPr>
      <t xml:space="preserve"> secili</t>
    </r>
    <r>
      <rPr>
        <sz val="12"/>
        <rFont val="Calibri"/>
        <family val="2"/>
        <scheme val="minor"/>
      </rPr>
      <t xml:space="preserve">)                                                                                                                                                                                                                                                                                                                      </t>
    </r>
  </si>
  <si>
    <r>
      <rPr>
        <sz val="12"/>
        <color rgb="FFFF0000"/>
        <rFont val="Calibri"/>
        <family val="2"/>
        <scheme val="minor"/>
      </rPr>
      <t xml:space="preserve">4.10.3 Procedura e Mbrojtjes së Përkohshme Masive;                                                                                     
 </t>
    </r>
    <r>
      <rPr>
        <sz val="12"/>
        <rFont val="Calibri"/>
        <family val="2"/>
        <scheme val="minor"/>
      </rPr>
      <t xml:space="preserve">•  Rishikimi/hartimi i kuadrit ligjor (3 staf x 3 muaj)                                                                                                                                                                                                                                                                                                                                                                                                                                                  •  Eksperte (2 ekspert x 10 ditë secili)                                                                                                                                                                                                                                                                 </t>
    </r>
  </si>
  <si>
    <r>
      <rPr>
        <sz val="12"/>
        <color rgb="FFFF0000"/>
        <rFont val="Calibri"/>
        <family val="2"/>
        <scheme val="minor"/>
      </rPr>
      <t xml:space="preserve">4.10.3 Procedura e Mbrojtjes së Përkohshme Masive;                                                                                     
</t>
    </r>
    <r>
      <rPr>
        <sz val="12"/>
        <rFont val="Calibri"/>
        <family val="2"/>
        <scheme val="minor"/>
      </rPr>
      <t xml:space="preserve"> •  Rishikimi/hartimi i kuadrit ligjor (3 staf x 3 muaj)                                                                                                                                                                                                                                                                                                                                                                                                                                                  •  Eksperte (2 ekspert x 10 ditë secili)                                                                                                                                                                                                                                                                               </t>
    </r>
  </si>
  <si>
    <t>Aneksi V: Note: 1.Codes and Titles of the Budget Programs, Policy Items (PG, SO, Mesures) and start date end date are generated by IPSIS
2. All highlighted cells will be blocked/protected. Only white cells should be left for direct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</si>
</sst>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0.0_);\(#,##0.0\)"/>
    <numFmt numFmtId="166" formatCode="_(* #,##0.0_);_(* \(#,##0.0\);_(* &quot;-&quot;?_);_(@_)"/>
  </numFmts>
  <fonts count="73">
    <font>
      <sz val="11"/>
      <color theme="1"/>
      <name val="Calibri"/>
      <family val="2"/>
      <scheme val="minor"/>
    </font>
    <font>
      <sz val="12"/>
      <color indexed="8"/>
      <name val="Calibri"/>
      <family val="2"/>
    </font>
    <font>
      <sz val="12"/>
      <name val="Calibri"/>
      <family val="2"/>
    </font>
    <font>
      <sz val="12"/>
      <color indexed="10"/>
      <name val="Calibri"/>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b/>
      <sz val="10"/>
      <color theme="1"/>
      <name val="Calibri"/>
      <family val="2"/>
      <scheme val="minor"/>
    </font>
    <font>
      <sz val="10"/>
      <name val="Calibri"/>
      <family val="2"/>
      <scheme val="minor"/>
    </font>
    <font>
      <sz val="10"/>
      <color theme="1"/>
      <name val="Calibri"/>
      <family val="2"/>
      <scheme val="minor"/>
    </font>
    <font>
      <sz val="8"/>
      <color theme="1"/>
      <name val="Calibri"/>
      <family val="2"/>
      <scheme val="minor"/>
    </font>
    <font>
      <b/>
      <sz val="1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color theme="1"/>
      <name val="Calibri"/>
      <family val="2"/>
      <scheme val="minor"/>
    </font>
    <font>
      <b/>
      <sz val="14"/>
      <color theme="1"/>
      <name val="Calibri"/>
      <family val="2"/>
      <scheme val="minor"/>
    </font>
    <font>
      <sz val="12"/>
      <color theme="1"/>
      <name val="Calibri"/>
      <family val="2"/>
    </font>
    <font>
      <sz val="6"/>
      <color theme="1"/>
      <name val="Calibri"/>
      <family val="2"/>
    </font>
    <font>
      <sz val="11"/>
      <color theme="1"/>
      <name val="Times New Roman"/>
      <family val="1"/>
    </font>
    <font>
      <b/>
      <sz val="12"/>
      <name val="Calibri"/>
      <family val="2"/>
      <scheme val="minor"/>
    </font>
    <font>
      <sz val="10"/>
      <color rgb="FFFF0000"/>
      <name val="Calibri"/>
      <family val="2"/>
      <scheme val="minor"/>
    </font>
    <font>
      <sz val="11"/>
      <color rgb="FFFF0000"/>
      <name val="Calibri"/>
      <family val="2"/>
      <scheme val="minor"/>
    </font>
    <font>
      <sz val="6"/>
      <name val="Calibri"/>
      <family val="2"/>
    </font>
    <font>
      <sz val="10"/>
      <name val="Calibri"/>
      <family val="2"/>
    </font>
    <font>
      <sz val="5"/>
      <name val="Calibri"/>
      <family val="2"/>
    </font>
    <font>
      <sz val="10"/>
      <color theme="1"/>
      <name val="Calibri"/>
      <family val="2"/>
    </font>
    <font>
      <sz val="7.2"/>
      <color theme="1"/>
      <name val="Calibri"/>
      <family val="2"/>
    </font>
    <font>
      <sz val="12"/>
      <color rgb="FFFF0000"/>
      <name val="Calibri"/>
      <family val="2"/>
    </font>
    <font>
      <b/>
      <sz val="11"/>
      <color rgb="FFFF0000"/>
      <name val="Calibri"/>
      <family val="2"/>
      <scheme val="minor"/>
    </font>
    <font>
      <sz val="14"/>
      <color theme="1"/>
      <name val="Calibri"/>
      <family val="2"/>
      <scheme val="minor"/>
    </font>
    <font>
      <sz val="11"/>
      <color rgb="FF000000"/>
      <name val="Times New Roman"/>
      <family val="1"/>
    </font>
    <font>
      <b/>
      <sz val="11"/>
      <color rgb="FF000000"/>
      <name val="Times New Roman"/>
      <family val="1"/>
    </font>
    <font>
      <sz val="11"/>
      <color rgb="FFFF0000"/>
      <name val="Times New Roman"/>
      <family val="1"/>
    </font>
    <font>
      <sz val="11"/>
      <color theme="1"/>
      <name val="Calibri"/>
      <family val="2"/>
    </font>
    <font>
      <sz val="5.5"/>
      <color theme="1"/>
      <name val="Calibri"/>
      <family val="2"/>
    </font>
    <font>
      <sz val="9"/>
      <color theme="1"/>
      <name val="Calibri"/>
      <family val="2"/>
    </font>
    <font>
      <sz val="7.2"/>
      <name val="Calibri"/>
      <family val="2"/>
    </font>
    <font>
      <sz val="11"/>
      <name val="Calibri"/>
      <family val="2"/>
    </font>
    <font>
      <sz val="12"/>
      <color rgb="FF000000"/>
      <name val="Times New Roman"/>
      <family val="1"/>
    </font>
    <font>
      <sz val="11"/>
      <name val="Times New Roman"/>
      <family val="1"/>
    </font>
    <font>
      <sz val="6.6"/>
      <name val="Times New Roman"/>
      <family val="1"/>
    </font>
    <font>
      <sz val="12"/>
      <name val="Times New Roman"/>
      <family val="1"/>
    </font>
    <font>
      <sz val="4.3"/>
      <name val="Calibri"/>
      <family val="2"/>
    </font>
    <font>
      <sz val="12"/>
      <color rgb="FF000000"/>
      <name val="Calibri"/>
      <family val="2"/>
    </font>
    <font>
      <sz val="11"/>
      <color rgb="FF000000"/>
      <name val="Calibri"/>
      <family val="2"/>
    </font>
    <font>
      <sz val="12"/>
      <color theme="1"/>
      <name val="Aptos Narrow"/>
      <family val="2"/>
    </font>
    <font>
      <sz val="12"/>
      <color rgb="FFFF0000"/>
      <name val="Times New Roman"/>
      <family val="1"/>
    </font>
    <font>
      <sz val="12"/>
      <name val="Aptos Narrow"/>
      <family val="2"/>
    </font>
    <font>
      <sz val="7.2"/>
      <name val="Times New Roman"/>
      <family val="1"/>
    </font>
    <font>
      <sz val="8"/>
      <color rgb="FFFF0000"/>
      <name val="Times New Roman"/>
      <family val="1"/>
    </font>
    <font>
      <sz val="8"/>
      <name val="Times New Roman"/>
      <family val="1"/>
    </font>
    <font>
      <sz val="11"/>
      <name val="Aptos Narrow"/>
      <family val="2"/>
    </font>
    <font>
      <sz val="10"/>
      <name val="Times New Roman"/>
      <family val="1"/>
    </font>
    <font>
      <sz val="12"/>
      <color rgb="FFFF0000"/>
      <name val="Aptos Narrow"/>
      <family val="2"/>
    </font>
    <font>
      <sz val="12"/>
      <color rgb="FF000000"/>
      <name val="Aptos Narrow"/>
      <family val="2"/>
    </font>
    <font>
      <sz val="7.2"/>
      <color rgb="FF000000"/>
      <name val="Times New Roman"/>
      <family val="1"/>
    </font>
    <font>
      <b/>
      <sz val="11"/>
      <name val="Times New Roman"/>
      <family val="1"/>
    </font>
    <font>
      <b/>
      <sz val="16"/>
      <color theme="1"/>
      <name val="Calibri"/>
      <family val="2"/>
      <scheme val="minor"/>
    </font>
    <font>
      <b/>
      <sz val="12"/>
      <color theme="1"/>
      <name val="Aptos Narrow"/>
      <family val="2"/>
    </font>
    <font>
      <sz val="7.8"/>
      <name val="Calibri"/>
      <family val="2"/>
    </font>
    <font>
      <sz val="7.8"/>
      <name val="Aptos Narrow"/>
      <family val="2"/>
    </font>
    <font>
      <sz val="5.05"/>
      <name val="Calibri"/>
      <family val="2"/>
    </font>
    <font>
      <sz val="5.05"/>
      <name val="Aptos Narrow"/>
      <family val="2"/>
    </font>
    <font>
      <sz val="3.3"/>
      <name val="Calibri"/>
      <family val="2"/>
    </font>
    <font>
      <sz val="3.3"/>
      <name val="Aptos Narrow"/>
      <family val="2"/>
    </font>
    <font>
      <sz val="2.15"/>
      <name val="Calibri"/>
      <family val="2"/>
    </font>
    <font>
      <sz val="2.15"/>
      <name val="Aptos Narrow"/>
      <family val="2"/>
    </font>
    <font>
      <sz val="1.4"/>
      <name val="Calibri"/>
      <family val="2"/>
    </font>
    <font>
      <sz val="18"/>
      <name val="Calibri"/>
      <family val="2"/>
      <scheme val="minor"/>
    </font>
    <font>
      <b/>
      <sz val="12"/>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505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599">
    <xf numFmtId="0" fontId="0" fillId="0" borderId="0" xfId="0"/>
    <xf numFmtId="0" fontId="6" fillId="0" borderId="0" xfId="0" applyFont="1"/>
    <xf numFmtId="0" fontId="6" fillId="2" borderId="0" xfId="0" applyFont="1" applyFill="1"/>
    <xf numFmtId="0" fontId="6" fillId="3" borderId="1" xfId="0" applyFont="1" applyFill="1" applyBorder="1" applyAlignment="1">
      <alignment horizontal="center" vertical="top" wrapText="1"/>
    </xf>
    <xf numFmtId="164" fontId="6" fillId="0" borderId="0" xfId="0" applyNumberFormat="1" applyFont="1"/>
    <xf numFmtId="0" fontId="0" fillId="3" borderId="0" xfId="0" applyFill="1"/>
    <xf numFmtId="0" fontId="0" fillId="3" borderId="1" xfId="0" applyFill="1" applyBorder="1" applyAlignment="1">
      <alignment vertical="center"/>
    </xf>
    <xf numFmtId="164" fontId="6" fillId="0" borderId="1" xfId="1" applyNumberFormat="1" applyFont="1" applyFill="1" applyBorder="1"/>
    <xf numFmtId="9" fontId="6" fillId="0" borderId="1" xfId="2" applyFont="1" applyFill="1" applyBorder="1" applyAlignment="1">
      <alignment horizontal="center"/>
    </xf>
    <xf numFmtId="164" fontId="6" fillId="0" borderId="1" xfId="1" applyNumberFormat="1" applyFont="1" applyFill="1" applyBorder="1" applyAlignment="1">
      <alignment horizontal="center"/>
    </xf>
    <xf numFmtId="164" fontId="6" fillId="0" borderId="2" xfId="1" applyNumberFormat="1" applyFont="1" applyFill="1" applyBorder="1" applyAlignment="1"/>
    <xf numFmtId="9" fontId="6" fillId="0" borderId="2" xfId="2" applyFont="1" applyFill="1" applyBorder="1" applyAlignment="1">
      <alignment horizontal="center"/>
    </xf>
    <xf numFmtId="0" fontId="0" fillId="3" borderId="1" xfId="0" applyFill="1" applyBorder="1"/>
    <xf numFmtId="0" fontId="6" fillId="3" borderId="1" xfId="0" applyFont="1" applyFill="1" applyBorder="1"/>
    <xf numFmtId="164" fontId="6" fillId="3" borderId="1" xfId="1" applyNumberFormat="1" applyFont="1" applyFill="1" applyBorder="1"/>
    <xf numFmtId="0" fontId="6" fillId="3" borderId="0" xfId="0" applyFont="1" applyFill="1"/>
    <xf numFmtId="0" fontId="7" fillId="3" borderId="0" xfId="0" applyFont="1" applyFill="1"/>
    <xf numFmtId="164" fontId="6" fillId="3" borderId="0" xfId="0" applyNumberFormat="1" applyFont="1" applyFill="1"/>
    <xf numFmtId="0" fontId="6" fillId="3" borderId="0" xfId="0" applyFont="1" applyFill="1" applyAlignment="1">
      <alignment horizontal="center"/>
    </xf>
    <xf numFmtId="0" fontId="8" fillId="3" borderId="0" xfId="0" applyFont="1" applyFill="1"/>
    <xf numFmtId="164" fontId="6" fillId="3" borderId="0" xfId="1" applyNumberFormat="1" applyFont="1" applyFill="1" applyBorder="1"/>
    <xf numFmtId="0" fontId="6" fillId="3" borderId="1" xfId="0" applyFont="1" applyFill="1" applyBorder="1" applyAlignment="1">
      <alignment vertical="top" wrapText="1"/>
    </xf>
    <xf numFmtId="0" fontId="6" fillId="3" borderId="1" xfId="0" applyFont="1" applyFill="1" applyBorder="1" applyAlignment="1">
      <alignment horizontal="left"/>
    </xf>
    <xf numFmtId="0" fontId="6" fillId="3" borderId="0" xfId="0" applyFont="1" applyFill="1" applyAlignment="1">
      <alignment horizontal="left"/>
    </xf>
    <xf numFmtId="0" fontId="9" fillId="0" borderId="0" xfId="0" applyFont="1" applyAlignment="1">
      <alignment horizontal="center" vertical="top" wrapText="1"/>
    </xf>
    <xf numFmtId="0" fontId="9" fillId="4" borderId="3" xfId="0" applyFont="1" applyFill="1" applyBorder="1" applyAlignment="1">
      <alignment horizontal="center" vertical="top" wrapText="1"/>
    </xf>
    <xf numFmtId="0" fontId="6" fillId="5" borderId="0" xfId="0" applyFont="1" applyFill="1"/>
    <xf numFmtId="0" fontId="7" fillId="5" borderId="0" xfId="0" applyFont="1" applyFill="1"/>
    <xf numFmtId="0" fontId="11" fillId="0" borderId="0" xfId="0" applyFont="1"/>
    <xf numFmtId="0" fontId="11"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2" borderId="0" xfId="0" applyFont="1" applyFill="1"/>
    <xf numFmtId="0" fontId="11" fillId="2" borderId="0" xfId="0" applyFont="1" applyFill="1" applyAlignment="1">
      <alignment horizontal="center"/>
    </xf>
    <xf numFmtId="0" fontId="11" fillId="2" borderId="0" xfId="0" applyFont="1" applyFill="1" applyAlignment="1">
      <alignment horizontal="center" vertical="center" wrapText="1"/>
    </xf>
    <xf numFmtId="0" fontId="11"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2" fillId="2" borderId="0" xfId="0" applyFont="1" applyFill="1" applyAlignment="1">
      <alignment horizontal="center"/>
    </xf>
    <xf numFmtId="0" fontId="11" fillId="6" borderId="0" xfId="0" applyFont="1" applyFill="1" applyAlignment="1">
      <alignment horizontal="left" vertical="top" wrapText="1"/>
    </xf>
    <xf numFmtId="0" fontId="11" fillId="6" borderId="4" xfId="0" applyFont="1" applyFill="1" applyBorder="1"/>
    <xf numFmtId="0" fontId="11" fillId="6" borderId="5" xfId="0" applyFont="1" applyFill="1" applyBorder="1" applyAlignment="1">
      <alignment horizontal="left" vertical="top" wrapText="1"/>
    </xf>
    <xf numFmtId="0" fontId="11" fillId="6" borderId="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9" fillId="7" borderId="9" xfId="0" applyFont="1" applyFill="1" applyBorder="1" applyAlignment="1">
      <alignment horizontal="left" vertical="top" wrapText="1"/>
    </xf>
    <xf numFmtId="0" fontId="13" fillId="6" borderId="2" xfId="0" applyFont="1" applyFill="1" applyBorder="1" applyAlignment="1">
      <alignment horizontal="center" vertical="center" wrapText="1"/>
    </xf>
    <xf numFmtId="164" fontId="4" fillId="6" borderId="1" xfId="1" applyNumberFormat="1" applyFont="1" applyFill="1" applyBorder="1"/>
    <xf numFmtId="164" fontId="4" fillId="8" borderId="1" xfId="1" applyNumberFormat="1" applyFont="1" applyFill="1" applyBorder="1"/>
    <xf numFmtId="164" fontId="4" fillId="6" borderId="1" xfId="1" applyNumberFormat="1" applyFont="1" applyFill="1" applyBorder="1" applyAlignment="1">
      <alignment wrapText="1"/>
    </xf>
    <xf numFmtId="0" fontId="9" fillId="4" borderId="0" xfId="0" applyFont="1" applyFill="1" applyAlignment="1">
      <alignment vertical="top"/>
    </xf>
    <xf numFmtId="0" fontId="11" fillId="4" borderId="0" xfId="0" applyFont="1" applyFill="1" applyAlignment="1">
      <alignment horizontal="left"/>
    </xf>
    <xf numFmtId="0" fontId="0" fillId="4" borderId="0" xfId="0" applyFill="1"/>
    <xf numFmtId="164" fontId="4" fillId="9" borderId="1" xfId="1" applyNumberFormat="1" applyFont="1" applyFill="1" applyBorder="1"/>
    <xf numFmtId="164" fontId="4" fillId="9" borderId="1" xfId="1" applyNumberFormat="1" applyFont="1" applyFill="1" applyBorder="1" applyAlignment="1">
      <alignment wrapText="1"/>
    </xf>
    <xf numFmtId="164" fontId="10" fillId="6" borderId="2" xfId="1" applyNumberFormat="1" applyFont="1" applyFill="1" applyBorder="1" applyAlignment="1">
      <alignment horizontal="center" vertical="center" wrapText="1"/>
    </xf>
    <xf numFmtId="164" fontId="11" fillId="9" borderId="2" xfId="1" applyNumberFormat="1" applyFont="1" applyFill="1" applyBorder="1" applyAlignment="1">
      <alignment horizontal="center" vertical="center" wrapText="1"/>
    </xf>
    <xf numFmtId="164" fontId="10" fillId="9" borderId="2" xfId="1" applyNumberFormat="1" applyFont="1" applyFill="1" applyBorder="1" applyAlignment="1">
      <alignment horizontal="center" vertical="center" wrapText="1"/>
    </xf>
    <xf numFmtId="0" fontId="11" fillId="6" borderId="7" xfId="0" applyFont="1" applyFill="1" applyBorder="1" applyAlignment="1">
      <alignment horizontal="left" vertical="top" wrapText="1"/>
    </xf>
    <xf numFmtId="0" fontId="11" fillId="6" borderId="9" xfId="0" applyFont="1" applyFill="1" applyBorder="1" applyAlignment="1">
      <alignment horizontal="center" vertical="center" wrapText="1"/>
    </xf>
    <xf numFmtId="0" fontId="11" fillId="8" borderId="11" xfId="0" applyFont="1" applyFill="1" applyBorder="1" applyAlignment="1">
      <alignment horizontal="left" vertical="top" wrapText="1"/>
    </xf>
    <xf numFmtId="0" fontId="11" fillId="6" borderId="12" xfId="0" applyFont="1" applyFill="1" applyBorder="1" applyAlignment="1">
      <alignment horizontal="left" vertical="top" wrapText="1"/>
    </xf>
    <xf numFmtId="0" fontId="11" fillId="0" borderId="0" xfId="0" applyFont="1" applyAlignment="1">
      <alignment horizontal="left"/>
    </xf>
    <xf numFmtId="0" fontId="0" fillId="2" borderId="0" xfId="0" applyFill="1"/>
    <xf numFmtId="0" fontId="11" fillId="6" borderId="6" xfId="0" applyFont="1" applyFill="1" applyBorder="1" applyAlignment="1">
      <alignment vertical="top" wrapText="1"/>
    </xf>
    <xf numFmtId="0" fontId="11" fillId="0" borderId="0" xfId="0" applyFont="1" applyAlignment="1">
      <alignment horizontal="left" wrapText="1"/>
    </xf>
    <xf numFmtId="0" fontId="14" fillId="6" borderId="1" xfId="0" applyFont="1" applyFill="1" applyBorder="1" applyAlignment="1">
      <alignment horizontal="center" wrapText="1"/>
    </xf>
    <xf numFmtId="0" fontId="14" fillId="6" borderId="13" xfId="0" applyFont="1" applyFill="1" applyBorder="1" applyAlignment="1">
      <alignment horizont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4" fillId="6" borderId="1" xfId="0" applyFont="1" applyFill="1" applyBorder="1" applyAlignment="1">
      <alignment horizontal="left" wrapText="1"/>
    </xf>
    <xf numFmtId="0" fontId="14" fillId="0" borderId="1" xfId="0" applyFont="1" applyBorder="1" applyAlignment="1">
      <alignment horizontal="left" vertical="top" wrapText="1"/>
    </xf>
    <xf numFmtId="0" fontId="17" fillId="7" borderId="9" xfId="0" applyFont="1" applyFill="1" applyBorder="1" applyAlignment="1">
      <alignment horizontal="left" vertical="top" wrapText="1"/>
    </xf>
    <xf numFmtId="0" fontId="17" fillId="8" borderId="1" xfId="0" applyFont="1" applyFill="1" applyBorder="1" applyAlignment="1">
      <alignment horizontal="left" vertical="top" wrapText="1"/>
    </xf>
    <xf numFmtId="0" fontId="14" fillId="2" borderId="0" xfId="0" applyFont="1" applyFill="1" applyAlignment="1">
      <alignment wrapText="1"/>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6" borderId="9" xfId="0" applyFont="1" applyFill="1" applyBorder="1" applyAlignment="1">
      <alignment horizontal="left" vertical="center" wrapText="1"/>
    </xf>
    <xf numFmtId="0" fontId="14" fillId="2" borderId="0" xfId="0" applyFont="1" applyFill="1" applyAlignment="1">
      <alignment horizont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164" fontId="14" fillId="6" borderId="1" xfId="1" applyNumberFormat="1" applyFont="1" applyFill="1" applyBorder="1" applyAlignment="1">
      <alignment horizontal="center" wrapText="1"/>
    </xf>
    <xf numFmtId="164" fontId="14" fillId="2" borderId="1" xfId="1" applyNumberFormat="1" applyFont="1" applyFill="1" applyBorder="1" applyAlignment="1">
      <alignment horizontal="center" wrapText="1"/>
    </xf>
    <xf numFmtId="164" fontId="14" fillId="6" borderId="1" xfId="1" applyNumberFormat="1" applyFont="1" applyFill="1" applyBorder="1" applyAlignment="1">
      <alignment wrapText="1"/>
    </xf>
    <xf numFmtId="164" fontId="14" fillId="0" borderId="1" xfId="1" applyNumberFormat="1" applyFont="1" applyBorder="1" applyAlignment="1">
      <alignment wrapText="1"/>
    </xf>
    <xf numFmtId="164" fontId="14" fillId="0" borderId="1" xfId="1" applyNumberFormat="1" applyFont="1" applyFill="1" applyBorder="1" applyAlignment="1">
      <alignment wrapText="1"/>
    </xf>
    <xf numFmtId="164" fontId="14" fillId="2" borderId="1" xfId="1" applyNumberFormat="1" applyFont="1" applyFill="1" applyBorder="1" applyAlignment="1">
      <alignment wrapText="1"/>
    </xf>
    <xf numFmtId="0" fontId="14" fillId="6" borderId="10" xfId="0" applyFont="1" applyFill="1" applyBorder="1" applyAlignment="1">
      <alignment horizontal="left" wrapText="1"/>
    </xf>
    <xf numFmtId="0" fontId="14" fillId="6" borderId="10" xfId="0" applyFont="1" applyFill="1" applyBorder="1" applyAlignment="1">
      <alignment horizontal="center" vertical="top" wrapText="1"/>
    </xf>
    <xf numFmtId="0" fontId="14" fillId="6" borderId="2" xfId="0" applyFont="1" applyFill="1" applyBorder="1" applyAlignment="1">
      <alignment vertical="top" wrapText="1"/>
    </xf>
    <xf numFmtId="0" fontId="14" fillId="6" borderId="1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 xfId="0" applyFont="1" applyFill="1" applyBorder="1" applyAlignment="1">
      <alignment vertical="top" wrapText="1"/>
    </xf>
    <xf numFmtId="0" fontId="14" fillId="6" borderId="10" xfId="0" applyFont="1" applyFill="1" applyBorder="1" applyAlignment="1">
      <alignment horizontal="left" vertical="center" wrapText="1"/>
    </xf>
    <xf numFmtId="0" fontId="14" fillId="6" borderId="13" xfId="0" applyFont="1" applyFill="1" applyBorder="1" applyAlignment="1">
      <alignment vertical="center" wrapText="1"/>
    </xf>
    <xf numFmtId="0" fontId="14" fillId="0" borderId="0" xfId="0" applyFont="1" applyAlignment="1">
      <alignment wrapText="1"/>
    </xf>
    <xf numFmtId="0" fontId="17" fillId="8" borderId="3" xfId="0" applyFont="1" applyFill="1" applyBorder="1" applyAlignment="1">
      <alignment horizontal="left" wrapText="1"/>
    </xf>
    <xf numFmtId="164" fontId="14" fillId="2" borderId="14" xfId="1" applyNumberFormat="1" applyFont="1" applyFill="1" applyBorder="1" applyAlignment="1">
      <alignment horizontal="center" wrapText="1"/>
    </xf>
    <xf numFmtId="0" fontId="14" fillId="6" borderId="6" xfId="0" applyFont="1" applyFill="1" applyBorder="1" applyAlignment="1">
      <alignment vertical="top" wrapText="1"/>
    </xf>
    <xf numFmtId="0" fontId="14" fillId="6" borderId="1" xfId="0" applyFont="1" applyFill="1" applyBorder="1" applyAlignment="1">
      <alignment horizontal="left" vertical="top" wrapText="1"/>
    </xf>
    <xf numFmtId="164" fontId="0" fillId="0" borderId="0" xfId="0" applyNumberFormat="1"/>
    <xf numFmtId="0" fontId="11" fillId="6" borderId="13" xfId="0" applyFont="1" applyFill="1" applyBorder="1" applyAlignment="1">
      <alignment wrapText="1"/>
    </xf>
    <xf numFmtId="0" fontId="11" fillId="2" borderId="0" xfId="0" applyFont="1" applyFill="1" applyAlignment="1">
      <alignment wrapText="1"/>
    </xf>
    <xf numFmtId="0" fontId="11" fillId="2" borderId="0" xfId="0" applyFont="1" applyFill="1" applyAlignment="1">
      <alignment horizontal="center" wrapText="1"/>
    </xf>
    <xf numFmtId="0" fontId="11" fillId="0" borderId="0" xfId="0" applyFont="1" applyAlignment="1">
      <alignment wrapText="1"/>
    </xf>
    <xf numFmtId="0" fontId="14" fillId="6" borderId="4" xfId="0" applyFont="1" applyFill="1" applyBorder="1" applyAlignment="1">
      <alignment wrapText="1"/>
    </xf>
    <xf numFmtId="0" fontId="14" fillId="6" borderId="0" xfId="0" applyFont="1" applyFill="1" applyAlignment="1">
      <alignment horizontal="left" vertical="top" wrapText="1"/>
    </xf>
    <xf numFmtId="0" fontId="11" fillId="6" borderId="14" xfId="0" applyFont="1" applyFill="1" applyBorder="1" applyAlignment="1">
      <alignment horizontal="left" vertical="top" wrapText="1"/>
    </xf>
    <xf numFmtId="0" fontId="14" fillId="0" borderId="2" xfId="0" applyFont="1" applyBorder="1" applyAlignment="1">
      <alignment horizontal="left" vertical="top" wrapText="1"/>
    </xf>
    <xf numFmtId="0" fontId="14" fillId="6" borderId="13" xfId="0" applyFont="1" applyFill="1" applyBorder="1" applyAlignment="1">
      <alignment wrapText="1"/>
    </xf>
    <xf numFmtId="0" fontId="14" fillId="6" borderId="14" xfId="0" applyFont="1" applyFill="1" applyBorder="1" applyAlignment="1">
      <alignment horizontal="left" vertical="top" wrapText="1"/>
    </xf>
    <xf numFmtId="164" fontId="11" fillId="6" borderId="1" xfId="1" applyNumberFormat="1" applyFont="1" applyFill="1" applyBorder="1"/>
    <xf numFmtId="164" fontId="11" fillId="2" borderId="1" xfId="1" applyNumberFormat="1" applyFont="1" applyFill="1" applyBorder="1" applyAlignment="1">
      <alignment horizontal="center" wrapText="1"/>
    </xf>
    <xf numFmtId="164" fontId="11" fillId="6" borderId="1" xfId="1" applyNumberFormat="1" applyFont="1" applyFill="1" applyBorder="1" applyAlignment="1">
      <alignment wrapText="1"/>
    </xf>
    <xf numFmtId="164" fontId="11" fillId="0" borderId="1" xfId="1" applyNumberFormat="1" applyFont="1" applyBorder="1" applyAlignment="1">
      <alignment wrapText="1"/>
    </xf>
    <xf numFmtId="164" fontId="11" fillId="0" borderId="1" xfId="1" applyNumberFormat="1" applyFont="1" applyFill="1" applyBorder="1" applyAlignment="1">
      <alignment wrapText="1"/>
    </xf>
    <xf numFmtId="164" fontId="11" fillId="2" borderId="1" xfId="1" applyNumberFormat="1" applyFont="1" applyFill="1" applyBorder="1" applyAlignment="1">
      <alignment wrapText="1"/>
    </xf>
    <xf numFmtId="0" fontId="9" fillId="8" borderId="3" xfId="0" applyFont="1" applyFill="1" applyBorder="1" applyAlignment="1">
      <alignment horizontal="left" wrapText="1"/>
    </xf>
    <xf numFmtId="0" fontId="14" fillId="6" borderId="4" xfId="0" applyFont="1" applyFill="1" applyBorder="1" applyAlignment="1">
      <alignment vertical="top" wrapText="1"/>
    </xf>
    <xf numFmtId="0" fontId="14" fillId="6" borderId="10" xfId="0" applyFont="1" applyFill="1" applyBorder="1" applyAlignment="1">
      <alignment vertical="top" wrapText="1"/>
    </xf>
    <xf numFmtId="0" fontId="11" fillId="6" borderId="13" xfId="0" applyFont="1" applyFill="1" applyBorder="1" applyAlignment="1">
      <alignment vertical="top" wrapText="1"/>
    </xf>
    <xf numFmtId="0" fontId="14" fillId="6" borderId="10" xfId="0" applyFont="1" applyFill="1" applyBorder="1" applyAlignment="1">
      <alignment vertical="center" wrapText="1"/>
    </xf>
    <xf numFmtId="0" fontId="14" fillId="6" borderId="8" xfId="0" applyFont="1" applyFill="1" applyBorder="1" applyAlignment="1">
      <alignment vertical="center" wrapText="1"/>
    </xf>
    <xf numFmtId="0" fontId="14" fillId="6" borderId="13" xfId="0" applyFont="1" applyFill="1" applyBorder="1" applyAlignment="1">
      <alignment vertical="top" wrapText="1"/>
    </xf>
    <xf numFmtId="0" fontId="14" fillId="6" borderId="9" xfId="0" applyFont="1" applyFill="1" applyBorder="1" applyAlignment="1">
      <alignment horizontal="center" vertical="center" wrapText="1"/>
    </xf>
    <xf numFmtId="0" fontId="14" fillId="8" borderId="11" xfId="0"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3" xfId="0" applyFont="1" applyFill="1" applyBorder="1" applyAlignment="1">
      <alignment horizontal="left" vertical="top" wrapText="1"/>
    </xf>
    <xf numFmtId="0" fontId="14" fillId="6" borderId="0" xfId="0" applyFont="1" applyFill="1" applyAlignment="1">
      <alignment horizontal="center" vertical="center" wrapText="1"/>
    </xf>
    <xf numFmtId="0" fontId="14" fillId="6" borderId="5" xfId="0" applyFont="1" applyFill="1" applyBorder="1" applyAlignment="1">
      <alignment horizontal="left" vertical="center" wrapText="1"/>
    </xf>
    <xf numFmtId="0" fontId="14" fillId="6" borderId="14"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5" xfId="0" applyFont="1" applyFill="1" applyBorder="1" applyAlignment="1">
      <alignment vertical="top" wrapText="1"/>
    </xf>
    <xf numFmtId="0" fontId="14" fillId="6" borderId="8" xfId="0" applyFont="1" applyFill="1" applyBorder="1" applyAlignment="1">
      <alignment vertical="top" wrapText="1"/>
    </xf>
    <xf numFmtId="164" fontId="17" fillId="2" borderId="0" xfId="1" applyNumberFormat="1" applyFont="1" applyFill="1" applyAlignment="1">
      <alignment wrapText="1"/>
    </xf>
    <xf numFmtId="164" fontId="14" fillId="2" borderId="0" xfId="1" applyNumberFormat="1" applyFont="1" applyFill="1" applyAlignment="1">
      <alignment wrapText="1"/>
    </xf>
    <xf numFmtId="164" fontId="11" fillId="2" borderId="0" xfId="1" applyNumberFormat="1" applyFont="1" applyFill="1"/>
    <xf numFmtId="164" fontId="10" fillId="2" borderId="0" xfId="1" applyNumberFormat="1" applyFont="1" applyFill="1"/>
    <xf numFmtId="164" fontId="14" fillId="6" borderId="1" xfId="1" applyNumberFormat="1" applyFont="1" applyFill="1" applyBorder="1" applyAlignment="1">
      <alignment horizontal="center" vertical="center" wrapText="1"/>
    </xf>
    <xf numFmtId="164" fontId="17" fillId="6" borderId="1" xfId="1" applyNumberFormat="1" applyFont="1" applyFill="1" applyBorder="1" applyAlignment="1">
      <alignment horizontal="center" vertical="center" wrapText="1"/>
    </xf>
    <xf numFmtId="164" fontId="17" fillId="6" borderId="8" xfId="1" applyNumberFormat="1" applyFont="1" applyFill="1" applyBorder="1" applyAlignment="1">
      <alignment horizontal="center" vertical="center" wrapText="1"/>
    </xf>
    <xf numFmtId="164" fontId="11" fillId="0" borderId="0" xfId="1" applyNumberFormat="1" applyFont="1"/>
    <xf numFmtId="164" fontId="11" fillId="0" borderId="0" xfId="1" applyNumberFormat="1" applyFont="1" applyAlignment="1">
      <alignment horizontal="center" vertical="center" wrapText="1"/>
    </xf>
    <xf numFmtId="164" fontId="14" fillId="6" borderId="1" xfId="1" applyNumberFormat="1" applyFont="1" applyFill="1" applyBorder="1" applyAlignment="1">
      <alignment horizontal="center" vertical="top" wrapText="1"/>
    </xf>
    <xf numFmtId="164" fontId="12" fillId="0" borderId="0" xfId="1" applyNumberFormat="1" applyFont="1" applyAlignment="1">
      <alignment horizontal="center"/>
    </xf>
    <xf numFmtId="164" fontId="17" fillId="7" borderId="1" xfId="1" applyNumberFormat="1" applyFont="1" applyFill="1" applyBorder="1" applyAlignment="1">
      <alignment horizontal="center" vertical="top" wrapText="1"/>
    </xf>
    <xf numFmtId="164" fontId="11" fillId="0" borderId="0" xfId="1" applyNumberFormat="1" applyFont="1" applyAlignment="1">
      <alignment horizontal="center"/>
    </xf>
    <xf numFmtId="164" fontId="9" fillId="7" borderId="1" xfId="1" applyNumberFormat="1" applyFont="1" applyFill="1" applyBorder="1" applyAlignment="1">
      <alignment horizontal="center" vertical="top" wrapText="1"/>
    </xf>
    <xf numFmtId="164" fontId="14" fillId="8" borderId="1" xfId="1" applyNumberFormat="1" applyFont="1" applyFill="1" applyBorder="1" applyAlignment="1">
      <alignment horizontal="center" vertical="top" wrapText="1"/>
    </xf>
    <xf numFmtId="164" fontId="17" fillId="8" borderId="1" xfId="1" applyNumberFormat="1" applyFont="1" applyFill="1" applyBorder="1" applyAlignment="1">
      <alignment horizontal="center" vertical="top" wrapText="1"/>
    </xf>
    <xf numFmtId="164" fontId="14" fillId="2" borderId="1" xfId="1" applyNumberFormat="1" applyFont="1" applyFill="1" applyBorder="1" applyAlignment="1">
      <alignment vertical="top" wrapText="1"/>
    </xf>
    <xf numFmtId="164" fontId="10" fillId="2" borderId="1" xfId="1" applyNumberFormat="1" applyFont="1" applyFill="1" applyBorder="1"/>
    <xf numFmtId="164" fontId="10" fillId="6" borderId="1" xfId="1" applyNumberFormat="1" applyFont="1" applyFill="1" applyBorder="1"/>
    <xf numFmtId="164" fontId="14" fillId="6" borderId="14" xfId="1" applyNumberFormat="1" applyFont="1" applyFill="1" applyBorder="1" applyAlignment="1">
      <alignment wrapText="1"/>
    </xf>
    <xf numFmtId="164" fontId="14" fillId="6" borderId="11" xfId="1" applyNumberFormat="1" applyFont="1" applyFill="1" applyBorder="1" applyAlignment="1">
      <alignment wrapText="1"/>
    </xf>
    <xf numFmtId="164" fontId="11" fillId="0" borderId="0" xfId="1" applyNumberFormat="1" applyFont="1" applyBorder="1"/>
    <xf numFmtId="164" fontId="9" fillId="0" borderId="1" xfId="1" applyNumberFormat="1" applyFont="1" applyFill="1" applyBorder="1"/>
    <xf numFmtId="164" fontId="0" fillId="0" borderId="0" xfId="1" applyNumberFormat="1" applyFont="1"/>
    <xf numFmtId="164" fontId="17" fillId="8" borderId="14" xfId="1" applyNumberFormat="1" applyFont="1" applyFill="1" applyBorder="1" applyAlignment="1">
      <alignment wrapText="1"/>
    </xf>
    <xf numFmtId="164" fontId="17" fillId="8" borderId="1" xfId="1" applyNumberFormat="1" applyFont="1" applyFill="1" applyBorder="1" applyAlignment="1">
      <alignment wrapText="1"/>
    </xf>
    <xf numFmtId="164" fontId="17" fillId="8" borderId="11" xfId="1" applyNumberFormat="1" applyFont="1" applyFill="1" applyBorder="1" applyAlignment="1">
      <alignment wrapText="1"/>
    </xf>
    <xf numFmtId="164" fontId="9" fillId="0" borderId="0" xfId="1" applyNumberFormat="1" applyFont="1" applyFill="1"/>
    <xf numFmtId="164" fontId="9" fillId="8" borderId="1" xfId="1" applyNumberFormat="1" applyFont="1" applyFill="1" applyBorder="1" applyAlignment="1">
      <alignment wrapText="1"/>
    </xf>
    <xf numFmtId="164" fontId="14" fillId="2" borderId="11" xfId="1" applyNumberFormat="1" applyFont="1" applyFill="1" applyBorder="1" applyAlignment="1">
      <alignment wrapText="1"/>
    </xf>
    <xf numFmtId="164" fontId="17" fillId="8" borderId="14" xfId="1" applyNumberFormat="1" applyFont="1" applyFill="1" applyBorder="1" applyAlignment="1">
      <alignment horizontal="center" wrapText="1"/>
    </xf>
    <xf numFmtId="164" fontId="9" fillId="8" borderId="14" xfId="1" applyNumberFormat="1" applyFont="1" applyFill="1" applyBorder="1" applyAlignment="1">
      <alignment horizontal="center" wrapText="1"/>
    </xf>
    <xf numFmtId="164" fontId="9" fillId="8" borderId="14" xfId="1" applyNumberFormat="1" applyFont="1" applyFill="1" applyBorder="1" applyAlignment="1">
      <alignment wrapText="1"/>
    </xf>
    <xf numFmtId="164" fontId="9" fillId="8" borderId="11" xfId="1" applyNumberFormat="1" applyFont="1" applyFill="1" applyBorder="1" applyAlignment="1">
      <alignment wrapText="1"/>
    </xf>
    <xf numFmtId="164" fontId="11" fillId="6" borderId="14" xfId="1" applyNumberFormat="1" applyFont="1" applyFill="1" applyBorder="1" applyAlignment="1">
      <alignment wrapText="1"/>
    </xf>
    <xf numFmtId="164" fontId="11" fillId="6" borderId="11" xfId="1" applyNumberFormat="1" applyFont="1" applyFill="1" applyBorder="1" applyAlignment="1">
      <alignment wrapText="1"/>
    </xf>
    <xf numFmtId="0" fontId="11" fillId="4" borderId="0" xfId="0" applyFont="1" applyFill="1" applyAlignment="1">
      <alignment horizontal="left" wrapText="1"/>
    </xf>
    <xf numFmtId="0" fontId="14" fillId="6" borderId="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7" fillId="7" borderId="11" xfId="0" applyFont="1" applyFill="1" applyBorder="1" applyAlignment="1">
      <alignment horizontal="left" vertical="top" wrapText="1"/>
    </xf>
    <xf numFmtId="0" fontId="14" fillId="8" borderId="14" xfId="0" applyFont="1" applyFill="1" applyBorder="1" applyAlignment="1">
      <alignment horizontal="left" vertical="top" wrapText="1"/>
    </xf>
    <xf numFmtId="0" fontId="17" fillId="4" borderId="3" xfId="0" applyFont="1" applyFill="1" applyBorder="1" applyAlignment="1">
      <alignment horizontal="center" vertical="top" wrapText="1"/>
    </xf>
    <xf numFmtId="0" fontId="14" fillId="8" borderId="13" xfId="0" applyFont="1" applyFill="1" applyBorder="1" applyAlignment="1">
      <alignment horizontal="left" vertical="top" wrapText="1"/>
    </xf>
    <xf numFmtId="0" fontId="14" fillId="6" borderId="14" xfId="0" applyFont="1" applyFill="1" applyBorder="1" applyAlignment="1">
      <alignment horizontal="left" vertical="center" wrapText="1"/>
    </xf>
    <xf numFmtId="0" fontId="14" fillId="6" borderId="5" xfId="0" applyFont="1" applyFill="1" applyBorder="1" applyAlignment="1">
      <alignment wrapText="1"/>
    </xf>
    <xf numFmtId="0" fontId="14" fillId="6" borderId="15" xfId="0" applyFont="1" applyFill="1" applyBorder="1" applyAlignment="1">
      <alignment horizontal="left" wrapText="1"/>
    </xf>
    <xf numFmtId="0" fontId="14" fillId="6" borderId="0" xfId="0" applyFont="1" applyFill="1" applyAlignment="1">
      <alignment horizontal="left" wrapText="1"/>
    </xf>
    <xf numFmtId="0" fontId="14" fillId="6" borderId="0" xfId="0" applyFont="1" applyFill="1" applyAlignment="1">
      <alignment horizontal="left" vertical="center" wrapText="1"/>
    </xf>
    <xf numFmtId="0" fontId="14" fillId="6" borderId="15" xfId="0" applyFont="1" applyFill="1" applyBorder="1" applyAlignment="1">
      <alignment vertical="top" wrapText="1"/>
    </xf>
    <xf numFmtId="0" fontId="14" fillId="6" borderId="0" xfId="0" applyFont="1" applyFill="1" applyAlignment="1">
      <alignment vertical="top" wrapText="1"/>
    </xf>
    <xf numFmtId="0" fontId="0" fillId="6" borderId="0" xfId="0" applyFill="1"/>
    <xf numFmtId="0" fontId="14" fillId="6" borderId="9"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8" borderId="6" xfId="0" applyFont="1" applyFill="1" applyBorder="1" applyAlignment="1">
      <alignment horizontal="left" vertical="top" wrapText="1"/>
    </xf>
    <xf numFmtId="0" fontId="14" fillId="8" borderId="2" xfId="0" applyFont="1" applyFill="1" applyBorder="1" applyAlignment="1">
      <alignment horizontal="left" vertical="top" wrapText="1"/>
    </xf>
    <xf numFmtId="0" fontId="0" fillId="6" borderId="8" xfId="0" applyFill="1" applyBorder="1"/>
    <xf numFmtId="0" fontId="0" fillId="6" borderId="10" xfId="0" applyFill="1" applyBorder="1"/>
    <xf numFmtId="0" fontId="0" fillId="6" borderId="2" xfId="0" applyFill="1" applyBorder="1"/>
    <xf numFmtId="0" fontId="14" fillId="6" borderId="14" xfId="0" applyFont="1" applyFill="1" applyBorder="1" applyAlignment="1">
      <alignment vertical="top" wrapText="1"/>
    </xf>
    <xf numFmtId="0" fontId="14" fillId="6" borderId="2" xfId="0" applyFont="1" applyFill="1" applyBorder="1" applyAlignment="1">
      <alignment horizontal="left" vertical="top" wrapText="1"/>
    </xf>
    <xf numFmtId="0" fontId="14" fillId="6" borderId="8" xfId="0" applyFont="1" applyFill="1" applyBorder="1" applyAlignment="1">
      <alignment horizontal="left" wrapText="1"/>
    </xf>
    <xf numFmtId="0" fontId="14" fillId="6" borderId="12" xfId="0" applyFont="1" applyFill="1" applyBorder="1" applyAlignment="1">
      <alignment vertical="top" wrapText="1"/>
    </xf>
    <xf numFmtId="0" fontId="0" fillId="6" borderId="5" xfId="0" applyFill="1" applyBorder="1"/>
    <xf numFmtId="0" fontId="0" fillId="6" borderId="15" xfId="0" applyFill="1" applyBorder="1"/>
    <xf numFmtId="0" fontId="0" fillId="6" borderId="9" xfId="0" applyFill="1" applyBorder="1"/>
    <xf numFmtId="0" fontId="0" fillId="6" borderId="4" xfId="0" applyFill="1" applyBorder="1"/>
    <xf numFmtId="0" fontId="0" fillId="6" borderId="12" xfId="0" applyFill="1" applyBorder="1"/>
    <xf numFmtId="0" fontId="0" fillId="6" borderId="6" xfId="0" applyFill="1" applyBorder="1"/>
    <xf numFmtId="0" fontId="0" fillId="6" borderId="7" xfId="0" applyFill="1" applyBorder="1"/>
    <xf numFmtId="0" fontId="21" fillId="6" borderId="13" xfId="0" applyFont="1" applyFill="1" applyBorder="1" applyAlignment="1">
      <alignment wrapText="1"/>
    </xf>
    <xf numFmtId="0" fontId="21" fillId="6" borderId="14" xfId="0" applyFont="1" applyFill="1" applyBorder="1" applyAlignment="1">
      <alignment horizontal="left" vertical="top" wrapText="1"/>
    </xf>
    <xf numFmtId="0" fontId="21" fillId="6" borderId="13" xfId="0" applyFont="1" applyFill="1" applyBorder="1" applyAlignment="1">
      <alignment vertical="top" wrapText="1"/>
    </xf>
    <xf numFmtId="0" fontId="9" fillId="8" borderId="11" xfId="0" applyFont="1" applyFill="1" applyBorder="1" applyAlignment="1">
      <alignment horizontal="left" wrapText="1"/>
    </xf>
    <xf numFmtId="164" fontId="14" fillId="6" borderId="2" xfId="1" applyNumberFormat="1" applyFont="1" applyFill="1" applyBorder="1" applyAlignment="1">
      <alignment horizontal="center" vertical="center" wrapText="1"/>
    </xf>
    <xf numFmtId="164" fontId="16" fillId="6" borderId="2" xfId="1" applyNumberFormat="1" applyFont="1" applyFill="1" applyBorder="1" applyAlignment="1">
      <alignment horizontal="center" vertical="center" wrapText="1"/>
    </xf>
    <xf numFmtId="164" fontId="22" fillId="6" borderId="2" xfId="1" applyNumberFormat="1" applyFont="1" applyFill="1" applyBorder="1" applyAlignment="1">
      <alignment horizontal="center" vertical="center" wrapText="1"/>
    </xf>
    <xf numFmtId="0" fontId="17" fillId="4" borderId="3" xfId="0" applyFont="1" applyFill="1" applyBorder="1" applyAlignment="1">
      <alignment vertical="top" wrapText="1"/>
    </xf>
    <xf numFmtId="164" fontId="16" fillId="6" borderId="1" xfId="1" applyNumberFormat="1" applyFont="1" applyFill="1" applyBorder="1" applyAlignment="1">
      <alignment horizontal="center" vertical="top" wrapText="1"/>
    </xf>
    <xf numFmtId="164" fontId="14" fillId="0" borderId="1" xfId="1" applyNumberFormat="1" applyFont="1" applyFill="1" applyBorder="1" applyAlignment="1">
      <alignment horizontal="center" wrapText="1"/>
    </xf>
    <xf numFmtId="0" fontId="14" fillId="0" borderId="11" xfId="0" applyFont="1" applyBorder="1" applyAlignment="1">
      <alignment horizontal="left" vertical="top" wrapText="1"/>
    </xf>
    <xf numFmtId="0" fontId="15" fillId="0" borderId="11" xfId="0" applyFont="1" applyBorder="1" applyAlignment="1">
      <alignment horizontal="left" vertical="top" wrapText="1"/>
    </xf>
    <xf numFmtId="0" fontId="14" fillId="8" borderId="8" xfId="0" applyFont="1" applyFill="1" applyBorder="1" applyAlignment="1">
      <alignment horizontal="left" vertical="top" wrapText="1"/>
    </xf>
    <xf numFmtId="0" fontId="17" fillId="6" borderId="1" xfId="0" applyFont="1" applyFill="1" applyBorder="1" applyAlignment="1">
      <alignment horizontal="left" wrapText="1"/>
    </xf>
    <xf numFmtId="0" fontId="17" fillId="6" borderId="11" xfId="0" applyFont="1" applyFill="1" applyBorder="1" applyAlignment="1">
      <alignment horizontal="left" wrapText="1"/>
    </xf>
    <xf numFmtId="0" fontId="14" fillId="6" borderId="7" xfId="0" applyFont="1" applyFill="1" applyBorder="1" applyAlignment="1">
      <alignment vertical="top" wrapText="1"/>
    </xf>
    <xf numFmtId="0" fontId="14" fillId="6" borderId="11" xfId="0" applyFont="1" applyFill="1" applyBorder="1" applyAlignment="1">
      <alignment horizontal="center" vertical="center" wrapText="1"/>
    </xf>
    <xf numFmtId="0" fontId="14" fillId="6" borderId="9" xfId="0" applyFont="1" applyFill="1" applyBorder="1" applyAlignment="1">
      <alignment vertical="top" wrapText="1"/>
    </xf>
    <xf numFmtId="0" fontId="16" fillId="6" borderId="1" xfId="0" applyFont="1" applyFill="1" applyBorder="1" applyAlignment="1">
      <alignment horizontal="center" wrapText="1"/>
    </xf>
    <xf numFmtId="0" fontId="0" fillId="6" borderId="1" xfId="0" applyFill="1" applyBorder="1" applyAlignment="1">
      <alignment horizontal="center"/>
    </xf>
    <xf numFmtId="0" fontId="14" fillId="8" borderId="14" xfId="0" applyFont="1" applyFill="1" applyBorder="1" applyAlignment="1">
      <alignment horizontal="left" wrapText="1"/>
    </xf>
    <xf numFmtId="164" fontId="17" fillId="6" borderId="14" xfId="1" applyNumberFormat="1" applyFont="1" applyFill="1" applyBorder="1" applyAlignment="1">
      <alignment wrapText="1"/>
    </xf>
    <xf numFmtId="0" fontId="0" fillId="6" borderId="13" xfId="0" applyFill="1" applyBorder="1" applyAlignment="1">
      <alignment horizontal="center"/>
    </xf>
    <xf numFmtId="0" fontId="14" fillId="8" borderId="3" xfId="0" applyFont="1" applyFill="1" applyBorder="1" applyAlignment="1">
      <alignment horizontal="left" wrapText="1"/>
    </xf>
    <xf numFmtId="0" fontId="14" fillId="8" borderId="2" xfId="0" applyFont="1" applyFill="1" applyBorder="1" applyAlignment="1">
      <alignment horizontal="left" wrapText="1"/>
    </xf>
    <xf numFmtId="0" fontId="14" fillId="6" borderId="1" xfId="0" applyFont="1" applyFill="1" applyBorder="1" applyAlignment="1">
      <alignment wrapText="1"/>
    </xf>
    <xf numFmtId="0" fontId="14" fillId="8" borderId="1" xfId="0" applyFont="1" applyFill="1" applyBorder="1" applyAlignment="1">
      <alignment horizontal="left" wrapText="1"/>
    </xf>
    <xf numFmtId="0" fontId="9" fillId="6" borderId="1" xfId="0" applyFont="1" applyFill="1" applyBorder="1" applyAlignment="1">
      <alignment horizontal="left" wrapText="1"/>
    </xf>
    <xf numFmtId="0" fontId="21" fillId="6" borderId="13" xfId="0" applyFont="1" applyFill="1" applyBorder="1" applyAlignment="1">
      <alignment horizontal="center" vertical="center" wrapText="1"/>
    </xf>
    <xf numFmtId="0" fontId="23" fillId="0" borderId="1" xfId="0" applyFont="1" applyBorder="1" applyAlignment="1">
      <alignment wrapText="1"/>
    </xf>
    <xf numFmtId="0" fontId="11" fillId="10" borderId="0" xfId="0" applyFont="1" applyFill="1"/>
    <xf numFmtId="0" fontId="22" fillId="6" borderId="1" xfId="0" applyFont="1" applyFill="1" applyBorder="1" applyAlignment="1">
      <alignment horizontal="left" wrapText="1"/>
    </xf>
    <xf numFmtId="164" fontId="9" fillId="8" borderId="0" xfId="1" applyNumberFormat="1" applyFont="1" applyFill="1"/>
    <xf numFmtId="0" fontId="11" fillId="8" borderId="1" xfId="0" applyFont="1" applyFill="1" applyBorder="1" applyAlignment="1">
      <alignment horizontal="left" vertical="top" wrapText="1"/>
    </xf>
    <xf numFmtId="0" fontId="11" fillId="6" borderId="6" xfId="0" applyFont="1" applyFill="1" applyBorder="1" applyAlignment="1">
      <alignment horizontal="center" wrapText="1"/>
    </xf>
    <xf numFmtId="0" fontId="11" fillId="6" borderId="6" xfId="0" applyFont="1" applyFill="1" applyBorder="1" applyAlignment="1">
      <alignment wrapText="1"/>
    </xf>
    <xf numFmtId="0" fontId="11" fillId="6" borderId="1" xfId="0" applyFont="1" applyFill="1" applyBorder="1" applyAlignment="1">
      <alignment vertical="top" wrapText="1"/>
    </xf>
    <xf numFmtId="0" fontId="0" fillId="6" borderId="1" xfId="0" applyFill="1" applyBorder="1" applyAlignment="1">
      <alignment wrapText="1"/>
    </xf>
    <xf numFmtId="0" fontId="11" fillId="6" borderId="5" xfId="0" applyFont="1" applyFill="1" applyBorder="1"/>
    <xf numFmtId="0" fontId="11" fillId="6" borderId="9" xfId="0" applyFont="1" applyFill="1" applyBorder="1" applyAlignment="1">
      <alignment horizontal="left" vertical="top" wrapText="1"/>
    </xf>
    <xf numFmtId="0" fontId="14" fillId="6" borderId="2" xfId="0" applyFont="1" applyFill="1" applyBorder="1" applyAlignment="1">
      <alignment horizontal="center" wrapText="1"/>
    </xf>
    <xf numFmtId="164" fontId="14" fillId="8" borderId="1" xfId="1" applyNumberFormat="1" applyFont="1" applyFill="1" applyBorder="1" applyAlignment="1">
      <alignment horizontal="center" wrapText="1"/>
    </xf>
    <xf numFmtId="164" fontId="17" fillId="8" borderId="1" xfId="1" applyNumberFormat="1" applyFont="1" applyFill="1" applyBorder="1" applyAlignment="1">
      <alignment horizontal="center" wrapText="1"/>
    </xf>
    <xf numFmtId="165" fontId="14" fillId="2" borderId="1" xfId="1" applyNumberFormat="1" applyFont="1" applyFill="1" applyBorder="1" applyAlignment="1">
      <alignment horizontal="center" wrapText="1"/>
    </xf>
    <xf numFmtId="165" fontId="14" fillId="0" borderId="1" xfId="1" applyNumberFormat="1"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left" vertical="top" wrapText="1"/>
    </xf>
    <xf numFmtId="0" fontId="14" fillId="6" borderId="6" xfId="0" applyFont="1" applyFill="1" applyBorder="1" applyAlignment="1">
      <alignment wrapText="1"/>
    </xf>
    <xf numFmtId="37" fontId="14" fillId="2" borderId="1" xfId="1" applyNumberFormat="1" applyFont="1" applyFill="1" applyBorder="1" applyAlignment="1">
      <alignment horizontal="center" wrapText="1"/>
    </xf>
    <xf numFmtId="39" fontId="14" fillId="2" borderId="1" xfId="1" applyNumberFormat="1" applyFont="1" applyFill="1" applyBorder="1" applyAlignment="1">
      <alignment horizontal="center" wrapText="1"/>
    </xf>
    <xf numFmtId="0" fontId="15" fillId="0" borderId="2" xfId="0" applyFont="1" applyBorder="1" applyAlignment="1">
      <alignment horizontal="left" vertical="top" wrapText="1"/>
    </xf>
    <xf numFmtId="0" fontId="14" fillId="6" borderId="11" xfId="0" applyFont="1" applyFill="1" applyBorder="1" applyAlignment="1">
      <alignment horizontal="center" wrapText="1"/>
    </xf>
    <xf numFmtId="0" fontId="16" fillId="6" borderId="11" xfId="0" applyFont="1" applyFill="1" applyBorder="1" applyAlignment="1">
      <alignment horizontal="center" wrapText="1"/>
    </xf>
    <xf numFmtId="0" fontId="14" fillId="6" borderId="2" xfId="0" applyFont="1" applyFill="1" applyBorder="1" applyAlignment="1">
      <alignment horizontal="left" wrapText="1"/>
    </xf>
    <xf numFmtId="0" fontId="14" fillId="6" borderId="10" xfId="0" applyFont="1" applyFill="1" applyBorder="1" applyAlignment="1">
      <alignment horizontal="left" vertical="top" wrapText="1"/>
    </xf>
    <xf numFmtId="0" fontId="0" fillId="6" borderId="11" xfId="0" applyFill="1" applyBorder="1" applyAlignment="1">
      <alignment horizontal="center"/>
    </xf>
    <xf numFmtId="0" fontId="21" fillId="6" borderId="5" xfId="0" applyFont="1" applyFill="1" applyBorder="1" applyAlignment="1">
      <alignment vertical="top" wrapText="1"/>
    </xf>
    <xf numFmtId="0" fontId="11" fillId="6" borderId="1" xfId="0" applyFont="1" applyFill="1" applyBorder="1" applyAlignment="1">
      <alignment horizontal="left" wrapText="1"/>
    </xf>
    <xf numFmtId="0" fontId="0" fillId="6" borderId="2" xfId="0" applyFill="1" applyBorder="1" applyAlignment="1">
      <alignment wrapText="1"/>
    </xf>
    <xf numFmtId="0" fontId="11" fillId="6" borderId="5" xfId="0" applyFont="1" applyFill="1" applyBorder="1" applyAlignment="1">
      <alignment wrapText="1"/>
    </xf>
    <xf numFmtId="0" fontId="11" fillId="6" borderId="15" xfId="0" applyFont="1" applyFill="1" applyBorder="1" applyAlignment="1">
      <alignment horizontal="left" vertical="top" wrapText="1"/>
    </xf>
    <xf numFmtId="0" fontId="11" fillId="6" borderId="3" xfId="0" applyFont="1" applyFill="1" applyBorder="1" applyAlignment="1">
      <alignment horizontal="left" vertical="top" wrapText="1"/>
    </xf>
    <xf numFmtId="0" fontId="14" fillId="8" borderId="5" xfId="0" applyFont="1" applyFill="1" applyBorder="1" applyAlignment="1">
      <alignment horizontal="left" vertical="top" wrapText="1"/>
    </xf>
    <xf numFmtId="164" fontId="0" fillId="2" borderId="0" xfId="0" applyNumberFormat="1" applyFill="1"/>
    <xf numFmtId="0" fontId="11" fillId="6" borderId="4" xfId="0" applyFont="1" applyFill="1" applyBorder="1" applyAlignment="1">
      <alignment wrapText="1"/>
    </xf>
    <xf numFmtId="164" fontId="24" fillId="0" borderId="0" xfId="0" applyNumberFormat="1" applyFont="1"/>
    <xf numFmtId="164" fontId="10" fillId="0" borderId="1" xfId="1" applyNumberFormat="1" applyFont="1" applyFill="1" applyBorder="1"/>
    <xf numFmtId="164" fontId="14" fillId="2" borderId="11" xfId="1" applyNumberFormat="1" applyFont="1" applyFill="1" applyBorder="1" applyAlignment="1">
      <alignment vertical="top" wrapText="1"/>
    </xf>
    <xf numFmtId="0" fontId="14" fillId="6" borderId="3" xfId="0" applyFont="1" applyFill="1" applyBorder="1" applyAlignment="1">
      <alignment horizontal="left" vertical="top" wrapText="1"/>
    </xf>
    <xf numFmtId="0" fontId="14" fillId="6" borderId="5" xfId="0" applyFont="1" applyFill="1" applyBorder="1" applyAlignment="1">
      <alignment horizontal="center" vertical="top" wrapText="1"/>
    </xf>
    <xf numFmtId="0" fontId="14" fillId="6" borderId="4" xfId="0" applyFont="1" applyFill="1" applyBorder="1" applyAlignment="1">
      <alignment horizontal="center" vertical="top" wrapText="1"/>
    </xf>
    <xf numFmtId="0" fontId="14" fillId="6" borderId="6" xfId="0" applyFont="1" applyFill="1" applyBorder="1" applyAlignment="1">
      <alignment horizontal="center" vertical="top" wrapText="1"/>
    </xf>
    <xf numFmtId="0" fontId="15" fillId="0" borderId="3" xfId="0" applyFont="1" applyBorder="1" applyAlignment="1">
      <alignment horizontal="left" wrapText="1"/>
    </xf>
    <xf numFmtId="0" fontId="14" fillId="6" borderId="2" xfId="0" applyFont="1" applyFill="1" applyBorder="1" applyAlignment="1">
      <alignment wrapText="1"/>
    </xf>
    <xf numFmtId="0" fontId="0" fillId="6" borderId="3" xfId="0" applyFill="1" applyBorder="1"/>
    <xf numFmtId="0" fontId="0" fillId="6" borderId="14" xfId="0" applyFill="1" applyBorder="1" applyAlignment="1">
      <alignment horizontal="center"/>
    </xf>
    <xf numFmtId="164" fontId="23" fillId="6" borderId="1" xfId="1" applyNumberFormat="1" applyFont="1" applyFill="1" applyBorder="1" applyAlignment="1">
      <alignment wrapText="1"/>
    </xf>
    <xf numFmtId="0" fontId="14" fillId="6" borderId="6" xfId="0" applyFont="1" applyFill="1" applyBorder="1" applyAlignment="1">
      <alignment horizontal="center" wrapText="1"/>
    </xf>
    <xf numFmtId="164" fontId="14" fillId="2" borderId="14" xfId="1" applyNumberFormat="1" applyFont="1" applyFill="1" applyBorder="1" applyAlignment="1">
      <alignment wrapText="1"/>
    </xf>
    <xf numFmtId="0" fontId="15" fillId="0" borderId="11" xfId="0" applyFont="1" applyBorder="1" applyAlignment="1">
      <alignment horizontal="left" wrapText="1"/>
    </xf>
    <xf numFmtId="0" fontId="14" fillId="6" borderId="0" xfId="0" applyFont="1" applyFill="1" applyAlignment="1">
      <alignment wrapText="1"/>
    </xf>
    <xf numFmtId="0" fontId="14" fillId="4" borderId="1" xfId="0" applyFont="1" applyFill="1" applyBorder="1" applyAlignment="1">
      <alignment horizontal="left" wrapText="1"/>
    </xf>
    <xf numFmtId="164" fontId="11" fillId="2" borderId="14" xfId="1" applyNumberFormat="1" applyFont="1" applyFill="1" applyBorder="1" applyAlignment="1">
      <alignment wrapText="1"/>
    </xf>
    <xf numFmtId="164" fontId="11" fillId="2" borderId="14" xfId="1" applyNumberFormat="1" applyFont="1" applyFill="1" applyBorder="1" applyAlignment="1">
      <alignment horizontal="center" wrapText="1"/>
    </xf>
    <xf numFmtId="164" fontId="11" fillId="2" borderId="11" xfId="1" applyNumberFormat="1" applyFont="1" applyFill="1" applyBorder="1" applyAlignment="1">
      <alignment wrapText="1"/>
    </xf>
    <xf numFmtId="0" fontId="14" fillId="6" borderId="7" xfId="0" applyFont="1" applyFill="1" applyBorder="1" applyAlignment="1">
      <alignment horizontal="left" vertical="top" wrapText="1"/>
    </xf>
    <xf numFmtId="0" fontId="14" fillId="6" borderId="12" xfId="0" applyFont="1" applyFill="1" applyBorder="1" applyAlignment="1">
      <alignment horizontal="center" vertical="center" wrapText="1"/>
    </xf>
    <xf numFmtId="0" fontId="14" fillId="6" borderId="8" xfId="0" applyFont="1" applyFill="1" applyBorder="1" applyAlignment="1">
      <alignment horizontal="left" vertical="top" wrapText="1"/>
    </xf>
    <xf numFmtId="0" fontId="14" fillId="6" borderId="8" xfId="0" applyFont="1" applyFill="1" applyBorder="1" applyAlignment="1">
      <alignment wrapText="1"/>
    </xf>
    <xf numFmtId="0" fontId="14" fillId="6" borderId="10" xfId="0" applyFont="1" applyFill="1" applyBorder="1" applyAlignment="1">
      <alignment wrapText="1"/>
    </xf>
    <xf numFmtId="0" fontId="14" fillId="6" borderId="9" xfId="0" applyFont="1" applyFill="1" applyBorder="1" applyAlignment="1">
      <alignment horizontal="center" vertical="top" wrapText="1"/>
    </xf>
    <xf numFmtId="0" fontId="14" fillId="6" borderId="12" xfId="0" applyFont="1" applyFill="1" applyBorder="1" applyAlignment="1">
      <alignment horizontal="center" vertical="top" wrapText="1"/>
    </xf>
    <xf numFmtId="0" fontId="14" fillId="6" borderId="7" xfId="0" applyFont="1" applyFill="1" applyBorder="1" applyAlignment="1">
      <alignment horizontal="center" vertical="top" wrapText="1"/>
    </xf>
    <xf numFmtId="0" fontId="14" fillId="6" borderId="3" xfId="0" applyFont="1" applyFill="1" applyBorder="1" applyAlignment="1">
      <alignment horizontal="center" wrapText="1"/>
    </xf>
    <xf numFmtId="0" fontId="0" fillId="6" borderId="9" xfId="0" applyFill="1" applyBorder="1" applyAlignment="1">
      <alignment horizontal="center"/>
    </xf>
    <xf numFmtId="0" fontId="11" fillId="6" borderId="8" xfId="0" applyFont="1" applyFill="1" applyBorder="1" applyAlignment="1">
      <alignment horizontal="left" vertical="top" wrapText="1"/>
    </xf>
    <xf numFmtId="0" fontId="14" fillId="6" borderId="11" xfId="0" applyFont="1" applyFill="1" applyBorder="1" applyAlignment="1">
      <alignment horizontal="left" vertical="top" wrapText="1"/>
    </xf>
    <xf numFmtId="164" fontId="11" fillId="2" borderId="0" xfId="1" applyNumberFormat="1" applyFont="1" applyFill="1" applyAlignment="1"/>
    <xf numFmtId="164" fontId="10" fillId="2" borderId="0" xfId="1" applyNumberFormat="1" applyFont="1" applyFill="1" applyAlignment="1"/>
    <xf numFmtId="0" fontId="14" fillId="6" borderId="9" xfId="0" applyFont="1" applyFill="1" applyBorder="1" applyAlignment="1">
      <alignment horizontal="center" wrapText="1"/>
    </xf>
    <xf numFmtId="164" fontId="17" fillId="6" borderId="1" xfId="1" applyNumberFormat="1" applyFont="1" applyFill="1" applyBorder="1" applyAlignment="1">
      <alignment horizontal="center" wrapText="1"/>
    </xf>
    <xf numFmtId="164" fontId="17" fillId="6" borderId="8" xfId="1" applyNumberFormat="1" applyFont="1" applyFill="1" applyBorder="1" applyAlignment="1">
      <alignment horizontal="center" wrapText="1"/>
    </xf>
    <xf numFmtId="164" fontId="11" fillId="0" borderId="0" xfId="1" applyNumberFormat="1" applyFont="1" applyAlignment="1"/>
    <xf numFmtId="0" fontId="14" fillId="6" borderId="9" xfId="0" applyFont="1" applyFill="1" applyBorder="1" applyAlignment="1">
      <alignment horizontal="left" wrapText="1"/>
    </xf>
    <xf numFmtId="164" fontId="11" fillId="0" borderId="0" xfId="1" applyNumberFormat="1" applyFont="1" applyAlignment="1">
      <alignment horizontal="center" wrapText="1"/>
    </xf>
    <xf numFmtId="164" fontId="14" fillId="6" borderId="2" xfId="1" applyNumberFormat="1" applyFont="1" applyFill="1" applyBorder="1" applyAlignment="1">
      <alignment horizontal="center" wrapText="1"/>
    </xf>
    <xf numFmtId="164" fontId="16" fillId="6" borderId="2" xfId="1" applyNumberFormat="1" applyFont="1" applyFill="1" applyBorder="1" applyAlignment="1">
      <alignment horizontal="center" wrapText="1"/>
    </xf>
    <xf numFmtId="0" fontId="11" fillId="0" borderId="0" xfId="0" applyFont="1" applyAlignment="1">
      <alignment horizontal="center" wrapText="1"/>
    </xf>
    <xf numFmtId="0" fontId="14" fillId="6" borderId="7" xfId="0" applyFont="1" applyFill="1" applyBorder="1" applyAlignment="1">
      <alignment horizontal="center" wrapText="1"/>
    </xf>
    <xf numFmtId="164" fontId="16" fillId="6" borderId="1" xfId="1" applyNumberFormat="1" applyFont="1" applyFill="1" applyBorder="1" applyAlignment="1">
      <alignment horizontal="center" wrapText="1"/>
    </xf>
    <xf numFmtId="0" fontId="14" fillId="6" borderId="12" xfId="0" applyFont="1" applyFill="1" applyBorder="1" applyAlignment="1">
      <alignment horizontal="left" wrapText="1"/>
    </xf>
    <xf numFmtId="0" fontId="14" fillId="6" borderId="7" xfId="0" applyFont="1" applyFill="1" applyBorder="1" applyAlignment="1">
      <alignment horizontal="left" wrapText="1"/>
    </xf>
    <xf numFmtId="164" fontId="16" fillId="9" borderId="2" xfId="1"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3" fontId="11" fillId="0" borderId="0" xfId="0" applyNumberFormat="1" applyFont="1"/>
    <xf numFmtId="41" fontId="11" fillId="0" borderId="0" xfId="0" applyNumberFormat="1" applyFont="1"/>
    <xf numFmtId="37" fontId="10" fillId="6" borderId="1" xfId="1" applyNumberFormat="1" applyFont="1" applyFill="1" applyBorder="1"/>
    <xf numFmtId="164" fontId="11" fillId="0" borderId="1" xfId="1" applyNumberFormat="1" applyFont="1" applyBorder="1"/>
    <xf numFmtId="0" fontId="14" fillId="6" borderId="2" xfId="0" applyFont="1" applyFill="1" applyBorder="1" applyAlignment="1">
      <alignment horizontal="left" vertical="center" wrapText="1"/>
    </xf>
    <xf numFmtId="0" fontId="17" fillId="6" borderId="9" xfId="0" applyFont="1" applyFill="1" applyBorder="1" applyAlignment="1">
      <alignment horizontal="left" wrapText="1"/>
    </xf>
    <xf numFmtId="0" fontId="15" fillId="0" borderId="9" xfId="0" applyFont="1" applyBorder="1" applyAlignment="1">
      <alignment horizontal="left" wrapText="1"/>
    </xf>
    <xf numFmtId="164" fontId="10" fillId="6" borderId="13" xfId="1" applyNumberFormat="1" applyFont="1" applyFill="1" applyBorder="1"/>
    <xf numFmtId="164" fontId="14" fillId="6" borderId="13" xfId="1" applyNumberFormat="1" applyFont="1" applyFill="1" applyBorder="1" applyAlignment="1">
      <alignment wrapText="1"/>
    </xf>
    <xf numFmtId="164" fontId="17" fillId="0" borderId="0" xfId="1" applyNumberFormat="1" applyFont="1" applyFill="1" applyBorder="1" applyAlignment="1">
      <alignment horizontal="center" vertical="top" wrapText="1"/>
    </xf>
    <xf numFmtId="164" fontId="16" fillId="6" borderId="1" xfId="1" applyNumberFormat="1" applyFont="1" applyFill="1" applyBorder="1" applyAlignment="1">
      <alignment horizontal="center" vertical="center" wrapText="1"/>
    </xf>
    <xf numFmtId="0" fontId="14" fillId="6" borderId="8" xfId="0" applyFont="1" applyFill="1" applyBorder="1"/>
    <xf numFmtId="0" fontId="14" fillId="6" borderId="0" xfId="0" applyFont="1" applyFill="1"/>
    <xf numFmtId="0" fontId="14" fillId="6" borderId="1" xfId="0" applyFont="1" applyFill="1" applyBorder="1" applyAlignment="1">
      <alignment horizontal="center"/>
    </xf>
    <xf numFmtId="0" fontId="14" fillId="6" borderId="10" xfId="0" applyFont="1" applyFill="1" applyBorder="1"/>
    <xf numFmtId="164" fontId="23" fillId="6" borderId="1" xfId="1" applyNumberFormat="1" applyFont="1" applyFill="1" applyBorder="1"/>
    <xf numFmtId="43" fontId="11" fillId="0" borderId="0" xfId="0" applyNumberFormat="1" applyFont="1"/>
    <xf numFmtId="164" fontId="14" fillId="2" borderId="8" xfId="1" applyNumberFormat="1" applyFont="1" applyFill="1" applyBorder="1" applyAlignment="1">
      <alignment horizontal="center" wrapText="1"/>
    </xf>
    <xf numFmtId="0" fontId="11" fillId="6" borderId="1" xfId="0" applyFont="1" applyFill="1" applyBorder="1" applyAlignment="1">
      <alignment wrapText="1"/>
    </xf>
    <xf numFmtId="41" fontId="31" fillId="0" borderId="0" xfId="0" applyNumberFormat="1" applyFont="1"/>
    <xf numFmtId="41" fontId="32" fillId="0" borderId="0" xfId="0" applyNumberFormat="1" applyFont="1"/>
    <xf numFmtId="0" fontId="17" fillId="8" borderId="1"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4" fillId="6" borderId="1" xfId="0" applyFont="1" applyFill="1" applyBorder="1" applyAlignment="1">
      <alignment horizontal="center" wrapText="1"/>
    </xf>
    <xf numFmtId="0" fontId="35" fillId="0" borderId="1" xfId="0" applyFont="1" applyBorder="1" applyAlignment="1">
      <alignment vertical="center" wrapText="1"/>
    </xf>
    <xf numFmtId="0" fontId="17" fillId="6" borderId="1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4" borderId="0" xfId="0" applyFont="1" applyFill="1" applyAlignment="1">
      <alignment horizontal="center" wrapText="1"/>
    </xf>
    <xf numFmtId="0" fontId="17" fillId="6" borderId="1" xfId="0" applyFont="1" applyFill="1" applyBorder="1" applyAlignment="1">
      <alignment horizontal="center" wrapText="1"/>
    </xf>
    <xf numFmtId="0" fontId="33" fillId="6" borderId="11" xfId="0" applyFont="1" applyFill="1" applyBorder="1" applyAlignment="1">
      <alignment horizontal="center" vertical="center" wrapText="1"/>
    </xf>
    <xf numFmtId="164" fontId="17" fillId="7" borderId="1" xfId="1" applyNumberFormat="1" applyFont="1" applyFill="1" applyBorder="1" applyAlignment="1">
      <alignment horizontal="center" wrapText="1"/>
    </xf>
    <xf numFmtId="0" fontId="17" fillId="7" borderId="11" xfId="0" applyFont="1" applyFill="1" applyBorder="1" applyAlignment="1">
      <alignment horizontal="left" wrapText="1"/>
    </xf>
    <xf numFmtId="164" fontId="14" fillId="0" borderId="11" xfId="1" applyNumberFormat="1" applyFont="1" applyFill="1" applyBorder="1" applyAlignment="1">
      <alignment wrapText="1"/>
    </xf>
    <xf numFmtId="0" fontId="17" fillId="6" borderId="13" xfId="0" applyFont="1" applyFill="1" applyBorder="1" applyAlignment="1">
      <alignment horizontal="center" wrapText="1"/>
    </xf>
    <xf numFmtId="0" fontId="17" fillId="6" borderId="1" xfId="0" applyFont="1" applyFill="1" applyBorder="1" applyAlignment="1">
      <alignment horizontal="center"/>
    </xf>
    <xf numFmtId="0" fontId="14" fillId="6" borderId="1" xfId="0" applyFont="1" applyFill="1" applyBorder="1"/>
    <xf numFmtId="0" fontId="35" fillId="0" borderId="1" xfId="0" applyFont="1" applyBorder="1" applyAlignment="1">
      <alignment horizontal="justify" vertical="center" wrapText="1"/>
    </xf>
    <xf numFmtId="41" fontId="11" fillId="0" borderId="0" xfId="0" applyNumberFormat="1" applyFont="1" applyAlignment="1">
      <alignment horizontal="center"/>
    </xf>
    <xf numFmtId="164" fontId="11" fillId="0" borderId="0" xfId="0" applyNumberFormat="1" applyFont="1"/>
    <xf numFmtId="0" fontId="14" fillId="0" borderId="6" xfId="0" applyFont="1" applyBorder="1" applyAlignment="1">
      <alignment horizontal="left" vertical="top" wrapText="1"/>
    </xf>
    <xf numFmtId="164" fontId="17" fillId="8" borderId="2" xfId="1" applyNumberFormat="1" applyFont="1" applyFill="1" applyBorder="1" applyAlignment="1">
      <alignment horizontal="center" wrapText="1"/>
    </xf>
    <xf numFmtId="164" fontId="14" fillId="2" borderId="2" xfId="1" applyNumberFormat="1" applyFont="1" applyFill="1" applyBorder="1" applyAlignment="1">
      <alignment horizontal="center" wrapText="1"/>
    </xf>
    <xf numFmtId="164" fontId="17" fillId="8" borderId="2" xfId="1" applyNumberFormat="1" applyFont="1" applyFill="1" applyBorder="1" applyAlignment="1">
      <alignment horizontal="center" vertical="top" wrapText="1"/>
    </xf>
    <xf numFmtId="164" fontId="14" fillId="0" borderId="8" xfId="1" applyNumberFormat="1" applyFont="1" applyFill="1" applyBorder="1" applyAlignment="1">
      <alignment horizontal="center" wrapText="1"/>
    </xf>
    <xf numFmtId="164" fontId="6" fillId="0" borderId="0" xfId="1" applyNumberFormat="1" applyFont="1" applyFill="1" applyBorder="1"/>
    <xf numFmtId="43" fontId="0" fillId="0" borderId="0" xfId="0" applyNumberFormat="1"/>
    <xf numFmtId="10" fontId="6" fillId="0" borderId="0" xfId="0" applyNumberFormat="1" applyFont="1"/>
    <xf numFmtId="166" fontId="6" fillId="0" borderId="0" xfId="0" applyNumberFormat="1" applyFont="1"/>
    <xf numFmtId="164" fontId="10" fillId="0" borderId="0" xfId="1" applyNumberFormat="1" applyFont="1" applyFill="1" applyBorder="1"/>
    <xf numFmtId="164" fontId="16" fillId="0" borderId="0" xfId="1" applyNumberFormat="1" applyFont="1" applyFill="1" applyBorder="1" applyAlignment="1">
      <alignment horizontal="center" vertical="center" wrapText="1"/>
    </xf>
    <xf numFmtId="41" fontId="32" fillId="0" borderId="0" xfId="0" applyNumberFormat="1" applyFont="1" applyAlignment="1">
      <alignment horizontal="center" vertical="center" wrapText="1"/>
    </xf>
    <xf numFmtId="164" fontId="16" fillId="0" borderId="0" xfId="1" applyNumberFormat="1" applyFont="1" applyFill="1" applyBorder="1" applyAlignment="1">
      <alignment horizontal="center" vertical="top" wrapText="1"/>
    </xf>
    <xf numFmtId="41" fontId="32" fillId="0" borderId="0" xfId="0" applyNumberFormat="1" applyFont="1" applyAlignment="1">
      <alignment horizontal="center"/>
    </xf>
    <xf numFmtId="164" fontId="14" fillId="0" borderId="0" xfId="1" applyNumberFormat="1" applyFont="1" applyFill="1" applyBorder="1" applyAlignment="1">
      <alignment wrapText="1"/>
    </xf>
    <xf numFmtId="164" fontId="17" fillId="0" borderId="0" xfId="1" applyNumberFormat="1" applyFont="1" applyFill="1" applyBorder="1" applyAlignment="1">
      <alignment wrapText="1"/>
    </xf>
    <xf numFmtId="3" fontId="10" fillId="0" borderId="0" xfId="1" applyNumberFormat="1" applyFont="1" applyFill="1" applyBorder="1"/>
    <xf numFmtId="165" fontId="14" fillId="2" borderId="1" xfId="1" applyNumberFormat="1" applyFont="1" applyFill="1" applyBorder="1" applyAlignment="1">
      <alignment horizontal="right" wrapText="1"/>
    </xf>
    <xf numFmtId="0" fontId="17" fillId="6" borderId="3" xfId="0" applyFont="1" applyFill="1" applyBorder="1" applyAlignment="1">
      <alignment horizontal="center" wrapText="1"/>
    </xf>
    <xf numFmtId="0" fontId="17" fillId="6" borderId="2" xfId="0" applyFont="1" applyFill="1" applyBorder="1" applyAlignment="1">
      <alignment horizontal="center" wrapText="1"/>
    </xf>
    <xf numFmtId="0" fontId="17" fillId="6" borderId="3" xfId="0" applyFont="1" applyFill="1" applyBorder="1" applyAlignment="1">
      <alignment horizontal="left" wrapText="1"/>
    </xf>
    <xf numFmtId="0" fontId="14" fillId="6" borderId="13" xfId="0" applyFont="1" applyFill="1" applyBorder="1" applyAlignment="1">
      <alignment horizontal="left" vertical="top" wrapText="1"/>
    </xf>
    <xf numFmtId="0" fontId="42" fillId="6" borderId="1" xfId="0" applyFont="1" applyFill="1" applyBorder="1" applyAlignment="1">
      <alignment horizontal="center" vertical="center" wrapText="1"/>
    </xf>
    <xf numFmtId="0" fontId="11" fillId="6" borderId="1" xfId="0" applyFont="1" applyFill="1" applyBorder="1" applyAlignment="1">
      <alignment horizontal="center" wrapText="1"/>
    </xf>
    <xf numFmtId="0" fontId="49" fillId="0" borderId="1" xfId="0" applyFont="1" applyBorder="1" applyAlignment="1">
      <alignment horizontal="left" vertical="center" wrapText="1"/>
    </xf>
    <xf numFmtId="0" fontId="11" fillId="6" borderId="9" xfId="0" applyFont="1" applyFill="1" applyBorder="1" applyAlignment="1">
      <alignment horizontal="left"/>
    </xf>
    <xf numFmtId="0" fontId="11" fillId="6" borderId="8" xfId="0" applyFont="1" applyFill="1" applyBorder="1" applyAlignment="1">
      <alignment horizontal="left"/>
    </xf>
    <xf numFmtId="0" fontId="11" fillId="6" borderId="8" xfId="0" applyFont="1" applyFill="1" applyBorder="1" applyAlignment="1">
      <alignment horizontal="left" wrapText="1"/>
    </xf>
    <xf numFmtId="0" fontId="11" fillId="6" borderId="12" xfId="0" applyFont="1" applyFill="1" applyBorder="1" applyAlignment="1">
      <alignment horizontal="left"/>
    </xf>
    <xf numFmtId="0" fontId="11" fillId="6" borderId="10" xfId="0" applyFont="1" applyFill="1" applyBorder="1" applyAlignment="1">
      <alignment horizontal="left"/>
    </xf>
    <xf numFmtId="0" fontId="11" fillId="6" borderId="10" xfId="0" applyFont="1" applyFill="1" applyBorder="1" applyAlignment="1">
      <alignment horizontal="left" wrapText="1"/>
    </xf>
    <xf numFmtId="0" fontId="11" fillId="6" borderId="6" xfId="0" applyFont="1" applyFill="1" applyBorder="1"/>
    <xf numFmtId="0" fontId="11" fillId="6" borderId="7" xfId="0" applyFont="1" applyFill="1" applyBorder="1" applyAlignment="1">
      <alignment horizontal="left"/>
    </xf>
    <xf numFmtId="0" fontId="11" fillId="6" borderId="2" xfId="0" applyFont="1" applyFill="1" applyBorder="1" applyAlignment="1">
      <alignment horizontal="left"/>
    </xf>
    <xf numFmtId="0" fontId="11" fillId="6" borderId="2" xfId="0" applyFont="1" applyFill="1" applyBorder="1" applyAlignment="1">
      <alignment horizontal="left" wrapText="1"/>
    </xf>
    <xf numFmtId="0" fontId="11" fillId="6" borderId="1" xfId="0" applyFont="1" applyFill="1" applyBorder="1" applyAlignment="1">
      <alignment horizontal="left"/>
    </xf>
    <xf numFmtId="0" fontId="52" fillId="6" borderId="1" xfId="0" applyFont="1" applyFill="1" applyBorder="1" applyAlignment="1">
      <alignment horizontal="center" vertical="center" wrapText="1"/>
    </xf>
    <xf numFmtId="0" fontId="11" fillId="6" borderId="13" xfId="0" applyFont="1" applyFill="1" applyBorder="1"/>
    <xf numFmtId="0" fontId="11" fillId="6" borderId="11" xfId="0" applyFont="1" applyFill="1" applyBorder="1" applyAlignment="1">
      <alignment horizontal="left"/>
    </xf>
    <xf numFmtId="0" fontId="42" fillId="0" borderId="1" xfId="0" applyFont="1" applyBorder="1" applyAlignment="1">
      <alignment vertical="center" wrapText="1"/>
    </xf>
    <xf numFmtId="0" fontId="49" fillId="0" borderId="1" xfId="0" applyFont="1" applyBorder="1" applyAlignment="1">
      <alignment vertical="center" wrapText="1"/>
    </xf>
    <xf numFmtId="0" fontId="14" fillId="8" borderId="6"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10" fillId="6" borderId="1" xfId="0" applyFont="1" applyFill="1" applyBorder="1" applyAlignment="1">
      <alignment horizontal="center"/>
    </xf>
    <xf numFmtId="0" fontId="44" fillId="0" borderId="1" xfId="0" applyFont="1" applyBorder="1" applyAlignment="1">
      <alignment vertical="center" wrapText="1"/>
    </xf>
    <xf numFmtId="0" fontId="9" fillId="6" borderId="1" xfId="0" applyFont="1" applyFill="1" applyBorder="1" applyAlignment="1">
      <alignment horizontal="left"/>
    </xf>
    <xf numFmtId="0" fontId="55" fillId="6" borderId="1" xfId="0" applyFont="1" applyFill="1" applyBorder="1" applyAlignment="1">
      <alignment horizontal="center" vertical="center" wrapText="1"/>
    </xf>
    <xf numFmtId="0" fontId="11" fillId="6" borderId="1" xfId="0" applyFont="1" applyFill="1" applyBorder="1" applyAlignment="1">
      <alignment horizontal="center"/>
    </xf>
    <xf numFmtId="0" fontId="44" fillId="6"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1" fillId="0" borderId="1" xfId="0" applyFont="1" applyBorder="1" applyAlignment="1">
      <alignment horizontal="left" vertical="center" wrapText="1"/>
    </xf>
    <xf numFmtId="164" fontId="11" fillId="0" borderId="0" xfId="1" applyNumberFormat="1" applyFont="1" applyFill="1" applyBorder="1" applyAlignment="1">
      <alignment horizontal="center"/>
    </xf>
    <xf numFmtId="0" fontId="10" fillId="6" borderId="1" xfId="0" applyFont="1" applyFill="1" applyBorder="1" applyAlignment="1">
      <alignment horizontal="left"/>
    </xf>
    <xf numFmtId="0" fontId="44" fillId="4" borderId="1" xfId="0" applyFont="1" applyFill="1" applyBorder="1" applyAlignment="1">
      <alignment vertical="center" wrapText="1"/>
    </xf>
    <xf numFmtId="0" fontId="17" fillId="6" borderId="1" xfId="0" applyFont="1" applyFill="1" applyBorder="1" applyAlignment="1">
      <alignment wrapText="1"/>
    </xf>
    <xf numFmtId="0" fontId="33" fillId="6" borderId="1" xfId="0" applyFont="1" applyFill="1" applyBorder="1" applyAlignment="1">
      <alignment horizontal="center" wrapText="1"/>
    </xf>
    <xf numFmtId="165" fontId="14" fillId="6" borderId="1" xfId="1" applyNumberFormat="1" applyFont="1" applyFill="1" applyBorder="1" applyAlignment="1">
      <alignment horizontal="right" wrapText="1"/>
    </xf>
    <xf numFmtId="164" fontId="14" fillId="6" borderId="11" xfId="1" applyNumberFormat="1" applyFont="1" applyFill="1" applyBorder="1" applyAlignment="1">
      <alignment vertical="top" wrapText="1"/>
    </xf>
    <xf numFmtId="164" fontId="11" fillId="6" borderId="0" xfId="1" applyNumberFormat="1" applyFont="1" applyFill="1"/>
    <xf numFmtId="0" fontId="59" fillId="6" borderId="1" xfId="0" applyFont="1" applyFill="1" applyBorder="1" applyAlignment="1">
      <alignment vertical="center" wrapText="1"/>
    </xf>
    <xf numFmtId="0" fontId="22" fillId="6" borderId="1" xfId="0" applyFont="1" applyFill="1" applyBorder="1" applyAlignment="1">
      <alignment horizontal="left" vertical="center" wrapText="1"/>
    </xf>
    <xf numFmtId="0" fontId="17" fillId="6" borderId="8" xfId="0" applyFont="1" applyFill="1" applyBorder="1" applyAlignment="1">
      <alignment horizontal="left" wrapText="1"/>
    </xf>
    <xf numFmtId="0" fontId="14" fillId="6" borderId="4" xfId="0" applyFont="1" applyFill="1" applyBorder="1" applyAlignment="1">
      <alignment horizontal="center" vertical="center" wrapText="1"/>
    </xf>
    <xf numFmtId="0" fontId="17" fillId="6" borderId="12" xfId="0" applyFont="1" applyFill="1" applyBorder="1" applyAlignment="1">
      <alignment horizontal="left" vertical="center" wrapText="1"/>
    </xf>
    <xf numFmtId="0" fontId="24" fillId="0" borderId="1" xfId="0" applyFont="1" applyBorder="1" applyAlignment="1">
      <alignment wrapText="1"/>
    </xf>
    <xf numFmtId="0" fontId="15" fillId="0" borderId="1" xfId="0" applyFont="1" applyBorder="1" applyAlignment="1">
      <alignment vertical="center" wrapText="1"/>
    </xf>
    <xf numFmtId="0" fontId="17" fillId="6" borderId="2" xfId="0" applyFont="1" applyFill="1" applyBorder="1" applyAlignment="1">
      <alignment horizontal="left" vertical="top" wrapText="1"/>
    </xf>
    <xf numFmtId="0" fontId="17" fillId="6" borderId="2" xfId="0" applyFont="1" applyFill="1" applyBorder="1" applyAlignment="1">
      <alignment vertical="top" wrapText="1"/>
    </xf>
    <xf numFmtId="0" fontId="14" fillId="4" borderId="13" xfId="0" applyFont="1" applyFill="1" applyBorder="1" applyAlignment="1">
      <alignment horizontal="left" vertical="top" wrapText="1"/>
    </xf>
    <xf numFmtId="0" fontId="14" fillId="4" borderId="9" xfId="0" applyFont="1" applyFill="1" applyBorder="1" applyAlignment="1">
      <alignment horizontal="left" vertical="top" wrapText="1"/>
    </xf>
    <xf numFmtId="0" fontId="17" fillId="4" borderId="1" xfId="0" applyFont="1" applyFill="1" applyBorder="1" applyAlignment="1">
      <alignment horizontal="left" vertical="center" wrapText="1"/>
    </xf>
    <xf numFmtId="164" fontId="14" fillId="4" borderId="1" xfId="1" applyNumberFormat="1" applyFont="1" applyFill="1" applyBorder="1" applyAlignment="1">
      <alignment horizontal="center" vertical="top" wrapText="1"/>
    </xf>
    <xf numFmtId="164" fontId="17" fillId="4" borderId="1" xfId="1" applyNumberFormat="1" applyFont="1" applyFill="1" applyBorder="1" applyAlignment="1">
      <alignment horizontal="center" vertical="top" wrapText="1"/>
    </xf>
    <xf numFmtId="164" fontId="9" fillId="4" borderId="1" xfId="1" applyNumberFormat="1" applyFont="1" applyFill="1" applyBorder="1"/>
    <xf numFmtId="0" fontId="14" fillId="11" borderId="13" xfId="0" applyFont="1" applyFill="1" applyBorder="1" applyAlignment="1">
      <alignment horizontal="left" vertical="top" wrapText="1"/>
    </xf>
    <xf numFmtId="0" fontId="14" fillId="11" borderId="8" xfId="0" applyFont="1" applyFill="1" applyBorder="1" applyAlignment="1">
      <alignment horizontal="left" vertical="top" wrapText="1"/>
    </xf>
    <xf numFmtId="0" fontId="14" fillId="11" borderId="9" xfId="0" applyFont="1" applyFill="1" applyBorder="1" applyAlignment="1">
      <alignment horizontal="left" vertical="top" wrapText="1"/>
    </xf>
    <xf numFmtId="0" fontId="17" fillId="11" borderId="1" xfId="0" applyFont="1" applyFill="1" applyBorder="1" applyAlignment="1">
      <alignment horizontal="left" vertical="top" wrapText="1"/>
    </xf>
    <xf numFmtId="164" fontId="14" fillId="11" borderId="1" xfId="1" applyNumberFormat="1" applyFont="1" applyFill="1" applyBorder="1" applyAlignment="1">
      <alignment horizontal="center" vertical="top" wrapText="1"/>
    </xf>
    <xf numFmtId="164" fontId="17" fillId="11" borderId="1" xfId="1" applyNumberFormat="1" applyFont="1" applyFill="1" applyBorder="1" applyAlignment="1">
      <alignment horizontal="center" vertical="top" wrapText="1"/>
    </xf>
    <xf numFmtId="164" fontId="11" fillId="11" borderId="0" xfId="1" applyNumberFormat="1" applyFont="1" applyFill="1" applyAlignment="1">
      <alignment horizontal="center"/>
    </xf>
    <xf numFmtId="0" fontId="14" fillId="11" borderId="1" xfId="0" applyFont="1" applyFill="1" applyBorder="1" applyAlignment="1">
      <alignment horizontal="left" vertical="top" wrapText="1"/>
    </xf>
    <xf numFmtId="0" fontId="17" fillId="11" borderId="1" xfId="0" applyFont="1" applyFill="1" applyBorder="1" applyAlignment="1">
      <alignment horizontal="left" vertical="center" wrapText="1"/>
    </xf>
    <xf numFmtId="0" fontId="14" fillId="0" borderId="2" xfId="0" applyFont="1" applyBorder="1" applyAlignment="1">
      <alignment horizontal="left" wrapText="1"/>
    </xf>
    <xf numFmtId="0" fontId="17" fillId="6" borderId="1" xfId="0" applyFont="1" applyFill="1" applyBorder="1" applyAlignment="1">
      <alignment vertical="top" wrapText="1"/>
    </xf>
    <xf numFmtId="0" fontId="17" fillId="6" borderId="5" xfId="0" applyFont="1" applyFill="1" applyBorder="1" applyAlignment="1">
      <alignment vertical="top" wrapText="1"/>
    </xf>
    <xf numFmtId="164" fontId="14" fillId="11" borderId="1" xfId="1" applyNumberFormat="1" applyFont="1" applyFill="1" applyBorder="1" applyAlignment="1">
      <alignment horizontal="center" wrapText="1"/>
    </xf>
    <xf numFmtId="164" fontId="17" fillId="11" borderId="1" xfId="1" applyNumberFormat="1" applyFont="1" applyFill="1" applyBorder="1" applyAlignment="1">
      <alignment horizontal="center" wrapText="1"/>
    </xf>
    <xf numFmtId="164" fontId="14" fillId="6" borderId="13" xfId="1" applyNumberFormat="1" applyFont="1" applyFill="1" applyBorder="1" applyAlignment="1">
      <alignment horizontal="center" wrapText="1"/>
    </xf>
    <xf numFmtId="164" fontId="14" fillId="6" borderId="14" xfId="1" applyNumberFormat="1" applyFont="1" applyFill="1" applyBorder="1" applyAlignment="1">
      <alignment horizontal="center" wrapText="1"/>
    </xf>
    <xf numFmtId="164" fontId="14" fillId="6" borderId="11" xfId="1" applyNumberFormat="1" applyFont="1" applyFill="1" applyBorder="1" applyAlignment="1">
      <alignment horizontal="center" wrapText="1"/>
    </xf>
    <xf numFmtId="0" fontId="17" fillId="6" borderId="8" xfId="0" applyFont="1" applyFill="1" applyBorder="1" applyAlignment="1">
      <alignment wrapText="1"/>
    </xf>
    <xf numFmtId="0" fontId="15" fillId="0" borderId="1" xfId="0" applyFont="1" applyBorder="1" applyAlignment="1">
      <alignment horizontal="left" wrapText="1"/>
    </xf>
    <xf numFmtId="0" fontId="14" fillId="0" borderId="1" xfId="0" applyFont="1" applyBorder="1" applyAlignment="1">
      <alignment horizontal="left" wrapText="1"/>
    </xf>
    <xf numFmtId="0" fontId="16" fillId="0" borderId="1" xfId="0" applyFont="1" applyBorder="1" applyAlignment="1">
      <alignment horizontal="left" wrapText="1"/>
    </xf>
    <xf numFmtId="0" fontId="22" fillId="6" borderId="6" xfId="0" applyFont="1" applyFill="1" applyBorder="1" applyAlignment="1">
      <alignment wrapText="1"/>
    </xf>
    <xf numFmtId="0" fontId="17" fillId="6" borderId="1" xfId="0" applyFont="1" applyFill="1" applyBorder="1" applyAlignment="1">
      <alignment horizontal="left" vertical="top" wrapText="1"/>
    </xf>
    <xf numFmtId="0" fontId="17" fillId="6" borderId="2" xfId="0" applyFont="1" applyFill="1" applyBorder="1" applyAlignment="1">
      <alignment horizontal="left" wrapText="1"/>
    </xf>
    <xf numFmtId="0" fontId="14" fillId="10" borderId="6" xfId="0" applyFont="1" applyFill="1" applyBorder="1" applyAlignment="1">
      <alignment horizontal="left" vertical="top" wrapText="1"/>
    </xf>
    <xf numFmtId="0" fontId="14" fillId="10" borderId="3" xfId="0" applyFont="1" applyFill="1" applyBorder="1" applyAlignment="1">
      <alignment horizontal="left" vertical="top" wrapText="1"/>
    </xf>
    <xf numFmtId="0" fontId="14" fillId="10" borderId="2" xfId="0" applyFont="1" applyFill="1" applyBorder="1" applyAlignment="1">
      <alignment horizontal="left" vertical="top" wrapText="1"/>
    </xf>
    <xf numFmtId="0" fontId="17" fillId="10" borderId="3" xfId="0" applyFont="1" applyFill="1" applyBorder="1" applyAlignment="1">
      <alignment horizontal="left" wrapText="1"/>
    </xf>
    <xf numFmtId="164" fontId="17" fillId="10" borderId="14" xfId="1" applyNumberFormat="1" applyFont="1" applyFill="1" applyBorder="1" applyAlignment="1">
      <alignment wrapText="1"/>
    </xf>
    <xf numFmtId="164" fontId="17" fillId="10" borderId="1" xfId="1" applyNumberFormat="1" applyFont="1" applyFill="1" applyBorder="1" applyAlignment="1">
      <alignment wrapText="1"/>
    </xf>
    <xf numFmtId="164" fontId="17" fillId="10" borderId="11" xfId="1" applyNumberFormat="1" applyFont="1" applyFill="1" applyBorder="1" applyAlignment="1">
      <alignment wrapText="1"/>
    </xf>
    <xf numFmtId="164" fontId="9" fillId="10" borderId="0" xfId="1" applyNumberFormat="1" applyFont="1" applyFill="1"/>
    <xf numFmtId="0" fontId="11" fillId="6" borderId="0" xfId="0" applyFont="1" applyFill="1" applyAlignment="1">
      <alignment horizontal="left"/>
    </xf>
    <xf numFmtId="0" fontId="17" fillId="6" borderId="2" xfId="0" applyFont="1" applyFill="1" applyBorder="1" applyAlignment="1">
      <alignment wrapText="1"/>
    </xf>
    <xf numFmtId="0" fontId="11" fillId="6" borderId="5" xfId="0" applyFont="1" applyFill="1" applyBorder="1" applyAlignment="1">
      <alignment horizontal="left"/>
    </xf>
    <xf numFmtId="0" fontId="11" fillId="6" borderId="0" xfId="0" applyFont="1" applyFill="1"/>
    <xf numFmtId="0" fontId="15" fillId="0" borderId="0" xfId="0" applyFont="1" applyAlignment="1">
      <alignment horizontal="left" wrapText="1"/>
    </xf>
    <xf numFmtId="0" fontId="14" fillId="0" borderId="11" xfId="0" applyFont="1" applyBorder="1" applyAlignment="1">
      <alignment horizontal="left" wrapText="1"/>
    </xf>
    <xf numFmtId="0" fontId="14" fillId="12" borderId="13" xfId="0" applyFont="1" applyFill="1" applyBorder="1" applyAlignment="1">
      <alignment horizontal="left" vertical="top" wrapText="1"/>
    </xf>
    <xf numFmtId="0" fontId="14" fillId="12" borderId="9" xfId="0" applyFont="1" applyFill="1" applyBorder="1" applyAlignment="1">
      <alignment horizontal="left" vertical="top" wrapText="1"/>
    </xf>
    <xf numFmtId="0" fontId="18" fillId="12" borderId="1" xfId="0" applyFont="1" applyFill="1" applyBorder="1" applyAlignment="1">
      <alignment horizontal="left" vertical="center" wrapText="1"/>
    </xf>
    <xf numFmtId="164" fontId="14" fillId="12" borderId="1" xfId="1" applyNumberFormat="1" applyFont="1" applyFill="1" applyBorder="1" applyAlignment="1">
      <alignment horizontal="center" vertical="top" wrapText="1"/>
    </xf>
    <xf numFmtId="164" fontId="17" fillId="12" borderId="1" xfId="1" applyNumberFormat="1" applyFont="1" applyFill="1" applyBorder="1" applyAlignment="1">
      <alignment horizontal="center" vertical="top" wrapText="1"/>
    </xf>
    <xf numFmtId="164" fontId="9" fillId="12" borderId="1" xfId="1" applyNumberFormat="1" applyFont="1" applyFill="1" applyBorder="1"/>
    <xf numFmtId="0" fontId="11" fillId="6" borderId="12" xfId="0" applyFont="1" applyFill="1" applyBorder="1" applyAlignment="1">
      <alignment horizontal="left" wrapText="1"/>
    </xf>
    <xf numFmtId="0" fontId="17" fillId="12" borderId="1" xfId="0" applyFont="1" applyFill="1" applyBorder="1" applyAlignment="1">
      <alignment horizontal="left" vertical="center" wrapText="1"/>
    </xf>
    <xf numFmtId="0" fontId="60" fillId="6" borderId="0" xfId="0" applyFont="1" applyFill="1" applyAlignment="1">
      <alignment horizontal="left" vertical="center" wrapText="1"/>
    </xf>
    <xf numFmtId="0" fontId="60" fillId="6" borderId="8" xfId="0" applyFont="1" applyFill="1" applyBorder="1" applyAlignment="1">
      <alignment horizontal="left" vertical="center" wrapText="1"/>
    </xf>
    <xf numFmtId="0" fontId="60" fillId="6" borderId="9" xfId="0" applyFont="1" applyFill="1" applyBorder="1" applyAlignment="1">
      <alignment horizontal="left" vertical="center" wrapText="1"/>
    </xf>
    <xf numFmtId="0" fontId="15" fillId="0" borderId="11" xfId="0" applyFont="1" applyBorder="1" applyAlignment="1">
      <alignment horizontal="left" vertical="center" wrapText="1"/>
    </xf>
    <xf numFmtId="0" fontId="14" fillId="6" borderId="4" xfId="0" applyFont="1" applyFill="1" applyBorder="1" applyAlignment="1">
      <alignment horizontal="left" vertical="top" wrapText="1"/>
    </xf>
    <xf numFmtId="164" fontId="10" fillId="11" borderId="1" xfId="1" applyNumberFormat="1" applyFont="1" applyFill="1" applyBorder="1"/>
    <xf numFmtId="37" fontId="14" fillId="2" borderId="1" xfId="1" applyNumberFormat="1" applyFont="1" applyFill="1" applyBorder="1" applyAlignment="1">
      <alignment horizontal="right" wrapText="1"/>
    </xf>
    <xf numFmtId="0" fontId="15" fillId="0" borderId="1" xfId="0" applyFont="1" applyBorder="1" applyAlignment="1">
      <alignment wrapText="1"/>
    </xf>
    <xf numFmtId="166" fontId="14" fillId="2" borderId="1" xfId="1" applyNumberFormat="1" applyFont="1" applyFill="1" applyBorder="1" applyAlignment="1">
      <alignment horizontal="center" wrapText="1"/>
    </xf>
    <xf numFmtId="164" fontId="71" fillId="0" borderId="0" xfId="1" applyNumberFormat="1" applyFont="1" applyFill="1" applyBorder="1"/>
    <xf numFmtId="0" fontId="17" fillId="6" borderId="12" xfId="0" applyFont="1" applyFill="1" applyBorder="1" applyAlignment="1">
      <alignment wrapText="1"/>
    </xf>
    <xf numFmtId="0" fontId="14" fillId="6" borderId="12" xfId="0" applyFont="1" applyFill="1" applyBorder="1" applyAlignment="1">
      <alignment wrapText="1"/>
    </xf>
    <xf numFmtId="0" fontId="14" fillId="0" borderId="11" xfId="0" applyFont="1" applyBorder="1" applyAlignment="1">
      <alignment horizontal="left" vertical="center" wrapText="1"/>
    </xf>
    <xf numFmtId="0" fontId="17" fillId="2" borderId="9" xfId="0" applyFont="1" applyFill="1" applyBorder="1" applyAlignment="1">
      <alignment horizontal="left" wrapText="1"/>
    </xf>
    <xf numFmtId="164" fontId="14" fillId="12" borderId="1" xfId="1" applyNumberFormat="1" applyFont="1" applyFill="1" applyBorder="1" applyAlignment="1">
      <alignment horizontal="center" vertical="center" wrapText="1"/>
    </xf>
    <xf numFmtId="164" fontId="17" fillId="12" borderId="1" xfId="1" applyNumberFormat="1" applyFont="1" applyFill="1" applyBorder="1" applyAlignment="1">
      <alignment horizontal="center" vertical="center" wrapText="1"/>
    </xf>
    <xf numFmtId="164" fontId="9" fillId="12" borderId="1" xfId="1" applyNumberFormat="1" applyFont="1" applyFill="1" applyBorder="1" applyAlignment="1">
      <alignment vertical="center"/>
    </xf>
    <xf numFmtId="164" fontId="17" fillId="13" borderId="1" xfId="1" applyNumberFormat="1" applyFont="1" applyFill="1" applyBorder="1" applyAlignment="1">
      <alignment horizontal="center" vertical="center" wrapText="1"/>
    </xf>
    <xf numFmtId="164" fontId="11" fillId="13" borderId="0" xfId="1" applyNumberFormat="1" applyFont="1" applyFill="1" applyAlignment="1">
      <alignment horizontal="center" vertical="center"/>
    </xf>
    <xf numFmtId="164" fontId="10" fillId="13" borderId="1" xfId="1" applyNumberFormat="1" applyFont="1" applyFill="1" applyBorder="1" applyAlignment="1">
      <alignment vertical="center"/>
    </xf>
    <xf numFmtId="0" fontId="9" fillId="4" borderId="3" xfId="0" applyFont="1" applyFill="1" applyBorder="1" applyAlignment="1">
      <alignment horizontal="center" vertical="top" wrapText="1"/>
    </xf>
    <xf numFmtId="0" fontId="60" fillId="12" borderId="14" xfId="0" applyFont="1" applyFill="1" applyBorder="1" applyAlignment="1">
      <alignment horizontal="left" vertical="center" wrapText="1"/>
    </xf>
    <xf numFmtId="0" fontId="17" fillId="12" borderId="14" xfId="0" applyFont="1" applyFill="1" applyBorder="1" applyAlignment="1">
      <alignment horizontal="left" vertical="center" wrapText="1"/>
    </xf>
    <xf numFmtId="0" fontId="17" fillId="12" borderId="11" xfId="0" applyFont="1" applyFill="1" applyBorder="1" applyAlignment="1">
      <alignment horizontal="left" vertical="center" wrapText="1"/>
    </xf>
    <xf numFmtId="0" fontId="17" fillId="10" borderId="3" xfId="0" applyFont="1" applyFill="1" applyBorder="1" applyAlignment="1">
      <alignment horizontal="left" wrapText="1"/>
    </xf>
    <xf numFmtId="0" fontId="17" fillId="10" borderId="0" xfId="0" applyFont="1" applyFill="1" applyAlignment="1">
      <alignment horizontal="left" wrapText="1"/>
    </xf>
    <xf numFmtId="0" fontId="17" fillId="10" borderId="12" xfId="0" applyFont="1" applyFill="1" applyBorder="1" applyAlignment="1">
      <alignment horizontal="left" wrapText="1"/>
    </xf>
    <xf numFmtId="0" fontId="60" fillId="4" borderId="14"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3" xfId="0" applyFont="1" applyFill="1" applyBorder="1" applyAlignment="1">
      <alignment horizontal="center" vertical="top" wrapText="1"/>
    </xf>
    <xf numFmtId="164" fontId="9" fillId="6" borderId="13" xfId="1" applyNumberFormat="1" applyFont="1" applyFill="1" applyBorder="1" applyAlignment="1">
      <alignment horizontal="center" vertical="center" wrapText="1"/>
    </xf>
    <xf numFmtId="164" fontId="9" fillId="6" borderId="14" xfId="1" applyNumberFormat="1" applyFont="1" applyFill="1" applyBorder="1" applyAlignment="1">
      <alignment horizontal="center" vertical="center" wrapText="1"/>
    </xf>
    <xf numFmtId="164" fontId="9" fillId="6" borderId="11" xfId="1" applyNumberFormat="1"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60" fillId="11" borderId="1" xfId="0" applyFont="1" applyFill="1" applyBorder="1" applyAlignment="1">
      <alignment horizontal="left" vertical="center" wrapText="1"/>
    </xf>
    <xf numFmtId="0" fontId="60" fillId="11" borderId="8" xfId="0" applyFont="1" applyFill="1" applyBorder="1" applyAlignment="1">
      <alignment horizontal="left" vertical="center" wrapText="1"/>
    </xf>
    <xf numFmtId="0" fontId="17" fillId="10" borderId="3" xfId="0" applyFont="1" applyFill="1" applyBorder="1" applyAlignment="1">
      <alignment horizontal="left" vertical="center" wrapText="1"/>
    </xf>
    <xf numFmtId="0" fontId="17" fillId="10" borderId="7" xfId="0" applyFont="1" applyFill="1" applyBorder="1" applyAlignment="1">
      <alignment horizontal="left" vertical="center" wrapText="1"/>
    </xf>
    <xf numFmtId="0" fontId="17" fillId="11" borderId="13"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17" fillId="11" borderId="9" xfId="0" applyFont="1" applyFill="1" applyBorder="1" applyAlignment="1">
      <alignment horizontal="left" vertical="center" wrapText="1"/>
    </xf>
    <xf numFmtId="0" fontId="18" fillId="12" borderId="14" xfId="0" applyFont="1" applyFill="1" applyBorder="1" applyAlignment="1">
      <alignment horizontal="left" vertical="center" wrapText="1"/>
    </xf>
    <xf numFmtId="0" fontId="18" fillId="12" borderId="11"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4" fillId="6" borderId="8" xfId="0" applyFont="1" applyFill="1" applyBorder="1"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17" fillId="7" borderId="13" xfId="0" applyFont="1" applyFill="1" applyBorder="1" applyAlignment="1">
      <alignment horizontal="left" wrapText="1"/>
    </xf>
    <xf numFmtId="0" fontId="17" fillId="7" borderId="14" xfId="0" applyFont="1" applyFill="1" applyBorder="1" applyAlignment="1">
      <alignment horizontal="left" wrapText="1"/>
    </xf>
    <xf numFmtId="0" fontId="17" fillId="7" borderId="11" xfId="0" applyFont="1" applyFill="1" applyBorder="1" applyAlignment="1">
      <alignment horizontal="left" wrapText="1"/>
    </xf>
    <xf numFmtId="0" fontId="17" fillId="7" borderId="5" xfId="0" applyFont="1" applyFill="1" applyBorder="1" applyAlignment="1">
      <alignment horizontal="left" vertical="top" wrapText="1"/>
    </xf>
    <xf numFmtId="0" fontId="17" fillId="7" borderId="14"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8" borderId="3"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17" fillId="8" borderId="9"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4" fillId="6" borderId="5" xfId="0" applyFont="1" applyFill="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12" xfId="0" applyBorder="1" applyAlignment="1">
      <alignment wrapText="1"/>
    </xf>
    <xf numFmtId="0" fontId="14" fillId="6" borderId="8" xfId="0" applyFont="1" applyFill="1"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wrapText="1"/>
    </xf>
    <xf numFmtId="0" fontId="0" fillId="0" borderId="7" xfId="0" applyBorder="1" applyAlignment="1">
      <alignment wrapText="1"/>
    </xf>
    <xf numFmtId="0" fontId="17" fillId="8" borderId="12" xfId="0" applyFont="1" applyFill="1" applyBorder="1" applyAlignment="1">
      <alignment horizontal="left" vertical="center" wrapText="1"/>
    </xf>
    <xf numFmtId="0" fontId="17" fillId="7" borderId="13" xfId="0" applyFont="1" applyFill="1" applyBorder="1" applyAlignment="1">
      <alignment horizontal="left" vertical="top" wrapText="1"/>
    </xf>
    <xf numFmtId="0" fontId="33" fillId="6" borderId="1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17" fillId="7" borderId="13"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17" fillId="7" borderId="11" xfId="0" applyFont="1" applyFill="1" applyBorder="1" applyAlignment="1">
      <alignment horizontal="left" vertical="center" wrapText="1"/>
    </xf>
    <xf numFmtId="164" fontId="17" fillId="6" borderId="13" xfId="1" applyNumberFormat="1" applyFont="1" applyFill="1" applyBorder="1" applyAlignment="1">
      <alignment horizontal="center" wrapText="1"/>
    </xf>
    <xf numFmtId="164" fontId="17" fillId="6" borderId="14" xfId="1" applyNumberFormat="1" applyFont="1" applyFill="1" applyBorder="1" applyAlignment="1">
      <alignment horizontal="center" wrapText="1"/>
    </xf>
    <xf numFmtId="164" fontId="17" fillId="6" borderId="11" xfId="1" applyNumberFormat="1" applyFont="1" applyFill="1" applyBorder="1" applyAlignment="1">
      <alignment horizontal="center" wrapText="1"/>
    </xf>
    <xf numFmtId="0" fontId="14" fillId="6" borderId="5" xfId="0" applyFont="1" applyFill="1" applyBorder="1" applyAlignment="1">
      <alignment horizontal="center" wrapText="1"/>
    </xf>
    <xf numFmtId="0" fontId="14" fillId="6" borderId="15" xfId="0" applyFont="1" applyFill="1" applyBorder="1" applyAlignment="1">
      <alignment horizontal="center" wrapText="1"/>
    </xf>
    <xf numFmtId="0" fontId="14" fillId="6" borderId="9" xfId="0" applyFont="1" applyFill="1" applyBorder="1" applyAlignment="1">
      <alignment horizontal="center" wrapText="1"/>
    </xf>
    <xf numFmtId="0" fontId="17" fillId="4" borderId="3" xfId="0" applyFont="1" applyFill="1" applyBorder="1" applyAlignment="1">
      <alignment horizontal="center" wrapText="1"/>
    </xf>
    <xf numFmtId="164" fontId="17" fillId="6" borderId="13" xfId="1" applyNumberFormat="1" applyFont="1" applyFill="1" applyBorder="1" applyAlignment="1">
      <alignment horizontal="center" vertical="center" wrapText="1"/>
    </xf>
    <xf numFmtId="164" fontId="17" fillId="6" borderId="14" xfId="1" applyNumberFormat="1" applyFont="1" applyFill="1" applyBorder="1" applyAlignment="1">
      <alignment horizontal="center" vertical="center" wrapText="1"/>
    </xf>
    <xf numFmtId="164" fontId="17" fillId="6" borderId="11" xfId="1" applyNumberFormat="1" applyFont="1" applyFill="1" applyBorder="1" applyAlignment="1">
      <alignment horizontal="center" vertical="center" wrapText="1"/>
    </xf>
    <xf numFmtId="0" fontId="9" fillId="8" borderId="1"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11" xfId="0" applyFont="1" applyFill="1" applyBorder="1" applyAlignment="1">
      <alignment horizontal="left" vertical="center" wrapText="1"/>
    </xf>
    <xf numFmtId="164" fontId="18" fillId="9" borderId="13" xfId="1" applyNumberFormat="1" applyFont="1" applyFill="1" applyBorder="1" applyAlignment="1">
      <alignment horizontal="center"/>
    </xf>
    <xf numFmtId="164" fontId="18" fillId="9" borderId="14" xfId="1" applyNumberFormat="1" applyFont="1" applyFill="1" applyBorder="1" applyAlignment="1">
      <alignment horizontal="center"/>
    </xf>
    <xf numFmtId="164" fontId="18" fillId="9" borderId="11" xfId="1" applyNumberFormat="1"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5" fillId="6" borderId="11" xfId="0" applyFont="1" applyFill="1" applyBorder="1" applyAlignment="1">
      <alignment horizontal="center"/>
    </xf>
    <xf numFmtId="164" fontId="5" fillId="6" borderId="13" xfId="1" applyNumberFormat="1" applyFont="1" applyFill="1" applyBorder="1" applyAlignment="1">
      <alignment horizontal="center"/>
    </xf>
    <xf numFmtId="164" fontId="5" fillId="6" borderId="14" xfId="1" applyNumberFormat="1" applyFont="1" applyFill="1" applyBorder="1" applyAlignment="1">
      <alignment horizontal="center"/>
    </xf>
    <xf numFmtId="164" fontId="5" fillId="6" borderId="11" xfId="1" applyNumberFormat="1" applyFont="1" applyFill="1" applyBorder="1" applyAlignment="1">
      <alignment horizontal="center"/>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4" fillId="8" borderId="13" xfId="0" applyFont="1" applyFill="1" applyBorder="1" applyAlignment="1">
      <alignment horizontal="left" vertical="top" wrapText="1"/>
    </xf>
    <xf numFmtId="0" fontId="14" fillId="8" borderId="14" xfId="0" applyFont="1" applyFill="1" applyBorder="1" applyAlignment="1">
      <alignment horizontal="left" vertical="top" wrapText="1"/>
    </xf>
    <xf numFmtId="0" fontId="14" fillId="8" borderId="11" xfId="0" applyFont="1" applyFill="1" applyBorder="1" applyAlignment="1">
      <alignment horizontal="left" vertical="top" wrapText="1"/>
    </xf>
    <xf numFmtId="0" fontId="14" fillId="8" borderId="1" xfId="0" applyFont="1" applyFill="1" applyBorder="1" applyAlignment="1">
      <alignment horizontal="left" vertical="top" wrapText="1"/>
    </xf>
    <xf numFmtId="0" fontId="17" fillId="8" borderId="15" xfId="0" applyFont="1" applyFill="1" applyBorder="1" applyAlignment="1">
      <alignment horizontal="left" vertical="top" wrapText="1"/>
    </xf>
    <xf numFmtId="0" fontId="14" fillId="8" borderId="15" xfId="0" applyFont="1" applyFill="1" applyBorder="1" applyAlignment="1">
      <alignment horizontal="left" vertical="top" wrapText="1"/>
    </xf>
    <xf numFmtId="0" fontId="14" fillId="8" borderId="9" xfId="0" applyFont="1" applyFill="1" applyBorder="1" applyAlignment="1">
      <alignment horizontal="left" vertical="top" wrapText="1"/>
    </xf>
    <xf numFmtId="0" fontId="9" fillId="7" borderId="5" xfId="0" applyFont="1" applyFill="1" applyBorder="1" applyAlignment="1">
      <alignment horizontal="left" vertical="top" wrapText="1"/>
    </xf>
    <xf numFmtId="0" fontId="9" fillId="7" borderId="15" xfId="0" applyFont="1" applyFill="1" applyBorder="1" applyAlignment="1">
      <alignment horizontal="left" vertical="top" wrapText="1"/>
    </xf>
    <xf numFmtId="0" fontId="9" fillId="7" borderId="9" xfId="0" applyFont="1" applyFill="1" applyBorder="1" applyAlignment="1">
      <alignment horizontal="left" vertical="top" wrapText="1"/>
    </xf>
  </cellXfs>
  <cellStyles count="3">
    <cellStyle name="Comma" xfId="1" builtinId="3"/>
    <cellStyle name="Normal" xfId="0" builtinId="0"/>
    <cellStyle name="Percent" xfId="2" builtinId="5"/>
  </cellStyles>
  <dxfs count="25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imonda/Desktop/Formati%20IV_Metodologjia%20e%20%20Kostimit_IPSIS%20te%20miturit_31122022%20(version%20final).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1"/>
      <sheetName val="Incremental_Cost Year 2"/>
      <sheetName val="Incremental_Cost Year 3"/>
      <sheetName val="Incremental_Cost Year 4"/>
      <sheetName val="Incremental_Cost Year 5"/>
      <sheetName val="Summary for IPSIS"/>
      <sheetName val="Sheet1"/>
    </sheetNames>
    <sheetDataSet>
      <sheetData sheetId="0">
        <row r="4">
          <cell r="B4" t="str">
            <v>C1</v>
          </cell>
          <cell r="C4">
            <v>84000</v>
          </cell>
          <cell r="D4">
            <v>750</v>
          </cell>
          <cell r="F4">
            <v>0.16700000000000001</v>
          </cell>
        </row>
        <row r="5">
          <cell r="B5" t="str">
            <v>C2</v>
          </cell>
          <cell r="C5">
            <v>144500</v>
          </cell>
          <cell r="D5">
            <v>1200</v>
          </cell>
        </row>
        <row r="6">
          <cell r="B6" t="str">
            <v>C3</v>
          </cell>
          <cell r="C6">
            <v>125200</v>
          </cell>
          <cell r="D6">
            <v>1000</v>
          </cell>
        </row>
        <row r="7">
          <cell r="B7" t="str">
            <v>C4</v>
          </cell>
          <cell r="C7">
            <v>104700</v>
          </cell>
          <cell r="D7">
            <v>800</v>
          </cell>
        </row>
        <row r="8">
          <cell r="B8" t="str">
            <v>C5</v>
          </cell>
          <cell r="C8">
            <v>83400</v>
          </cell>
          <cell r="D8">
            <v>700</v>
          </cell>
        </row>
        <row r="9">
          <cell r="B9" t="str">
            <v>C6</v>
          </cell>
          <cell r="C9">
            <v>70200</v>
          </cell>
          <cell r="D9">
            <v>600</v>
          </cell>
        </row>
        <row r="13">
          <cell r="B13">
            <v>2000</v>
          </cell>
          <cell r="C13">
            <v>1500</v>
          </cell>
          <cell r="D13">
            <v>5000</v>
          </cell>
          <cell r="E13">
            <v>40000</v>
          </cell>
        </row>
        <row r="17">
          <cell r="B17">
            <v>60000</v>
          </cell>
          <cell r="C17">
            <v>5000</v>
          </cell>
        </row>
        <row r="21">
          <cell r="B21">
            <v>74000</v>
          </cell>
          <cell r="C21">
            <v>19000</v>
          </cell>
        </row>
        <row r="29">
          <cell r="B29">
            <v>0.2</v>
          </cell>
          <cell r="C29">
            <v>0.15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opLeftCell="A13" workbookViewId="0">
      <selection activeCell="E24" sqref="E24"/>
    </sheetView>
  </sheetViews>
  <sheetFormatPr defaultRowHeight="15"/>
  <cols>
    <col min="1" max="1" width="12.85546875" customWidth="1"/>
    <col min="2" max="2" width="20.42578125" customWidth="1"/>
    <col min="3" max="3" width="13.28515625" customWidth="1"/>
    <col min="4" max="4" width="11.42578125" customWidth="1"/>
    <col min="11" max="11" width="10.140625" bestFit="1" customWidth="1"/>
    <col min="15" max="15" width="11.140625" bestFit="1" customWidth="1"/>
    <col min="16" max="16" width="9.140625" bestFit="1" customWidth="1"/>
  </cols>
  <sheetData>
    <row r="1" spans="1:18">
      <c r="A1" s="500" t="s">
        <v>152</v>
      </c>
      <c r="B1" s="500"/>
      <c r="C1" s="500"/>
      <c r="D1" s="500"/>
      <c r="E1" s="500"/>
      <c r="F1" s="500"/>
      <c r="G1" s="25"/>
      <c r="H1" s="24"/>
      <c r="I1" s="24"/>
      <c r="J1" s="24"/>
      <c r="K1" s="24"/>
      <c r="L1" s="1"/>
      <c r="M1" s="1"/>
      <c r="N1" s="1"/>
    </row>
    <row r="2" spans="1:18">
      <c r="A2" s="5"/>
      <c r="B2" s="16" t="s">
        <v>61</v>
      </c>
      <c r="C2" s="15"/>
      <c r="D2" s="15"/>
      <c r="E2" s="15"/>
      <c r="F2" s="16" t="s">
        <v>62</v>
      </c>
      <c r="G2" s="15"/>
      <c r="H2" s="1"/>
      <c r="I2" s="1"/>
      <c r="J2" s="1"/>
      <c r="K2" s="1"/>
      <c r="L2" s="1"/>
      <c r="M2" s="1"/>
      <c r="N2" s="1"/>
    </row>
    <row r="3" spans="1:18" ht="105">
      <c r="A3" s="6" t="s">
        <v>48</v>
      </c>
      <c r="B3" s="3" t="s">
        <v>147</v>
      </c>
      <c r="C3" s="3" t="s">
        <v>148</v>
      </c>
      <c r="D3" s="3" t="s">
        <v>149</v>
      </c>
      <c r="E3" s="15"/>
      <c r="F3" s="3" t="s">
        <v>93</v>
      </c>
      <c r="G3" s="15"/>
      <c r="H3" s="1"/>
      <c r="I3" s="1"/>
      <c r="J3" s="1"/>
      <c r="K3" s="1"/>
      <c r="L3" s="1"/>
      <c r="M3" s="1"/>
      <c r="N3" s="1"/>
    </row>
    <row r="4" spans="1:18">
      <c r="A4" s="12" t="s">
        <v>50</v>
      </c>
      <c r="B4" s="13" t="s">
        <v>1</v>
      </c>
      <c r="C4" s="14">
        <f>AVERAGE(C5:C9)</f>
        <v>151800</v>
      </c>
      <c r="D4" s="14">
        <f>AVERAGE(D5:D9)</f>
        <v>978</v>
      </c>
      <c r="E4" s="15"/>
      <c r="F4" s="8">
        <v>0.16700000000000001</v>
      </c>
      <c r="G4" s="17"/>
      <c r="H4" s="4"/>
      <c r="I4" s="1"/>
      <c r="J4" s="1"/>
      <c r="K4" s="1"/>
      <c r="L4" s="1"/>
      <c r="M4" s="1"/>
      <c r="N4" s="365"/>
      <c r="O4" s="366"/>
      <c r="P4" s="366"/>
      <c r="Q4" s="365"/>
    </row>
    <row r="5" spans="1:18">
      <c r="A5" s="12" t="s">
        <v>49</v>
      </c>
      <c r="B5" s="13" t="s">
        <v>2</v>
      </c>
      <c r="C5" s="7">
        <v>231300</v>
      </c>
      <c r="D5" s="7">
        <v>1500</v>
      </c>
      <c r="E5" s="15"/>
      <c r="F5" s="18"/>
      <c r="G5" s="15"/>
      <c r="H5" s="1"/>
      <c r="I5" s="4"/>
      <c r="J5" s="1"/>
      <c r="K5" s="367"/>
      <c r="L5" s="1"/>
      <c r="M5" s="1"/>
      <c r="N5" s="365"/>
      <c r="O5" s="366"/>
      <c r="P5" s="366"/>
      <c r="Q5" s="365"/>
    </row>
    <row r="6" spans="1:18">
      <c r="A6" s="12" t="s">
        <v>49</v>
      </c>
      <c r="B6" s="13" t="s">
        <v>3</v>
      </c>
      <c r="C6" s="7">
        <v>178300</v>
      </c>
      <c r="D6" s="7">
        <v>1200</v>
      </c>
      <c r="E6" s="15"/>
      <c r="F6" s="15"/>
      <c r="G6" s="15"/>
      <c r="H6" s="1"/>
      <c r="I6" s="1"/>
      <c r="J6" s="1"/>
      <c r="K6" s="368"/>
      <c r="L6" s="1"/>
      <c r="M6" s="1"/>
      <c r="N6" s="365"/>
      <c r="O6" s="366"/>
      <c r="P6" s="366"/>
      <c r="Q6" s="365"/>
    </row>
    <row r="7" spans="1:18">
      <c r="A7" s="12" t="s">
        <v>49</v>
      </c>
      <c r="B7" s="13" t="s">
        <v>4</v>
      </c>
      <c r="C7" s="7">
        <v>135900</v>
      </c>
      <c r="D7" s="7">
        <v>850</v>
      </c>
      <c r="E7" s="15"/>
      <c r="F7" s="15"/>
      <c r="G7" s="15"/>
      <c r="H7" s="1"/>
      <c r="I7" s="1"/>
      <c r="J7" s="1"/>
      <c r="K7" s="1"/>
      <c r="L7" s="1"/>
      <c r="M7" s="1"/>
      <c r="N7" s="365"/>
      <c r="O7" s="366"/>
      <c r="P7" s="366"/>
      <c r="Q7" s="365"/>
    </row>
    <row r="8" spans="1:18">
      <c r="A8" s="12" t="s">
        <v>49</v>
      </c>
      <c r="B8" s="13" t="s">
        <v>5</v>
      </c>
      <c r="C8" s="7">
        <v>114700</v>
      </c>
      <c r="D8" s="7">
        <v>720</v>
      </c>
      <c r="E8" s="15"/>
      <c r="F8" s="15"/>
      <c r="G8" s="15"/>
      <c r="H8" s="1"/>
      <c r="I8" s="1"/>
      <c r="J8" s="1"/>
      <c r="K8" s="1"/>
      <c r="L8" s="1"/>
      <c r="M8" s="1"/>
      <c r="N8" s="365"/>
      <c r="O8" s="366"/>
      <c r="P8" s="366"/>
      <c r="Q8" s="365"/>
    </row>
    <row r="9" spans="1:18">
      <c r="A9" s="12" t="s">
        <v>49</v>
      </c>
      <c r="B9" s="13" t="s">
        <v>161</v>
      </c>
      <c r="C9" s="7">
        <v>98800</v>
      </c>
      <c r="D9" s="7">
        <v>620</v>
      </c>
      <c r="E9" s="15"/>
      <c r="F9" s="15"/>
      <c r="G9" s="15"/>
      <c r="H9" s="1"/>
      <c r="I9" s="1"/>
      <c r="J9" s="1"/>
      <c r="K9" s="1"/>
      <c r="L9" s="1"/>
      <c r="M9" s="1"/>
      <c r="N9" s="4"/>
      <c r="O9" s="102"/>
      <c r="Q9" s="102"/>
      <c r="R9" s="366"/>
    </row>
    <row r="10" spans="1:18">
      <c r="A10" s="5"/>
      <c r="B10" s="19"/>
      <c r="C10" s="20"/>
      <c r="D10" s="20"/>
      <c r="E10" s="15"/>
      <c r="F10" s="15"/>
      <c r="G10" s="15"/>
      <c r="H10" s="1"/>
      <c r="I10" s="1"/>
      <c r="J10" s="1"/>
      <c r="K10" s="1"/>
      <c r="L10" s="1"/>
      <c r="M10" s="1"/>
      <c r="N10" s="1"/>
    </row>
    <row r="11" spans="1:18">
      <c r="A11" s="5"/>
      <c r="B11" s="16" t="s">
        <v>40</v>
      </c>
      <c r="C11" s="15"/>
      <c r="D11" s="15"/>
      <c r="E11" s="15"/>
      <c r="F11" s="15"/>
      <c r="G11" s="15"/>
      <c r="H11" s="1"/>
      <c r="I11" s="1"/>
      <c r="J11" s="1"/>
      <c r="K11" s="1"/>
      <c r="L11" s="1"/>
      <c r="M11" s="1"/>
      <c r="N11" s="1"/>
    </row>
    <row r="12" spans="1:18" ht="90">
      <c r="A12" s="5"/>
      <c r="B12" s="3" t="s">
        <v>37</v>
      </c>
      <c r="C12" s="3" t="s">
        <v>35</v>
      </c>
      <c r="D12" s="3" t="s">
        <v>36</v>
      </c>
      <c r="E12" s="3" t="s">
        <v>38</v>
      </c>
      <c r="F12" s="3" t="s">
        <v>162</v>
      </c>
      <c r="G12" s="15"/>
      <c r="H12" s="1"/>
      <c r="I12" s="1"/>
      <c r="J12" s="1"/>
      <c r="K12" s="1"/>
      <c r="L12" s="1"/>
      <c r="M12" s="1"/>
      <c r="N12" s="1"/>
    </row>
    <row r="13" spans="1:18">
      <c r="A13" s="5"/>
      <c r="B13" s="9">
        <v>2000</v>
      </c>
      <c r="C13" s="9">
        <v>1500</v>
      </c>
      <c r="D13" s="9">
        <v>5000</v>
      </c>
      <c r="E13" s="9">
        <v>50000</v>
      </c>
      <c r="F13" s="9">
        <v>0</v>
      </c>
      <c r="G13" s="15"/>
      <c r="H13" s="1"/>
      <c r="I13" s="1"/>
      <c r="J13" s="1"/>
      <c r="K13" s="1"/>
      <c r="L13" s="1"/>
      <c r="M13" s="1"/>
      <c r="N13" s="1"/>
    </row>
    <row r="14" spans="1:18">
      <c r="A14" s="5"/>
      <c r="B14" s="15"/>
      <c r="C14" s="15"/>
      <c r="D14" s="15"/>
      <c r="E14" s="15"/>
      <c r="F14" s="15"/>
      <c r="G14" s="15"/>
      <c r="H14" s="1"/>
      <c r="I14" s="1"/>
      <c r="J14" s="1"/>
      <c r="K14" s="1"/>
      <c r="L14" s="1"/>
      <c r="M14" s="1"/>
      <c r="N14" s="1"/>
    </row>
    <row r="15" spans="1:18">
      <c r="A15" s="5"/>
      <c r="B15" s="16" t="s">
        <v>41</v>
      </c>
      <c r="C15" s="15"/>
      <c r="D15" s="15"/>
      <c r="E15" s="15"/>
      <c r="F15" s="15"/>
      <c r="G15" s="15"/>
      <c r="H15" s="1"/>
      <c r="I15" s="1"/>
      <c r="J15" s="1"/>
      <c r="K15" s="1"/>
      <c r="L15" s="1"/>
      <c r="M15" s="1"/>
      <c r="N15" s="1"/>
    </row>
    <row r="16" spans="1:18" ht="75">
      <c r="A16" s="5"/>
      <c r="B16" s="3" t="s">
        <v>66</v>
      </c>
      <c r="C16" s="3" t="s">
        <v>39</v>
      </c>
      <c r="D16" s="15"/>
      <c r="E16" s="15"/>
      <c r="F16" s="15"/>
      <c r="G16" s="15"/>
      <c r="H16" s="1"/>
      <c r="I16" s="1"/>
      <c r="J16" s="1"/>
      <c r="K16" s="1"/>
      <c r="L16" s="1"/>
      <c r="M16" s="1"/>
      <c r="N16" s="1"/>
    </row>
    <row r="17" spans="1:14">
      <c r="A17" s="5"/>
      <c r="B17" s="9">
        <v>60000</v>
      </c>
      <c r="C17" s="9">
        <v>5000</v>
      </c>
      <c r="D17" s="15"/>
      <c r="E17" s="15"/>
      <c r="F17" s="15"/>
      <c r="G17" s="15"/>
      <c r="H17" s="1"/>
      <c r="I17" s="1"/>
      <c r="J17" s="1"/>
      <c r="K17" s="1"/>
      <c r="L17" s="1"/>
      <c r="M17" s="1"/>
      <c r="N17" s="1"/>
    </row>
    <row r="18" spans="1:14">
      <c r="A18" s="5"/>
      <c r="B18" s="15"/>
      <c r="C18" s="15"/>
      <c r="D18" s="15"/>
      <c r="E18" s="15"/>
      <c r="F18" s="15"/>
      <c r="G18" s="15"/>
      <c r="H18" s="1"/>
      <c r="I18" s="1"/>
      <c r="J18" s="1"/>
      <c r="K18" s="1"/>
      <c r="L18" s="1"/>
      <c r="M18" s="1"/>
      <c r="N18" s="1"/>
    </row>
    <row r="19" spans="1:14">
      <c r="A19" s="5"/>
      <c r="B19" s="16" t="s">
        <v>42</v>
      </c>
      <c r="C19" s="15"/>
      <c r="D19" s="15"/>
      <c r="E19" s="27" t="s">
        <v>42</v>
      </c>
      <c r="F19" s="26"/>
      <c r="G19" s="15"/>
      <c r="H19" s="1"/>
      <c r="I19" s="1"/>
      <c r="J19" s="1"/>
      <c r="K19" s="1"/>
      <c r="L19" s="1"/>
      <c r="M19" s="1"/>
      <c r="N19" s="1"/>
    </row>
    <row r="20" spans="1:14">
      <c r="A20" s="5"/>
      <c r="B20" s="3" t="s">
        <v>33</v>
      </c>
      <c r="C20" s="3" t="s">
        <v>34</v>
      </c>
      <c r="D20" s="15"/>
      <c r="E20" s="26" t="s">
        <v>160</v>
      </c>
      <c r="F20" s="26"/>
      <c r="G20" s="15"/>
      <c r="H20" s="1"/>
      <c r="I20" s="1"/>
      <c r="J20" s="1"/>
      <c r="K20" s="1"/>
      <c r="L20" s="1"/>
      <c r="M20" s="1"/>
      <c r="N20" s="1"/>
    </row>
    <row r="21" spans="1:14">
      <c r="A21" s="5"/>
      <c r="B21" s="9">
        <v>90000</v>
      </c>
      <c r="C21" s="9">
        <v>25000</v>
      </c>
      <c r="D21" s="15"/>
      <c r="E21" s="1"/>
      <c r="F21" s="1">
        <v>9000</v>
      </c>
      <c r="G21" s="15"/>
      <c r="H21" s="1"/>
      <c r="I21" s="1"/>
      <c r="J21" s="1"/>
      <c r="K21" s="1"/>
      <c r="L21" s="1"/>
      <c r="M21" s="1"/>
      <c r="N21" s="1"/>
    </row>
    <row r="22" spans="1:14">
      <c r="A22" s="5"/>
      <c r="B22" s="18"/>
      <c r="C22" s="18"/>
      <c r="D22" s="15"/>
      <c r="E22" s="15"/>
      <c r="F22" s="15"/>
      <c r="G22" s="15"/>
      <c r="H22" s="2"/>
      <c r="I22" s="2"/>
      <c r="J22" s="2"/>
      <c r="K22" s="2"/>
      <c r="L22" s="2"/>
      <c r="M22" s="2"/>
      <c r="N22" s="2"/>
    </row>
    <row r="23" spans="1:14">
      <c r="A23" s="5"/>
      <c r="B23" s="16" t="s">
        <v>43</v>
      </c>
      <c r="C23" s="15"/>
      <c r="D23" s="15"/>
      <c r="E23" s="15"/>
      <c r="F23" s="15"/>
      <c r="G23" s="15"/>
      <c r="H23" s="1"/>
      <c r="I23" s="1"/>
      <c r="J23" s="1"/>
      <c r="K23" s="1"/>
      <c r="L23" s="1"/>
      <c r="M23" s="1"/>
      <c r="N23" s="1"/>
    </row>
    <row r="24" spans="1:14" ht="45">
      <c r="A24" s="5"/>
      <c r="B24" s="21" t="s">
        <v>31</v>
      </c>
      <c r="C24" s="21" t="s">
        <v>30</v>
      </c>
      <c r="D24" s="21" t="s">
        <v>32</v>
      </c>
      <c r="E24" s="15"/>
      <c r="F24" s="15"/>
      <c r="G24" s="15"/>
      <c r="H24" s="1"/>
      <c r="I24" s="1"/>
      <c r="J24" s="1"/>
      <c r="K24" s="1"/>
      <c r="L24" s="1"/>
      <c r="M24" s="1"/>
      <c r="N24" s="1"/>
    </row>
    <row r="25" spans="1:14">
      <c r="A25" s="5"/>
      <c r="B25" s="10">
        <v>150000</v>
      </c>
      <c r="C25" s="10">
        <v>25000</v>
      </c>
      <c r="D25" s="10">
        <v>1500000</v>
      </c>
      <c r="E25" s="15"/>
      <c r="F25" s="15"/>
      <c r="G25" s="15"/>
      <c r="H25" s="1"/>
      <c r="I25" s="1"/>
      <c r="J25" s="1"/>
      <c r="K25" s="1"/>
      <c r="L25" s="1"/>
      <c r="M25" s="1"/>
      <c r="N25" s="1"/>
    </row>
    <row r="26" spans="1:14">
      <c r="A26" s="5"/>
      <c r="B26" s="15"/>
      <c r="C26" s="15"/>
      <c r="D26" s="15"/>
      <c r="E26" s="15"/>
      <c r="F26" s="15"/>
      <c r="G26" s="15"/>
      <c r="H26" s="1"/>
      <c r="I26" s="1"/>
      <c r="J26" s="1"/>
      <c r="K26" s="1"/>
      <c r="L26" s="1"/>
      <c r="M26" s="1"/>
      <c r="N26" s="1"/>
    </row>
    <row r="27" spans="1:14">
      <c r="A27" s="5"/>
      <c r="B27" s="16" t="s">
        <v>44</v>
      </c>
      <c r="C27" s="16" t="s">
        <v>98</v>
      </c>
      <c r="D27" s="15"/>
      <c r="E27" s="15"/>
      <c r="F27" s="15"/>
      <c r="G27" s="15"/>
      <c r="H27" s="1"/>
      <c r="I27" s="1"/>
      <c r="J27" s="1"/>
      <c r="K27" s="1"/>
      <c r="L27" s="1"/>
      <c r="M27" s="1"/>
      <c r="N27" s="1"/>
    </row>
    <row r="28" spans="1:14">
      <c r="A28" s="5"/>
      <c r="B28" s="22" t="s">
        <v>97</v>
      </c>
      <c r="C28" s="22" t="s">
        <v>91</v>
      </c>
      <c r="D28" s="23"/>
      <c r="E28" s="15"/>
      <c r="F28" s="15"/>
      <c r="G28" s="15"/>
      <c r="H28" s="1"/>
      <c r="I28" s="1"/>
      <c r="J28" s="1"/>
      <c r="K28" s="1"/>
      <c r="L28" s="1"/>
      <c r="M28" s="1"/>
      <c r="N28" s="1"/>
    </row>
    <row r="29" spans="1:14">
      <c r="A29" s="5"/>
      <c r="B29" s="11">
        <v>0.2</v>
      </c>
      <c r="C29" s="8">
        <v>0.15</v>
      </c>
      <c r="D29" s="15"/>
      <c r="E29" s="15"/>
      <c r="F29" s="15"/>
      <c r="G29" s="15"/>
      <c r="H29" s="1"/>
      <c r="I29" s="1"/>
      <c r="J29" s="1"/>
      <c r="K29" s="1"/>
      <c r="L29" s="1"/>
      <c r="M29" s="1"/>
      <c r="N29" s="1"/>
    </row>
    <row r="30" spans="1:14">
      <c r="A30" s="5"/>
      <c r="B30" s="15"/>
      <c r="C30" s="15"/>
      <c r="D30" s="15"/>
      <c r="E30" s="15"/>
      <c r="F30" s="15"/>
      <c r="G30" s="15"/>
      <c r="H30" s="1"/>
      <c r="I30" s="1"/>
      <c r="J30" s="1"/>
      <c r="K30" s="1"/>
      <c r="L30" s="1"/>
      <c r="M30" s="1"/>
      <c r="N30" s="1"/>
    </row>
    <row r="31" spans="1:14">
      <c r="B31" s="1"/>
      <c r="C31" s="1"/>
      <c r="D31" s="1"/>
      <c r="E31" s="1"/>
      <c r="F31" s="1"/>
      <c r="G31" s="1"/>
      <c r="H31" s="1"/>
      <c r="I31" s="1"/>
      <c r="J31" s="1"/>
      <c r="K31" s="1"/>
      <c r="L31" s="1"/>
      <c r="M31" s="1"/>
      <c r="N31" s="1"/>
    </row>
    <row r="32" spans="1:14">
      <c r="B32" s="1"/>
      <c r="C32" s="1"/>
      <c r="D32" s="1"/>
      <c r="E32" s="1"/>
      <c r="F32" s="1"/>
      <c r="G32" s="1"/>
      <c r="H32" s="1"/>
      <c r="I32" s="1"/>
      <c r="J32" s="1"/>
      <c r="K32" s="1"/>
      <c r="L32" s="1"/>
      <c r="M32" s="1"/>
      <c r="N32" s="1"/>
    </row>
    <row r="33" spans="2:14">
      <c r="B33" s="4"/>
      <c r="C33" s="4"/>
      <c r="D33" s="1"/>
      <c r="E33" s="1"/>
      <c r="F33" s="1"/>
      <c r="G33" s="1"/>
      <c r="H33" s="1"/>
      <c r="I33" s="1"/>
      <c r="J33" s="1"/>
      <c r="K33" s="1"/>
      <c r="L33" s="1"/>
      <c r="M33" s="1"/>
      <c r="N33" s="1"/>
    </row>
    <row r="41" spans="2:14">
      <c r="B41" s="1"/>
      <c r="C41" s="1"/>
      <c r="D41" s="1"/>
    </row>
  </sheetData>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73"/>
  <sheetViews>
    <sheetView topLeftCell="M1" zoomScale="50" zoomScaleNormal="50" workbookViewId="0">
      <selection activeCell="AM6" sqref="AM6"/>
    </sheetView>
  </sheetViews>
  <sheetFormatPr defaultRowHeight="15" outlineLevelRow="2"/>
  <sheetData>
    <row r="1" spans="1:54" s="32" customFormat="1" ht="50.45" customHeight="1">
      <c r="A1" s="73"/>
      <c r="B1" s="510" t="s">
        <v>151</v>
      </c>
      <c r="C1" s="510"/>
      <c r="D1" s="510"/>
      <c r="E1" s="510"/>
      <c r="F1" s="510"/>
      <c r="G1" s="510"/>
      <c r="H1" s="510"/>
      <c r="I1" s="510"/>
      <c r="J1" s="510"/>
      <c r="K1" s="510"/>
      <c r="L1" s="510"/>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row>
    <row r="2" spans="1:54" s="28" customFormat="1" ht="94.5">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P2" s="144"/>
      <c r="AQ2" s="566" t="s">
        <v>122</v>
      </c>
      <c r="AR2" s="567"/>
      <c r="AS2" s="567"/>
      <c r="AT2" s="567"/>
      <c r="AU2" s="567"/>
      <c r="AV2" s="567"/>
      <c r="AW2" s="567"/>
      <c r="AX2" s="567"/>
      <c r="AY2" s="567"/>
      <c r="AZ2" s="567"/>
      <c r="BA2" s="567"/>
      <c r="BB2" s="568"/>
    </row>
    <row r="3" spans="1:54" s="29" customFormat="1" ht="173.25">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125</v>
      </c>
      <c r="AW3" s="211" t="s">
        <v>175</v>
      </c>
      <c r="AX3" s="211" t="s">
        <v>136</v>
      </c>
      <c r="AY3" s="211" t="s">
        <v>188</v>
      </c>
      <c r="AZ3" s="211" t="s">
        <v>189</v>
      </c>
      <c r="BA3" s="212" t="s">
        <v>126</v>
      </c>
      <c r="BB3" s="211" t="s">
        <v>25</v>
      </c>
    </row>
    <row r="4" spans="1:54" s="31" customFormat="1" ht="94.5">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54" s="30" customFormat="1" ht="57" customHeight="1">
      <c r="A5" s="78"/>
      <c r="B5" s="535" t="s">
        <v>365</v>
      </c>
      <c r="C5" s="536"/>
      <c r="D5" s="536"/>
      <c r="E5" s="537"/>
      <c r="F5" s="71"/>
      <c r="G5" s="71"/>
      <c r="H5" s="71" t="s">
        <v>58</v>
      </c>
      <c r="I5" s="148"/>
      <c r="J5" s="148"/>
      <c r="K5" s="148"/>
      <c r="L5" s="148" t="e">
        <f>SUM(L6,L29)</f>
        <v>#REF!</v>
      </c>
      <c r="M5" s="148" t="e">
        <f>SUM(M6,M29)</f>
        <v>#REF!</v>
      </c>
      <c r="N5" s="148"/>
      <c r="O5" s="148"/>
      <c r="P5" s="148"/>
      <c r="Q5" s="148"/>
      <c r="R5" s="148" t="e">
        <f>SUM(R6,R29)</f>
        <v>#REF!</v>
      </c>
      <c r="S5" s="148" t="e">
        <f>SUM(S6,S29)</f>
        <v>#REF!</v>
      </c>
      <c r="T5" s="148" t="e">
        <f>SUM(T6,T29)</f>
        <v>#REF!</v>
      </c>
      <c r="U5" s="148" t="e">
        <f>SUM(U6,U29)</f>
        <v>#REF!</v>
      </c>
      <c r="V5" s="148"/>
      <c r="W5" s="148"/>
      <c r="X5" s="148"/>
      <c r="Y5" s="148" t="e">
        <f t="shared" ref="Y5:AF5" si="0">SUM(Y6,Y29)</f>
        <v>#REF!</v>
      </c>
      <c r="Z5" s="148" t="e">
        <f t="shared" si="0"/>
        <v>#REF!</v>
      </c>
      <c r="AA5" s="148" t="e">
        <f t="shared" si="0"/>
        <v>#REF!</v>
      </c>
      <c r="AB5" s="148" t="e">
        <f t="shared" si="0"/>
        <v>#REF!</v>
      </c>
      <c r="AC5" s="148" t="e">
        <f t="shared" si="0"/>
        <v>#REF!</v>
      </c>
      <c r="AD5" s="148" t="e">
        <f t="shared" si="0"/>
        <v>#REF!</v>
      </c>
      <c r="AE5" s="148" t="e">
        <f t="shared" si="0"/>
        <v>#REF!</v>
      </c>
      <c r="AF5" s="148" t="e">
        <f t="shared" si="0"/>
        <v>#REF!</v>
      </c>
      <c r="AG5" s="148"/>
      <c r="AH5" s="148"/>
      <c r="AI5" s="148"/>
      <c r="AJ5" s="148" t="e">
        <f>SUM(AJ6,AJ29)</f>
        <v>#REF!</v>
      </c>
      <c r="AK5" s="148" t="e">
        <f>SUM(AK6,AK29)</f>
        <v>#REF!</v>
      </c>
      <c r="AL5" s="148" t="e">
        <f>SUM(AL6,AL29)</f>
        <v>#REF!</v>
      </c>
      <c r="AM5" s="148" t="e">
        <f>SUM(AM6,AM29)</f>
        <v>#REF!</v>
      </c>
      <c r="AN5" s="148" t="e">
        <f>SUM(AN6,AN29)</f>
        <v>#REF!</v>
      </c>
      <c r="AO5" s="148"/>
      <c r="AP5" s="149"/>
      <c r="AQ5" s="148" t="e">
        <f t="shared" ref="AQ5:BB5" si="1">SUM(AQ6,AQ29)</f>
        <v>#REF!</v>
      </c>
      <c r="AR5" s="148" t="e">
        <f t="shared" si="1"/>
        <v>#REF!</v>
      </c>
      <c r="AS5" s="148" t="e">
        <f t="shared" si="1"/>
        <v>#REF!</v>
      </c>
      <c r="AT5" s="148" t="e">
        <f t="shared" si="1"/>
        <v>#REF!</v>
      </c>
      <c r="AU5" s="148" t="e">
        <f t="shared" si="1"/>
        <v>#REF!</v>
      </c>
      <c r="AV5" s="148" t="e">
        <f t="shared" si="1"/>
        <v>#REF!</v>
      </c>
      <c r="AW5" s="148" t="e">
        <f t="shared" si="1"/>
        <v>#REF!</v>
      </c>
      <c r="AX5" s="148" t="e">
        <f t="shared" si="1"/>
        <v>#REF!</v>
      </c>
      <c r="AY5" s="148" t="e">
        <f t="shared" si="1"/>
        <v>#REF!</v>
      </c>
      <c r="AZ5" s="148" t="e">
        <f t="shared" si="1"/>
        <v>#REF!</v>
      </c>
      <c r="BA5" s="148" t="e">
        <f t="shared" si="1"/>
        <v>#REF!</v>
      </c>
      <c r="BB5" s="148" t="e">
        <f t="shared" si="1"/>
        <v>#REF!</v>
      </c>
    </row>
    <row r="6" spans="1:54" s="30" customFormat="1" ht="50.25" customHeight="1">
      <c r="A6" s="78"/>
      <c r="B6" s="179"/>
      <c r="C6" s="589" t="s">
        <v>218</v>
      </c>
      <c r="D6" s="590"/>
      <c r="E6" s="591"/>
      <c r="F6" s="218"/>
      <c r="G6" s="129"/>
      <c r="H6" s="72" t="s">
        <v>59</v>
      </c>
      <c r="I6" s="151"/>
      <c r="J6" s="151"/>
      <c r="K6" s="151"/>
      <c r="L6" s="152" t="e">
        <f>SUM(L12,L19,L25,L28,#REF!,#REF!,#REF!,#REF!,#REF!,#REF!)</f>
        <v>#REF!</v>
      </c>
      <c r="M6" s="152" t="e">
        <f>SUM(M12,M19,M25,M28,#REF!,#REF!,#REF!,#REF!,#REF!,#REF!)</f>
        <v>#REF!</v>
      </c>
      <c r="N6" s="152"/>
      <c r="O6" s="152"/>
      <c r="P6" s="152"/>
      <c r="Q6" s="152"/>
      <c r="R6" s="152" t="e">
        <f>SUM(R12,R19,R25,R28,#REF!,#REF!,#REF!,#REF!,#REF!,#REF!)</f>
        <v>#REF!</v>
      </c>
      <c r="S6" s="152" t="e">
        <f>SUM(S12,S19,S25,S28,#REF!,#REF!,#REF!,#REF!,#REF!,#REF!)</f>
        <v>#REF!</v>
      </c>
      <c r="T6" s="152" t="e">
        <f>SUM(T12,T19,T25,T28,#REF!,#REF!,#REF!,#REF!,#REF!,#REF!)</f>
        <v>#REF!</v>
      </c>
      <c r="U6" s="152" t="e">
        <f>SUM(U12,U19,U25,U28,#REF!,#REF!,#REF!,#REF!,#REF!,#REF!)</f>
        <v>#REF!</v>
      </c>
      <c r="V6" s="152"/>
      <c r="W6" s="152"/>
      <c r="X6" s="152"/>
      <c r="Y6" s="152" t="e">
        <f>SUM(Y12,Y19,Y25,Y28,#REF!,#REF!,#REF!,#REF!,#REF!,#REF!)</f>
        <v>#REF!</v>
      </c>
      <c r="Z6" s="152" t="e">
        <f>SUM(Z12,Z19,Z25,Z28,#REF!,#REF!,#REF!,#REF!,#REF!,#REF!)</f>
        <v>#REF!</v>
      </c>
      <c r="AA6" s="152" t="e">
        <f>SUM(AA12,AA19,AA25,AA28,#REF!,#REF!,#REF!,#REF!,#REF!,#REF!)</f>
        <v>#REF!</v>
      </c>
      <c r="AB6" s="152" t="e">
        <f>SUM(AB12,AB19,AB25,AB28,#REF!,#REF!,#REF!,#REF!,#REF!,#REF!)</f>
        <v>#REF!</v>
      </c>
      <c r="AC6" s="152" t="e">
        <f>SUM(AC12,AC19,AC25,AC28,#REF!,#REF!,#REF!,#REF!,#REF!,#REF!)</f>
        <v>#REF!</v>
      </c>
      <c r="AD6" s="152" t="e">
        <f>SUM(AD12,AD19,AD25,AD28,#REF!,#REF!,#REF!,#REF!,#REF!,#REF!)</f>
        <v>#REF!</v>
      </c>
      <c r="AE6" s="152" t="e">
        <f>SUM(AE12,AE19,AE25,AE28,#REF!,#REF!,#REF!,#REF!,#REF!,#REF!)</f>
        <v>#REF!</v>
      </c>
      <c r="AF6" s="152" t="e">
        <f>SUM(AF12,AF19,AF25,AF28,#REF!,#REF!,#REF!,#REF!,#REF!,#REF!)</f>
        <v>#REF!</v>
      </c>
      <c r="AG6" s="152"/>
      <c r="AH6" s="152"/>
      <c r="AI6" s="152"/>
      <c r="AJ6" s="152" t="e">
        <f>SUM(AJ12,AJ19,AJ25,AJ28,#REF!,#REF!,#REF!,#REF!,#REF!,#REF!)</f>
        <v>#REF!</v>
      </c>
      <c r="AK6" s="152" t="e">
        <f>SUM(AK12,AK19,AK25,AK28,#REF!,#REF!,#REF!,#REF!,#REF!,#REF!)</f>
        <v>#REF!</v>
      </c>
      <c r="AL6" s="152" t="e">
        <f>SUM(AL12,AL19,AL25,AL28,#REF!,#REF!,#REF!,#REF!,#REF!,#REF!)</f>
        <v>#REF!</v>
      </c>
      <c r="AM6" s="152" t="e">
        <f>SUM(AM12,AM19,AM25,AM28,#REF!,#REF!,#REF!,#REF!,#REF!,#REF!)</f>
        <v>#REF!</v>
      </c>
      <c r="AN6" s="152" t="e">
        <f>SUM(AN12,AN19,AN25,AN28,#REF!,#REF!,#REF!,#REF!,#REF!,#REF!)</f>
        <v>#REF!</v>
      </c>
      <c r="AO6" s="152"/>
      <c r="AP6" s="149"/>
      <c r="AQ6" s="152" t="e">
        <f>SUM(AQ12,AQ19,AQ25,AQ28,#REF!,#REF!,#REF!,#REF!,#REF!,#REF!)</f>
        <v>#REF!</v>
      </c>
      <c r="AR6" s="152" t="e">
        <f>SUM(AR12,AR19,AR25,AR28,#REF!,#REF!,#REF!,#REF!,#REF!,#REF!)</f>
        <v>#REF!</v>
      </c>
      <c r="AS6" s="152" t="e">
        <f>SUM(AS12,AS19,AS25,AS28,#REF!,#REF!,#REF!,#REF!,#REF!,#REF!)</f>
        <v>#REF!</v>
      </c>
      <c r="AT6" s="152" t="e">
        <f>SUM(AT12,AT19,AT25,AT28,#REF!,#REF!,#REF!,#REF!,#REF!,#REF!)</f>
        <v>#REF!</v>
      </c>
      <c r="AU6" s="152" t="e">
        <f>SUM(AU12,AU19,AU25,AU28,#REF!,#REF!,#REF!,#REF!,#REF!,#REF!)</f>
        <v>#REF!</v>
      </c>
      <c r="AV6" s="152" t="e">
        <f>SUM(AV12,AV19,AV25,AV28,#REF!,#REF!,#REF!,#REF!,#REF!,#REF!)</f>
        <v>#REF!</v>
      </c>
      <c r="AW6" s="152" t="e">
        <f>SUM(AW12,AW19,AW25,AW28,#REF!,#REF!,#REF!,#REF!,#REF!,#REF!)</f>
        <v>#REF!</v>
      </c>
      <c r="AX6" s="152" t="e">
        <f>SUM(AX12,AX19,AX25,AX28,#REF!,#REF!,#REF!,#REF!,#REF!,#REF!)</f>
        <v>#REF!</v>
      </c>
      <c r="AY6" s="152" t="e">
        <f>SUM(AY12,AY19,AY25,AY28,#REF!,#REF!,#REF!,#REF!,#REF!,#REF!)</f>
        <v>#REF!</v>
      </c>
      <c r="AZ6" s="152" t="e">
        <f>SUM(AZ12,AZ19,AZ25,AZ28,#REF!,#REF!,#REF!,#REF!,#REF!,#REF!)</f>
        <v>#REF!</v>
      </c>
      <c r="BA6" s="152" t="e">
        <f>SUM(BA12,BA19,BA25,BA28,#REF!,#REF!,#REF!,#REF!,#REF!,#REF!)</f>
        <v>#REF!</v>
      </c>
      <c r="BB6" s="152" t="e">
        <f>SUM(BB12,BB19,BB25,BB28,#REF!,#REF!,#REF!,#REF!,#REF!,#REF!)</f>
        <v>#REF!</v>
      </c>
    </row>
    <row r="7" spans="1:54" s="28" customFormat="1" ht="81" customHeight="1" outlineLevel="2">
      <c r="A7" s="73"/>
      <c r="B7" s="107"/>
      <c r="C7" s="108"/>
      <c r="D7" s="93"/>
      <c r="E7" s="75"/>
      <c r="F7" s="75">
        <v>2024</v>
      </c>
      <c r="G7" s="75">
        <v>2030</v>
      </c>
      <c r="H7" s="216" t="s">
        <v>220</v>
      </c>
      <c r="I7" s="87"/>
      <c r="J7" s="83"/>
      <c r="K7" s="83"/>
      <c r="L7" s="82" t="str">
        <f>IF(I7&lt;&gt;0,((VLOOKUP(I7,'1. Standard_Cost'!$B$4:$D$9,2)+VLOOKUP(I7,'1. Standard_Cost'!$B$4:$D$9,3))*J7*K7),"0")</f>
        <v>0</v>
      </c>
      <c r="M7" s="82">
        <f>L7*'1. Standard_Cost'!$F$4</f>
        <v>0</v>
      </c>
      <c r="N7" s="83"/>
      <c r="O7" s="83"/>
      <c r="P7" s="83"/>
      <c r="Q7" s="83"/>
      <c r="R7" s="84">
        <f>'1. Standard_Cost'!$B$13*N7*P7</f>
        <v>0</v>
      </c>
      <c r="S7" s="84">
        <f>N7*O7*P7*'1. Standard_Cost'!$C$13</f>
        <v>0</v>
      </c>
      <c r="T7" s="84">
        <f>N7*P7*Q7*'1. Standard_Cost'!$D$13</f>
        <v>0</v>
      </c>
      <c r="U7" s="84">
        <f>N7*O7*'1. Standard_Cost'!$E$13</f>
        <v>0</v>
      </c>
      <c r="V7" s="83"/>
      <c r="W7" s="83"/>
      <c r="X7" s="83"/>
      <c r="Y7" s="84">
        <f>+V7*((X7*'1. Standard_Cost'!$B$17)+(W7*X7*'1. Standard_Cost'!$C$17))</f>
        <v>0</v>
      </c>
      <c r="Z7" s="83"/>
      <c r="AA7" s="83"/>
      <c r="AB7" s="84">
        <f>+Z7*'1. Standard_Cost'!$B$21+AA7*'1. Standard_Cost'!$C$21</f>
        <v>0</v>
      </c>
      <c r="AC7" s="85"/>
      <c r="AD7" s="86"/>
      <c r="AE7" s="84">
        <f>SUM(AD7,AC7,AB7,Y7,U7,T7,S7,R7)*'1. Standard_Cost'!$B$29</f>
        <v>0</v>
      </c>
      <c r="AF7" s="84">
        <f>SUM(AE7,AD7,AC7,AB7,Y7,U7,T7,S7,R7)</f>
        <v>0</v>
      </c>
      <c r="AG7" s="83"/>
      <c r="AH7" s="83"/>
      <c r="AI7" s="83"/>
      <c r="AJ7" s="87"/>
      <c r="AK7" s="87"/>
      <c r="AL7" s="87"/>
      <c r="AM7" s="84">
        <f>AG7*'1. Standard_Cost'!$B$25+'Incremental_Cost Year 4'!AH7*'1. Standard_Cost'!$C$25+'Incremental_Cost Year 4'!AI7*'1. Standard_Cost'!$D$25+'Incremental_Cost Year 4'!AJ7+'Incremental_Cost Year 4'!AL7+AK7</f>
        <v>0</v>
      </c>
      <c r="AN7" s="84">
        <f>AM7*'1. Standard_Cost'!$C$29</f>
        <v>0</v>
      </c>
      <c r="AO7" s="153"/>
      <c r="AP7" s="144">
        <f>AQ7+AR7</f>
        <v>0</v>
      </c>
      <c r="AQ7" s="113">
        <f>L7+M7</f>
        <v>0</v>
      </c>
      <c r="AR7" s="113">
        <f>AF7</f>
        <v>0</v>
      </c>
      <c r="AS7" s="113">
        <f>AM7+AN7</f>
        <v>0</v>
      </c>
      <c r="AT7" s="113">
        <f>SUM(AQ7,AR7,AS7)</f>
        <v>0</v>
      </c>
      <c r="AU7" s="154"/>
      <c r="AV7" s="154"/>
      <c r="AW7" s="154"/>
      <c r="AX7" s="154"/>
      <c r="AY7" s="154"/>
      <c r="AZ7" s="154"/>
      <c r="BA7" s="154"/>
      <c r="BB7" s="155">
        <f>SUM(AU7:BA7)-AT7</f>
        <v>0</v>
      </c>
    </row>
    <row r="8" spans="1:54" s="28" customFormat="1" ht="409.5" outlineLevel="2">
      <c r="A8" s="73"/>
      <c r="B8" s="107"/>
      <c r="C8" s="108"/>
      <c r="D8" s="91"/>
      <c r="E8" s="75"/>
      <c r="F8" s="75">
        <v>2024</v>
      </c>
      <c r="G8" s="75">
        <v>2030</v>
      </c>
      <c r="H8" s="216" t="s">
        <v>221</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SUM(AE8,AD8,AC8,AB8,Y8,U8,T8,S8,R8)</f>
        <v>0</v>
      </c>
      <c r="AG8" s="83"/>
      <c r="AH8" s="83"/>
      <c r="AI8" s="83"/>
      <c r="AJ8" s="87"/>
      <c r="AK8" s="87"/>
      <c r="AL8" s="87"/>
      <c r="AM8" s="84">
        <f>AG8*'1. Standard_Cost'!$B$25+'Incremental_Cost Year 1'!AH7*'1. Standard_Cost'!$C$25+'Incremental_Cost Year 1'!AI7*'1. Standard_Cost'!$D$25+'Incremental_Cost Year 1'!AJ7+'Incremental_Cost Year 1'!AL7+AK8</f>
        <v>0</v>
      </c>
      <c r="AN8" s="84">
        <f>AM8*'1. Standard_Cost'!$C$29</f>
        <v>0</v>
      </c>
      <c r="AO8" s="87"/>
      <c r="AP8" s="144">
        <f t="shared" ref="AP8:AP27" si="2">AQ8+AR8</f>
        <v>0</v>
      </c>
      <c r="AQ8" s="113">
        <f>L8+M8</f>
        <v>0</v>
      </c>
      <c r="AR8" s="113">
        <f>AF8</f>
        <v>0</v>
      </c>
      <c r="AS8" s="113">
        <f>AM8+AN8</f>
        <v>0</v>
      </c>
      <c r="AT8" s="113">
        <f>SUM(AQ8,AR8,AS8)</f>
        <v>0</v>
      </c>
      <c r="AU8" s="154"/>
      <c r="AV8" s="154"/>
      <c r="AW8" s="154"/>
      <c r="AX8" s="154"/>
      <c r="AY8" s="154"/>
      <c r="AZ8" s="154"/>
      <c r="BA8" s="154"/>
      <c r="BB8" s="155">
        <f t="shared" ref="BB8:BB15" si="3">SUM(AU8:BA8)-AT8</f>
        <v>0</v>
      </c>
    </row>
    <row r="9" spans="1:54" s="28" customFormat="1" ht="409.5" outlineLevel="2">
      <c r="A9" s="73"/>
      <c r="B9" s="107"/>
      <c r="C9" s="108"/>
      <c r="D9" s="91"/>
      <c r="E9" s="75"/>
      <c r="F9" s="75">
        <v>2024</v>
      </c>
      <c r="G9" s="75">
        <v>2030</v>
      </c>
      <c r="H9" s="216" t="s">
        <v>222</v>
      </c>
      <c r="I9" s="87"/>
      <c r="J9" s="83"/>
      <c r="K9" s="83"/>
      <c r="L9" s="82" t="str">
        <f>IF(I9&lt;&gt;0,((VLOOKUP(I9,'1. Standard_Cost'!$B$4:$D$9,2)+VLOOKUP(I9,'1. Standard_Cost'!$B$4:$D$9,3))*J9*K9),"0")</f>
        <v>0</v>
      </c>
      <c r="M9" s="82">
        <f>L9*'1. Standard_Cost'!$F$4</f>
        <v>0</v>
      </c>
      <c r="N9" s="83"/>
      <c r="O9" s="83"/>
      <c r="P9" s="83"/>
      <c r="Q9" s="83"/>
      <c r="R9" s="84">
        <f>'1. Standard_Cost'!$B$13*N9*P9</f>
        <v>0</v>
      </c>
      <c r="S9" s="84">
        <f>N9*O9*P9*'1. Standard_Cost'!$C$13</f>
        <v>0</v>
      </c>
      <c r="T9" s="84">
        <f>N9*P9*Q9*'1. Standard_Cost'!$D$13</f>
        <v>0</v>
      </c>
      <c r="U9" s="84">
        <f>N9*O9*'1. Standard_Cost'!$E$13</f>
        <v>0</v>
      </c>
      <c r="V9" s="83"/>
      <c r="W9" s="83"/>
      <c r="X9" s="83"/>
      <c r="Y9" s="84">
        <f>+V9*((X9*'1. Standard_Cost'!$B$17)+(W9*X9*'1. Standard_Cost'!$C$17))</f>
        <v>0</v>
      </c>
      <c r="Z9" s="83"/>
      <c r="AA9" s="83"/>
      <c r="AB9" s="84">
        <f>+Z9*'1. Standard_Cost'!$B$21+AA9*'1. Standard_Cost'!$C$21</f>
        <v>0</v>
      </c>
      <c r="AC9" s="85"/>
      <c r="AD9" s="86"/>
      <c r="AE9" s="84">
        <f>SUM(AD9,AC9,AB9,Y9,U9,T9,S9,R9)*'1. Standard_Cost'!$B$29</f>
        <v>0</v>
      </c>
      <c r="AF9" s="84">
        <f>SUM(AE9,AD9,AC9,AB9,Y9,U9,T9,S9,R9)</f>
        <v>0</v>
      </c>
      <c r="AG9" s="83"/>
      <c r="AH9" s="83"/>
      <c r="AI9" s="83"/>
      <c r="AJ9" s="87"/>
      <c r="AK9" s="87"/>
      <c r="AL9" s="87"/>
      <c r="AM9" s="84">
        <f>AG9*'1. Standard_Cost'!$B$25+'Incremental_Cost Year 1'!AH8*'1. Standard_Cost'!$C$25+'Incremental_Cost Year 1'!AI8*'1. Standard_Cost'!$D$25+'Incremental_Cost Year 1'!AJ8+'Incremental_Cost Year 1'!AL8+AK9</f>
        <v>0</v>
      </c>
      <c r="AN9" s="84">
        <f>AM9*'1. Standard_Cost'!$C$29</f>
        <v>0</v>
      </c>
      <c r="AO9" s="87"/>
      <c r="AP9" s="144">
        <f t="shared" si="2"/>
        <v>0</v>
      </c>
      <c r="AQ9" s="113">
        <f>L9+M9</f>
        <v>0</v>
      </c>
      <c r="AR9" s="113">
        <f>AF9</f>
        <v>0</v>
      </c>
      <c r="AS9" s="113">
        <f>AM9+AN9</f>
        <v>0</v>
      </c>
      <c r="AT9" s="113">
        <f>SUM(AQ9,AR9,AS9)</f>
        <v>0</v>
      </c>
      <c r="AU9" s="154"/>
      <c r="AV9" s="154"/>
      <c r="AW9" s="154"/>
      <c r="AX9" s="154"/>
      <c r="AY9" s="154"/>
      <c r="AZ9" s="154"/>
      <c r="BA9" s="154"/>
      <c r="BB9" s="155">
        <f t="shared" si="3"/>
        <v>0</v>
      </c>
    </row>
    <row r="10" spans="1:54" s="28" customFormat="1" ht="409.5" outlineLevel="2">
      <c r="A10" s="73"/>
      <c r="B10" s="107"/>
      <c r="C10" s="108"/>
      <c r="D10" s="91"/>
      <c r="E10" s="75"/>
      <c r="F10" s="75">
        <v>2024</v>
      </c>
      <c r="G10" s="75">
        <v>2030</v>
      </c>
      <c r="H10" s="216" t="s">
        <v>223</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SUM(AE10,AD10,AC10,AB10,Y10,U10,T10,S10,R10)</f>
        <v>0</v>
      </c>
      <c r="AG10" s="83"/>
      <c r="AH10" s="83"/>
      <c r="AI10" s="83"/>
      <c r="AJ10" s="87"/>
      <c r="AK10" s="87"/>
      <c r="AL10" s="87"/>
      <c r="AM10" s="84" t="e">
        <f>AG10*'1. Standard_Cost'!$B$25+'Incremental_Cost Year 1'!#REF!*'1. Standard_Cost'!$C$25+'Incremental_Cost Year 1'!#REF!*'1. Standard_Cost'!$D$25+'Incremental_Cost Year 1'!#REF!+'Incremental_Cost Year 1'!#REF!+AK10</f>
        <v>#REF!</v>
      </c>
      <c r="AN10" s="84" t="e">
        <f>AM10*'1. Standard_Cost'!$C$29</f>
        <v>#REF!</v>
      </c>
      <c r="AO10" s="87"/>
      <c r="AP10" s="144">
        <f t="shared" si="2"/>
        <v>0</v>
      </c>
      <c r="AQ10" s="113">
        <f>L10+M10</f>
        <v>0</v>
      </c>
      <c r="AR10" s="113">
        <f>AF10</f>
        <v>0</v>
      </c>
      <c r="AS10" s="113" t="e">
        <f>AM10+AN10</f>
        <v>#REF!</v>
      </c>
      <c r="AT10" s="113" t="e">
        <f>SUM(AQ10,AR10,AS10)</f>
        <v>#REF!</v>
      </c>
      <c r="AU10" s="154"/>
      <c r="AV10" s="154"/>
      <c r="AW10" s="154"/>
      <c r="AX10" s="154"/>
      <c r="AY10" s="154"/>
      <c r="AZ10" s="154"/>
      <c r="BA10" s="154"/>
      <c r="BB10" s="155" t="e">
        <f t="shared" si="3"/>
        <v>#REF!</v>
      </c>
    </row>
    <row r="11" spans="1:54" s="28" customFormat="1" ht="81" customHeight="1" outlineLevel="2">
      <c r="A11" s="73"/>
      <c r="B11" s="107"/>
      <c r="C11" s="108"/>
      <c r="D11" s="134"/>
      <c r="E11" s="75"/>
      <c r="F11" s="75">
        <v>2024</v>
      </c>
      <c r="G11" s="75">
        <v>2030</v>
      </c>
      <c r="H11" s="217" t="s">
        <v>224</v>
      </c>
      <c r="I11" s="86" t="s">
        <v>5</v>
      </c>
      <c r="J11" s="250">
        <v>0.5</v>
      </c>
      <c r="K11" s="215">
        <v>2</v>
      </c>
      <c r="L11" s="82">
        <f>IF(I11&lt;&gt;0,((VLOOKUP(I11,'1. Standard_Cost'!$B$4:$D$9,2)+VLOOKUP(I11,'1. Standard_Cost'!$B$4:$D$9,3))*J11*K11),"0")</f>
        <v>115420</v>
      </c>
      <c r="M11" s="82">
        <f>L11*'1. Standard_Cost'!$F$4</f>
        <v>19275.14</v>
      </c>
      <c r="N11" s="215"/>
      <c r="O11" s="215"/>
      <c r="P11" s="215"/>
      <c r="Q11" s="215"/>
      <c r="R11" s="84">
        <f>'1. Standard_Cost'!$B$13*N11*P11</f>
        <v>0</v>
      </c>
      <c r="S11" s="84">
        <f>N11*O11*P11*'1. Standard_Cost'!$C$13</f>
        <v>0</v>
      </c>
      <c r="T11" s="84">
        <f>N11*P11*Q11*'1. Standard_Cost'!$D$13</f>
        <v>0</v>
      </c>
      <c r="U11" s="84">
        <f>N11*O11*'1. Standard_Cost'!$E$13</f>
        <v>0</v>
      </c>
      <c r="V11" s="215"/>
      <c r="W11" s="215"/>
      <c r="X11" s="215"/>
      <c r="Y11" s="84">
        <f>+V11*((X11*'1. Standard_Cost'!$B$17)+(W11*X11*'1. Standard_Cost'!$C$17))</f>
        <v>0</v>
      </c>
      <c r="Z11" s="215"/>
      <c r="AA11" s="215"/>
      <c r="AB11" s="84">
        <f>+Z11*'1. Standard_Cost'!$B$21+AA11*'1. Standard_Cost'!$C$21</f>
        <v>0</v>
      </c>
      <c r="AC11" s="86">
        <v>300000</v>
      </c>
      <c r="AD11" s="86"/>
      <c r="AE11" s="84">
        <f>SUM(AD11,AC11,AB11,Y11,U11,T11,S11,R11)*'1. Standard_Cost'!$B$29</f>
        <v>60000</v>
      </c>
      <c r="AF11" s="84">
        <f>SUM(AE11,AD11,AC11,AB11,Y11,U11,T11,S11,R11)</f>
        <v>360000</v>
      </c>
      <c r="AG11" s="215"/>
      <c r="AH11" s="215"/>
      <c r="AI11" s="215"/>
      <c r="AJ11" s="86"/>
      <c r="AK11" s="86"/>
      <c r="AL11" s="86"/>
      <c r="AM11" s="84" t="e">
        <f>AG11*'1. Standard_Cost'!$B$25+'Incremental_Cost Year 1'!#REF!*'1. Standard_Cost'!$C$25+'Incremental_Cost Year 1'!#REF!*'1. Standard_Cost'!$D$25+'Incremental_Cost Year 1'!#REF!+'Incremental_Cost Year 1'!#REF!+AK11</f>
        <v>#REF!</v>
      </c>
      <c r="AN11" s="84" t="e">
        <f>AM11*'1. Standard_Cost'!$C$29</f>
        <v>#REF!</v>
      </c>
      <c r="AO11" s="86"/>
      <c r="AP11" s="144">
        <f t="shared" si="2"/>
        <v>494695.14</v>
      </c>
      <c r="AQ11" s="113">
        <f>L11+M11</f>
        <v>134695.14000000001</v>
      </c>
      <c r="AR11" s="113">
        <f>AF11</f>
        <v>360000</v>
      </c>
      <c r="AS11" s="113" t="e">
        <f>AM11+AN11</f>
        <v>#REF!</v>
      </c>
      <c r="AT11" s="113" t="e">
        <f>SUM(AQ11,AR11,AS11)</f>
        <v>#REF!</v>
      </c>
      <c r="AU11" s="154">
        <f>+AQ11</f>
        <v>134695.14000000001</v>
      </c>
      <c r="AV11" s="154"/>
      <c r="AW11" s="154"/>
      <c r="AX11" s="154"/>
      <c r="AY11" s="154"/>
      <c r="AZ11" s="154"/>
      <c r="BA11" s="154"/>
      <c r="BB11" s="155" t="e">
        <f t="shared" si="3"/>
        <v>#REF!</v>
      </c>
    </row>
    <row r="12" spans="1:54" s="28" customFormat="1" ht="409.5" outlineLevel="1">
      <c r="A12" s="73"/>
      <c r="B12" s="96"/>
      <c r="C12" s="180"/>
      <c r="D12" s="88" t="s">
        <v>225</v>
      </c>
      <c r="E12" s="279" t="s">
        <v>219</v>
      </c>
      <c r="F12" s="134">
        <v>2024</v>
      </c>
      <c r="G12" s="134">
        <v>2030</v>
      </c>
      <c r="H12" s="220" t="s">
        <v>46</v>
      </c>
      <c r="I12" s="156"/>
      <c r="J12" s="156"/>
      <c r="K12" s="156"/>
      <c r="L12" s="84">
        <f>SUM(L7:L11)</f>
        <v>115420</v>
      </c>
      <c r="M12" s="84">
        <f>SUM(M7:M11)</f>
        <v>19275.14</v>
      </c>
      <c r="N12" s="84"/>
      <c r="O12" s="156"/>
      <c r="P12" s="156"/>
      <c r="Q12" s="156"/>
      <c r="R12" s="84">
        <f>SUM(R7:R11)</f>
        <v>0</v>
      </c>
      <c r="S12" s="84">
        <f>SUM(S7:S11)</f>
        <v>0</v>
      </c>
      <c r="T12" s="84">
        <f>SUM(T7:T11)</f>
        <v>0</v>
      </c>
      <c r="U12" s="84">
        <f>SUM(U7:U11)</f>
        <v>0</v>
      </c>
      <c r="V12" s="156"/>
      <c r="W12" s="156"/>
      <c r="X12" s="156"/>
      <c r="Y12" s="84">
        <f>SUM(Y7:Y11)</f>
        <v>0</v>
      </c>
      <c r="Z12" s="156"/>
      <c r="AA12" s="156"/>
      <c r="AB12" s="84">
        <f>SUM(AB7:AB11)</f>
        <v>0</v>
      </c>
      <c r="AC12" s="84">
        <f>SUM(AC7:AC11)</f>
        <v>300000</v>
      </c>
      <c r="AD12" s="84">
        <f>SUM(AD7:AD11)</f>
        <v>0</v>
      </c>
      <c r="AE12" s="84">
        <f>SUM(AE7:AE11)</f>
        <v>60000</v>
      </c>
      <c r="AF12" s="84">
        <f>SUM(AF7:AF11)</f>
        <v>360000</v>
      </c>
      <c r="AG12" s="156"/>
      <c r="AH12" s="156"/>
      <c r="AI12" s="156"/>
      <c r="AJ12" s="84">
        <f>SUM(AJ7:AJ11)</f>
        <v>0</v>
      </c>
      <c r="AK12" s="84">
        <f>SUM(AK7:AK11)</f>
        <v>0</v>
      </c>
      <c r="AL12" s="84">
        <f>SUM(AL7:AL11)</f>
        <v>0</v>
      </c>
      <c r="AM12" s="84" t="e">
        <f>SUM(AM7:AM11)</f>
        <v>#REF!</v>
      </c>
      <c r="AN12" s="84" t="e">
        <f>SUM(AN7:AN11)</f>
        <v>#REF!</v>
      </c>
      <c r="AO12" s="157"/>
      <c r="AP12" s="158"/>
      <c r="AQ12" s="84">
        <f t="shared" ref="AQ12:BB12" si="4">SUM(AQ7:AQ11)</f>
        <v>134695.14000000001</v>
      </c>
      <c r="AR12" s="84">
        <f t="shared" si="4"/>
        <v>360000</v>
      </c>
      <c r="AS12" s="84" t="e">
        <f t="shared" si="4"/>
        <v>#REF!</v>
      </c>
      <c r="AT12" s="84" t="e">
        <f t="shared" si="4"/>
        <v>#REF!</v>
      </c>
      <c r="AU12" s="84">
        <f t="shared" si="4"/>
        <v>134695.14000000001</v>
      </c>
      <c r="AV12" s="84">
        <f t="shared" si="4"/>
        <v>0</v>
      </c>
      <c r="AW12" s="84">
        <f t="shared" si="4"/>
        <v>0</v>
      </c>
      <c r="AX12" s="84">
        <f t="shared" si="4"/>
        <v>0</v>
      </c>
      <c r="AY12" s="84">
        <f t="shared" si="4"/>
        <v>0</v>
      </c>
      <c r="AZ12" s="84">
        <f t="shared" si="4"/>
        <v>0</v>
      </c>
      <c r="BA12" s="84">
        <f t="shared" si="4"/>
        <v>0</v>
      </c>
      <c r="BB12" s="84" t="e">
        <f t="shared" si="4"/>
        <v>#REF!</v>
      </c>
    </row>
    <row r="13" spans="1:54" s="28" customFormat="1" ht="130.5" customHeight="1" outlineLevel="2">
      <c r="A13" s="73"/>
      <c r="B13" s="107"/>
      <c r="C13" s="108"/>
      <c r="D13" s="93"/>
      <c r="E13" s="175"/>
      <c r="F13" s="75">
        <v>2024</v>
      </c>
      <c r="G13" s="75">
        <v>2024</v>
      </c>
      <c r="H13" s="110" t="s">
        <v>232</v>
      </c>
      <c r="I13" s="87"/>
      <c r="J13" s="83"/>
      <c r="K13" s="83"/>
      <c r="L13" s="82" t="str">
        <f>IF(I13&lt;&gt;0,((VLOOKUP(I13,'1. Standard_Cost'!$B$4:$D$9,2)+VLOOKUP(I13,'1. Standard_Cost'!$B$4:$D$9,3))*J13*K13),"0")</f>
        <v>0</v>
      </c>
      <c r="M13" s="82">
        <f>L13*'1. Standard_Cost'!$F$4</f>
        <v>0</v>
      </c>
      <c r="N13" s="83"/>
      <c r="O13" s="83"/>
      <c r="P13" s="83"/>
      <c r="Q13" s="83"/>
      <c r="R13" s="84">
        <f>'1. Standard_Cost'!$B$13*N13*P13</f>
        <v>0</v>
      </c>
      <c r="S13" s="84">
        <f>N13*O13*P13*'1. Standard_Cost'!$C$13</f>
        <v>0</v>
      </c>
      <c r="T13" s="84">
        <f>N13*P13*Q13*'1. Standard_Cost'!$D$13</f>
        <v>0</v>
      </c>
      <c r="U13" s="84">
        <f>N13*O13*'1. Standard_Cost'!$E$13</f>
        <v>0</v>
      </c>
      <c r="V13" s="83"/>
      <c r="W13" s="83"/>
      <c r="X13" s="83"/>
      <c r="Y13" s="84">
        <f>+V13*((X13*'1. Standard_Cost'!$B$17)+(W13*X13*'1. Standard_Cost'!$C$17))</f>
        <v>0</v>
      </c>
      <c r="Z13" s="83"/>
      <c r="AA13" s="83"/>
      <c r="AB13" s="84">
        <f>+Z13*'1. Standard_Cost'!$B$21+AA13*'1. Standard_Cost'!$C$21</f>
        <v>0</v>
      </c>
      <c r="AC13" s="85"/>
      <c r="AD13" s="86"/>
      <c r="AE13" s="84">
        <f>SUM(AD13,AC13,AB13,Y13,U13,T13,S13,R13)*'1. Standard_Cost'!$B$29</f>
        <v>0</v>
      </c>
      <c r="AF13" s="84">
        <f>SUM(AE13,AD13,AC13,AB13,Y13,U13,T13,S13,R13)</f>
        <v>0</v>
      </c>
      <c r="AG13" s="83"/>
      <c r="AH13" s="83"/>
      <c r="AI13" s="83"/>
      <c r="AJ13" s="87"/>
      <c r="AK13" s="87"/>
      <c r="AL13" s="87"/>
      <c r="AM13" s="84" t="e">
        <f>AG13*'1. Standard_Cost'!$B$25+'Incremental_Cost Year 1'!#REF!*'1. Standard_Cost'!$C$25+'Incremental_Cost Year 1'!#REF!*'1. Standard_Cost'!$D$25+'Incremental_Cost Year 1'!#REF!+'Incremental_Cost Year 1'!#REF!+AK13</f>
        <v>#REF!</v>
      </c>
      <c r="AN13" s="84" t="e">
        <f>AM13*'1. Standard_Cost'!$C$29</f>
        <v>#REF!</v>
      </c>
      <c r="AO13" s="87"/>
      <c r="AP13" s="144">
        <f t="shared" si="2"/>
        <v>0</v>
      </c>
      <c r="AQ13" s="113">
        <f>L13+M13</f>
        <v>0</v>
      </c>
      <c r="AR13" s="113">
        <f>AF13</f>
        <v>0</v>
      </c>
      <c r="AS13" s="113" t="e">
        <f>AM13+AN13</f>
        <v>#REF!</v>
      </c>
      <c r="AT13" s="113" t="e">
        <f>SUM(AQ13,AR13,AS13)</f>
        <v>#REF!</v>
      </c>
      <c r="AU13" s="154"/>
      <c r="AV13" s="154"/>
      <c r="AW13" s="154"/>
      <c r="AX13" s="154"/>
      <c r="AY13" s="154"/>
      <c r="AZ13" s="154"/>
      <c r="BA13" s="154"/>
      <c r="BB13" s="155" t="e">
        <f t="shared" si="3"/>
        <v>#REF!</v>
      </c>
    </row>
    <row r="14" spans="1:54" s="28" customFormat="1" ht="409.5" outlineLevel="2">
      <c r="A14" s="73"/>
      <c r="B14" s="107"/>
      <c r="C14" s="108"/>
      <c r="D14" s="91"/>
      <c r="E14" s="131"/>
      <c r="F14" s="75">
        <v>2024</v>
      </c>
      <c r="G14" s="75">
        <v>2024</v>
      </c>
      <c r="H14" s="70" t="s">
        <v>231</v>
      </c>
      <c r="I14" s="87"/>
      <c r="J14" s="83"/>
      <c r="K14" s="83"/>
      <c r="L14" s="82" t="str">
        <f>IF(I14&lt;&gt;0,((VLOOKUP(I14,'1. Standard_Cost'!$B$4:$D$9,2)+VLOOKUP(I14,'1. Standard_Cost'!$B$4:$D$9,3))*J14*K14),"0")</f>
        <v>0</v>
      </c>
      <c r="M14" s="82">
        <f>L14*'1. Standard_Cost'!$F$4</f>
        <v>0</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v>0</v>
      </c>
      <c r="AF14" s="84">
        <f>SUM(AE14,AD14,AC14,AB14,Y14,U14,T14,S14,R14)</f>
        <v>0</v>
      </c>
      <c r="AG14" s="83"/>
      <c r="AH14" s="83"/>
      <c r="AI14" s="83"/>
      <c r="AJ14" s="87"/>
      <c r="AK14" s="87"/>
      <c r="AL14" s="87"/>
      <c r="AM14" s="84" t="e">
        <f>AG14*'1. Standard_Cost'!$B$25+'Incremental_Cost Year 1'!#REF!*'1. Standard_Cost'!$C$25+'Incremental_Cost Year 1'!#REF!*'1. Standard_Cost'!$D$25+'Incremental_Cost Year 1'!#REF!+'Incremental_Cost Year 1'!#REF!+AK14</f>
        <v>#REF!</v>
      </c>
      <c r="AN14" s="84" t="e">
        <f>AM14*'1. Standard_Cost'!$C$29</f>
        <v>#REF!</v>
      </c>
      <c r="AO14" s="87"/>
      <c r="AP14" s="144">
        <f t="shared" si="2"/>
        <v>0</v>
      </c>
      <c r="AQ14" s="113">
        <f>L14+M14</f>
        <v>0</v>
      </c>
      <c r="AR14" s="113">
        <f>AF14</f>
        <v>0</v>
      </c>
      <c r="AS14" s="113" t="e">
        <f>AM14+AN14</f>
        <v>#REF!</v>
      </c>
      <c r="AT14" s="113" t="e">
        <f>SUM(AQ14,AR14,AS14)</f>
        <v>#REF!</v>
      </c>
      <c r="AU14" s="154"/>
      <c r="AV14" s="154"/>
      <c r="AW14" s="154"/>
      <c r="AX14" s="154">
        <f>AR14</f>
        <v>0</v>
      </c>
      <c r="AY14" s="154"/>
      <c r="AZ14" s="154"/>
      <c r="BA14" s="154"/>
      <c r="BB14" s="155" t="e">
        <f t="shared" si="3"/>
        <v>#REF!</v>
      </c>
    </row>
    <row r="15" spans="1:54" s="28" customFormat="1" ht="409.5" outlineLevel="2">
      <c r="A15" s="73"/>
      <c r="B15" s="107"/>
      <c r="C15" s="108"/>
      <c r="D15" s="91"/>
      <c r="E15" s="131"/>
      <c r="F15" s="75">
        <v>2024</v>
      </c>
      <c r="G15" s="75">
        <v>2024</v>
      </c>
      <c r="H15" s="70" t="s">
        <v>230</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SUM(AE15,AD15,AC15,AB15,Y15,U15,T15,S15,R15)</f>
        <v>0</v>
      </c>
      <c r="AG15" s="83"/>
      <c r="AH15" s="83"/>
      <c r="AI15" s="83"/>
      <c r="AJ15" s="87"/>
      <c r="AK15" s="87"/>
      <c r="AL15" s="87"/>
      <c r="AM15" s="84" t="e">
        <f>AG15*'1. Standard_Cost'!$B$25+'Incremental_Cost Year 1'!#REF!*'1. Standard_Cost'!$C$25+'Incremental_Cost Year 1'!#REF!*'1. Standard_Cost'!$D$25+'Incremental_Cost Year 1'!#REF!+'Incremental_Cost Year 1'!#REF!+AK15</f>
        <v>#REF!</v>
      </c>
      <c r="AN15" s="84" t="e">
        <f>AM15*'1. Standard_Cost'!$C$29</f>
        <v>#REF!</v>
      </c>
      <c r="AO15" s="87"/>
      <c r="AP15" s="144">
        <f t="shared" si="2"/>
        <v>0</v>
      </c>
      <c r="AQ15" s="113">
        <f>L15+M15</f>
        <v>0</v>
      </c>
      <c r="AR15" s="113">
        <f>AF15</f>
        <v>0</v>
      </c>
      <c r="AS15" s="113" t="e">
        <f>AM15+AN15</f>
        <v>#REF!</v>
      </c>
      <c r="AT15" s="113" t="e">
        <f>SUM(AQ15,AR15,AS15)</f>
        <v>#REF!</v>
      </c>
      <c r="AU15" s="154"/>
      <c r="AV15" s="154"/>
      <c r="AW15" s="154"/>
      <c r="AX15" s="154"/>
      <c r="AY15" s="154"/>
      <c r="AZ15" s="154"/>
      <c r="BA15" s="154"/>
      <c r="BB15" s="155" t="e">
        <f t="shared" si="3"/>
        <v>#REF!</v>
      </c>
    </row>
    <row r="16" spans="1:54" s="28" customFormat="1" ht="236.25" outlineLevel="2">
      <c r="A16" s="73"/>
      <c r="B16" s="107"/>
      <c r="C16" s="108"/>
      <c r="D16" s="91"/>
      <c r="E16" s="131"/>
      <c r="F16" s="75">
        <v>2024</v>
      </c>
      <c r="G16" s="75">
        <v>2024</v>
      </c>
      <c r="H16" s="67" t="s">
        <v>229</v>
      </c>
      <c r="I16" s="87"/>
      <c r="J16" s="83"/>
      <c r="K16" s="83"/>
      <c r="L16" s="82" t="str">
        <f>IF(I16&lt;&gt;0,((VLOOKUP(I16,'1. Standard_Cost'!$B$4:$D$9,2)+VLOOKUP(I16,'1. Standard_Cost'!$B$4:$D$9,3))*J16*K16),"0")</f>
        <v>0</v>
      </c>
      <c r="M16" s="82">
        <f>L16*'1. Standard_Cost'!$F$4</f>
        <v>0</v>
      </c>
      <c r="N16" s="83"/>
      <c r="O16" s="83"/>
      <c r="P16" s="83"/>
      <c r="Q16" s="83"/>
      <c r="R16" s="84"/>
      <c r="S16" s="84"/>
      <c r="T16" s="84"/>
      <c r="U16" s="84"/>
      <c r="V16" s="99"/>
      <c r="W16" s="99"/>
      <c r="X16" s="99"/>
      <c r="Y16" s="84"/>
      <c r="Z16" s="99"/>
      <c r="AA16" s="99"/>
      <c r="AB16" s="84"/>
      <c r="AC16" s="85"/>
      <c r="AD16" s="86"/>
      <c r="AE16" s="84"/>
      <c r="AF16" s="84"/>
      <c r="AG16" s="99"/>
      <c r="AH16" s="99"/>
      <c r="AI16" s="99"/>
      <c r="AJ16" s="87"/>
      <c r="AK16" s="87"/>
      <c r="AL16" s="87"/>
      <c r="AM16" s="84"/>
      <c r="AN16" s="84"/>
      <c r="AO16" s="166"/>
      <c r="AP16" s="144"/>
      <c r="AQ16" s="113"/>
      <c r="AR16" s="113"/>
      <c r="AS16" s="113"/>
      <c r="AT16" s="113"/>
      <c r="AU16" s="154"/>
      <c r="AV16" s="154"/>
      <c r="AW16" s="154"/>
      <c r="AX16" s="154"/>
      <c r="AY16" s="154"/>
      <c r="AZ16" s="154"/>
      <c r="BA16" s="154"/>
      <c r="BB16" s="155"/>
    </row>
    <row r="17" spans="1:54" s="28" customFormat="1" ht="204.75" outlineLevel="2">
      <c r="A17" s="73"/>
      <c r="B17" s="107"/>
      <c r="C17" s="108"/>
      <c r="D17" s="91"/>
      <c r="E17" s="131"/>
      <c r="F17" s="75">
        <v>2024</v>
      </c>
      <c r="G17" s="75">
        <v>2024</v>
      </c>
      <c r="H17" s="67" t="s">
        <v>228</v>
      </c>
      <c r="I17" s="87"/>
      <c r="J17" s="83"/>
      <c r="K17" s="83"/>
      <c r="L17" s="82" t="str">
        <f>IF(I17&lt;&gt;0,((VLOOKUP(I17,'1. Standard_Cost'!$B$4:$D$9,2)+VLOOKUP(I17,'1. Standard_Cost'!$B$4:$D$9,3))*J17*K17),"0")</f>
        <v>0</v>
      </c>
      <c r="M17" s="82">
        <f>L17*'1. Standard_Cost'!$F$4</f>
        <v>0</v>
      </c>
      <c r="N17" s="83"/>
      <c r="O17" s="83"/>
      <c r="P17" s="83"/>
      <c r="Q17" s="83"/>
      <c r="R17" s="84"/>
      <c r="S17" s="84"/>
      <c r="T17" s="84"/>
      <c r="U17" s="84"/>
      <c r="V17" s="99"/>
      <c r="W17" s="99"/>
      <c r="X17" s="99"/>
      <c r="Y17" s="84"/>
      <c r="Z17" s="99"/>
      <c r="AA17" s="99"/>
      <c r="AB17" s="84"/>
      <c r="AC17" s="85"/>
      <c r="AD17" s="86"/>
      <c r="AE17" s="84"/>
      <c r="AF17" s="84"/>
      <c r="AG17" s="99"/>
      <c r="AH17" s="99"/>
      <c r="AI17" s="99"/>
      <c r="AJ17" s="87"/>
      <c r="AK17" s="87"/>
      <c r="AL17" s="87"/>
      <c r="AM17" s="84"/>
      <c r="AN17" s="84"/>
      <c r="AO17" s="166"/>
      <c r="AP17" s="144"/>
      <c r="AQ17" s="113"/>
      <c r="AR17" s="113"/>
      <c r="AS17" s="113"/>
      <c r="AT17" s="113"/>
      <c r="AU17" s="154"/>
      <c r="AV17" s="154"/>
      <c r="AW17" s="154"/>
      <c r="AX17" s="154"/>
      <c r="AY17" s="154"/>
      <c r="AZ17" s="154"/>
      <c r="BA17" s="154"/>
      <c r="BB17" s="155"/>
    </row>
    <row r="18" spans="1:54" s="28" customFormat="1" ht="409.5" outlineLevel="2">
      <c r="A18" s="73"/>
      <c r="B18" s="107"/>
      <c r="C18" s="108"/>
      <c r="D18" s="134"/>
      <c r="E18" s="131"/>
      <c r="F18" s="75">
        <v>2024</v>
      </c>
      <c r="G18" s="75">
        <v>2024</v>
      </c>
      <c r="H18" s="67" t="s">
        <v>227</v>
      </c>
      <c r="I18" s="87"/>
      <c r="J18" s="83"/>
      <c r="K18" s="83"/>
      <c r="L18" s="82" t="str">
        <f>IF(I18&lt;&gt;0,((VLOOKUP(I18,'1. Standard_Cost'!$B$4:$D$9,2)+VLOOKUP(I18,'1. Standard_Cost'!$B$4:$D$9,3))*J18*K18),"0")</f>
        <v>0</v>
      </c>
      <c r="M18" s="82">
        <f>L18*'1. Standard_Cost'!$F$4</f>
        <v>0</v>
      </c>
      <c r="N18" s="83"/>
      <c r="O18" s="83"/>
      <c r="P18" s="83"/>
      <c r="Q18" s="83"/>
      <c r="R18" s="84"/>
      <c r="S18" s="84"/>
      <c r="T18" s="84"/>
      <c r="U18" s="84"/>
      <c r="V18" s="99"/>
      <c r="W18" s="99"/>
      <c r="X18" s="99"/>
      <c r="Y18" s="84"/>
      <c r="Z18" s="99"/>
      <c r="AA18" s="99"/>
      <c r="AB18" s="84"/>
      <c r="AC18" s="85"/>
      <c r="AD18" s="86"/>
      <c r="AE18" s="84"/>
      <c r="AF18" s="84"/>
      <c r="AG18" s="99"/>
      <c r="AH18" s="99"/>
      <c r="AI18" s="99"/>
      <c r="AJ18" s="87"/>
      <c r="AK18" s="87"/>
      <c r="AL18" s="87"/>
      <c r="AM18" s="84"/>
      <c r="AN18" s="84"/>
      <c r="AO18" s="166"/>
      <c r="AP18" s="144"/>
      <c r="AQ18" s="113"/>
      <c r="AR18" s="113"/>
      <c r="AS18" s="113"/>
      <c r="AT18" s="113"/>
      <c r="AU18" s="154"/>
      <c r="AV18" s="154"/>
      <c r="AW18" s="154"/>
      <c r="AX18" s="154"/>
      <c r="AY18" s="154"/>
      <c r="AZ18" s="154"/>
      <c r="BA18" s="154"/>
      <c r="BB18" s="155"/>
    </row>
    <row r="19" spans="1:54" s="28" customFormat="1" ht="315" outlineLevel="1">
      <c r="A19" s="73"/>
      <c r="B19" s="111"/>
      <c r="C19" s="112"/>
      <c r="D19" s="259" t="s">
        <v>235</v>
      </c>
      <c r="E19" s="74" t="s">
        <v>226</v>
      </c>
      <c r="F19" s="65">
        <v>2024</v>
      </c>
      <c r="G19" s="65">
        <v>2024</v>
      </c>
      <c r="H19" s="219" t="s">
        <v>47</v>
      </c>
      <c r="I19" s="156"/>
      <c r="J19" s="156"/>
      <c r="K19" s="156"/>
      <c r="L19" s="84">
        <f>SUM(L13:L15)</f>
        <v>0</v>
      </c>
      <c r="M19" s="84">
        <f>SUM(M13:M15)</f>
        <v>0</v>
      </c>
      <c r="N19" s="156"/>
      <c r="O19" s="156"/>
      <c r="P19" s="156"/>
      <c r="Q19" s="156"/>
      <c r="R19" s="84">
        <f>SUM(R13:R15)</f>
        <v>0</v>
      </c>
      <c r="S19" s="84">
        <f>SUM(S13:S15)</f>
        <v>0</v>
      </c>
      <c r="T19" s="84">
        <f>SUM(T13:T15)</f>
        <v>0</v>
      </c>
      <c r="U19" s="84">
        <f>SUM(U13:U15)</f>
        <v>0</v>
      </c>
      <c r="V19" s="156"/>
      <c r="W19" s="156"/>
      <c r="X19" s="156"/>
      <c r="Y19" s="84">
        <f>SUM(Y13:Y15)</f>
        <v>0</v>
      </c>
      <c r="Z19" s="156"/>
      <c r="AA19" s="156"/>
      <c r="AB19" s="84">
        <f>SUM(AB13:AB15)</f>
        <v>0</v>
      </c>
      <c r="AC19" s="84">
        <f>SUM(AC13:AC15)</f>
        <v>0</v>
      </c>
      <c r="AD19" s="84">
        <f>SUM(AD13:AD15)</f>
        <v>0</v>
      </c>
      <c r="AE19" s="84">
        <f>SUM(AE13:AE15)</f>
        <v>0</v>
      </c>
      <c r="AF19" s="84">
        <f>SUM(AF13:AF15)</f>
        <v>0</v>
      </c>
      <c r="AG19" s="156"/>
      <c r="AH19" s="156"/>
      <c r="AI19" s="156"/>
      <c r="AJ19" s="84">
        <f>SUM(AJ13:AJ13)</f>
        <v>0</v>
      </c>
      <c r="AK19" s="84">
        <f>SUM(AK13:AK15)</f>
        <v>0</v>
      </c>
      <c r="AL19" s="84">
        <f>SUM(AL13:AL15)</f>
        <v>0</v>
      </c>
      <c r="AM19" s="84" t="e">
        <f>SUM(AM13:AM15)</f>
        <v>#REF!</v>
      </c>
      <c r="AN19" s="84" t="e">
        <f>SUM(AN13:AN15)</f>
        <v>#REF!</v>
      </c>
      <c r="AO19" s="157"/>
      <c r="AP19" s="158"/>
      <c r="AQ19" s="115">
        <f t="shared" ref="AQ19:BB19" si="5">SUM(AQ13:AQ15)</f>
        <v>0</v>
      </c>
      <c r="AR19" s="115">
        <f t="shared" si="5"/>
        <v>0</v>
      </c>
      <c r="AS19" s="115" t="e">
        <f t="shared" si="5"/>
        <v>#REF!</v>
      </c>
      <c r="AT19" s="115" t="e">
        <f t="shared" si="5"/>
        <v>#REF!</v>
      </c>
      <c r="AU19" s="115">
        <f t="shared" si="5"/>
        <v>0</v>
      </c>
      <c r="AV19" s="115">
        <f t="shared" si="5"/>
        <v>0</v>
      </c>
      <c r="AW19" s="115">
        <f t="shared" si="5"/>
        <v>0</v>
      </c>
      <c r="AX19" s="115">
        <f t="shared" si="5"/>
        <v>0</v>
      </c>
      <c r="AY19" s="115">
        <f t="shared" si="5"/>
        <v>0</v>
      </c>
      <c r="AZ19" s="115">
        <f t="shared" si="5"/>
        <v>0</v>
      </c>
      <c r="BA19" s="115">
        <f t="shared" si="5"/>
        <v>0</v>
      </c>
      <c r="BB19" s="115" t="e">
        <f t="shared" si="5"/>
        <v>#REF!</v>
      </c>
    </row>
    <row r="20" spans="1:54" s="28" customFormat="1" ht="87.75" customHeight="1" outlineLevel="2">
      <c r="A20" s="73"/>
      <c r="B20" s="107"/>
      <c r="C20" s="108"/>
      <c r="D20" s="132"/>
      <c r="E20" s="174"/>
      <c r="F20" s="75">
        <v>2024</v>
      </c>
      <c r="G20" s="75">
        <v>2030</v>
      </c>
      <c r="H20" s="70" t="s">
        <v>240</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SUM(AE20,AD20,AC20,AB20,Y20,U20,T20,S20,R20)</f>
        <v>0</v>
      </c>
      <c r="AG20" s="83"/>
      <c r="AH20" s="83"/>
      <c r="AI20" s="83"/>
      <c r="AJ20" s="87"/>
      <c r="AK20" s="87"/>
      <c r="AL20" s="87"/>
      <c r="AM20" s="84" t="e">
        <f>AG20*'1. Standard_Cost'!$B$25+'Incremental_Cost Year 1'!#REF!*'1. Standard_Cost'!$C$25+'Incremental_Cost Year 1'!#REF!*'1. Standard_Cost'!$D$25+'Incremental_Cost Year 1'!#REF!+'Incremental_Cost Year 1'!#REF!+AK20</f>
        <v>#REF!</v>
      </c>
      <c r="AN20" s="84" t="e">
        <f>AM20*'1. Standard_Cost'!$C$29</f>
        <v>#REF!</v>
      </c>
      <c r="AO20" s="153"/>
      <c r="AP20" s="144">
        <f t="shared" si="2"/>
        <v>0</v>
      </c>
      <c r="AQ20" s="113">
        <f>L20+M20</f>
        <v>0</v>
      </c>
      <c r="AR20" s="113">
        <f>AF20</f>
        <v>0</v>
      </c>
      <c r="AS20" s="113" t="e">
        <f>AM20+AN20</f>
        <v>#REF!</v>
      </c>
      <c r="AT20" s="113" t="e">
        <f>SUM(AQ20,AR20,AS20)</f>
        <v>#REF!</v>
      </c>
      <c r="AU20" s="154" t="e">
        <f>+AT20</f>
        <v>#REF!</v>
      </c>
      <c r="AV20" s="154"/>
      <c r="AW20" s="154"/>
      <c r="AX20" s="154"/>
      <c r="AY20" s="154"/>
      <c r="AZ20" s="154"/>
      <c r="BA20" s="154"/>
      <c r="BB20" s="155" t="e">
        <f>SUM(AU20:BA20)-AT20</f>
        <v>#REF!</v>
      </c>
    </row>
    <row r="21" spans="1:54" s="28" customFormat="1" ht="87.75" customHeight="1" outlineLevel="2">
      <c r="A21" s="73"/>
      <c r="B21" s="107"/>
      <c r="C21" s="108"/>
      <c r="D21" s="132"/>
      <c r="E21" s="174"/>
      <c r="F21" s="92">
        <v>2024</v>
      </c>
      <c r="G21" s="75">
        <v>2030</v>
      </c>
      <c r="H21" s="217" t="s">
        <v>239</v>
      </c>
      <c r="I21" s="87"/>
      <c r="J21" s="83"/>
      <c r="K21" s="83"/>
      <c r="L21" s="82" t="str">
        <f>IF(I21&lt;&gt;0,((VLOOKUP(I21,'1. Standard_Cost'!$B$4:$D$9,2)+VLOOKUP(I21,'1. Standard_Cost'!$B$4:$D$9,3))*J21*K21),"0")</f>
        <v>0</v>
      </c>
      <c r="M21" s="82">
        <f>L21*'1. Standard_Cost'!$F$4</f>
        <v>0</v>
      </c>
      <c r="N21" s="83"/>
      <c r="O21" s="83"/>
      <c r="P21" s="83"/>
      <c r="Q21" s="83"/>
      <c r="R21" s="84"/>
      <c r="S21" s="84"/>
      <c r="T21" s="84"/>
      <c r="U21" s="84"/>
      <c r="V21" s="99"/>
      <c r="W21" s="99"/>
      <c r="X21" s="99"/>
      <c r="Y21" s="84"/>
      <c r="Z21" s="99"/>
      <c r="AA21" s="99"/>
      <c r="AB21" s="84"/>
      <c r="AC21" s="85"/>
      <c r="AD21" s="86"/>
      <c r="AE21" s="84"/>
      <c r="AF21" s="84"/>
      <c r="AG21" s="99"/>
      <c r="AH21" s="99"/>
      <c r="AI21" s="99"/>
      <c r="AJ21" s="87"/>
      <c r="AK21" s="87"/>
      <c r="AL21" s="87"/>
      <c r="AM21" s="84"/>
      <c r="AN21" s="84"/>
      <c r="AO21" s="273"/>
      <c r="AP21" s="144"/>
      <c r="AQ21" s="113"/>
      <c r="AR21" s="113"/>
      <c r="AS21" s="113"/>
      <c r="AT21" s="113"/>
      <c r="AU21" s="154"/>
      <c r="AV21" s="154"/>
      <c r="AW21" s="154"/>
      <c r="AX21" s="154"/>
      <c r="AY21" s="154"/>
      <c r="AZ21" s="154"/>
      <c r="BA21" s="154"/>
      <c r="BB21" s="155"/>
    </row>
    <row r="22" spans="1:54" s="28" customFormat="1" ht="87.75" customHeight="1" outlineLevel="2">
      <c r="A22" s="73"/>
      <c r="B22" s="107"/>
      <c r="C22" s="108"/>
      <c r="D22" s="132"/>
      <c r="E22" s="174"/>
      <c r="F22" s="92">
        <v>2024</v>
      </c>
      <c r="G22" s="75">
        <v>2030</v>
      </c>
      <c r="H22" s="217" t="s">
        <v>238</v>
      </c>
      <c r="I22" s="87"/>
      <c r="J22" s="83"/>
      <c r="K22" s="83"/>
      <c r="L22" s="82" t="str">
        <f>IF(I22&lt;&gt;0,((VLOOKUP(I22,'1. Standard_Cost'!$B$4:$D$9,2)+VLOOKUP(I22,'1. Standard_Cost'!$B$4:$D$9,3))*J22*K22),"0")</f>
        <v>0</v>
      </c>
      <c r="M22" s="82">
        <f>L22*'1. Standard_Cost'!$F$4</f>
        <v>0</v>
      </c>
      <c r="N22" s="83"/>
      <c r="O22" s="83"/>
      <c r="P22" s="83"/>
      <c r="Q22" s="83"/>
      <c r="R22" s="84"/>
      <c r="S22" s="84"/>
      <c r="T22" s="84"/>
      <c r="U22" s="84"/>
      <c r="V22" s="99"/>
      <c r="W22" s="99"/>
      <c r="X22" s="99"/>
      <c r="Y22" s="84"/>
      <c r="Z22" s="99"/>
      <c r="AA22" s="99"/>
      <c r="AB22" s="84"/>
      <c r="AC22" s="85"/>
      <c r="AD22" s="86"/>
      <c r="AE22" s="84"/>
      <c r="AF22" s="84"/>
      <c r="AG22" s="99"/>
      <c r="AH22" s="99"/>
      <c r="AI22" s="99"/>
      <c r="AJ22" s="87"/>
      <c r="AK22" s="87"/>
      <c r="AL22" s="87"/>
      <c r="AM22" s="84"/>
      <c r="AN22" s="84"/>
      <c r="AO22" s="273"/>
      <c r="AP22" s="144"/>
      <c r="AQ22" s="113"/>
      <c r="AR22" s="113"/>
      <c r="AS22" s="113"/>
      <c r="AT22" s="113"/>
      <c r="AU22" s="154"/>
      <c r="AV22" s="154"/>
      <c r="AW22" s="154"/>
      <c r="AX22" s="154"/>
      <c r="AY22" s="154"/>
      <c r="AZ22" s="154"/>
      <c r="BA22" s="154"/>
      <c r="BB22" s="155"/>
    </row>
    <row r="23" spans="1:54" s="28" customFormat="1" ht="87.75" customHeight="1" outlineLevel="2">
      <c r="A23" s="73"/>
      <c r="B23" s="107"/>
      <c r="C23" s="108"/>
      <c r="D23" s="132"/>
      <c r="E23" s="174"/>
      <c r="F23" s="92">
        <v>2025</v>
      </c>
      <c r="G23" s="75">
        <v>2029</v>
      </c>
      <c r="H23" s="217" t="s">
        <v>237</v>
      </c>
      <c r="I23" s="87"/>
      <c r="J23" s="83"/>
      <c r="K23" s="83"/>
      <c r="L23" s="82" t="str">
        <f>IF(I23&lt;&gt;0,((VLOOKUP(I23,'1. Standard_Cost'!$B$4:$D$9,2)+VLOOKUP(I23,'1. Standard_Cost'!$B$4:$D$9,3))*J23*K23),"0")</f>
        <v>0</v>
      </c>
      <c r="M23" s="82">
        <f>L23*'1. Standard_Cost'!$F$4</f>
        <v>0</v>
      </c>
      <c r="N23" s="83"/>
      <c r="O23" s="83"/>
      <c r="P23" s="83"/>
      <c r="Q23" s="83"/>
      <c r="R23" s="84"/>
      <c r="S23" s="84"/>
      <c r="T23" s="84"/>
      <c r="U23" s="84"/>
      <c r="V23" s="99"/>
      <c r="W23" s="99"/>
      <c r="X23" s="99"/>
      <c r="Y23" s="84"/>
      <c r="Z23" s="99"/>
      <c r="AA23" s="99"/>
      <c r="AB23" s="84"/>
      <c r="AC23" s="85"/>
      <c r="AD23" s="86"/>
      <c r="AE23" s="84"/>
      <c r="AF23" s="84"/>
      <c r="AG23" s="99"/>
      <c r="AH23" s="99"/>
      <c r="AI23" s="99"/>
      <c r="AJ23" s="87"/>
      <c r="AK23" s="87"/>
      <c r="AL23" s="87"/>
      <c r="AM23" s="84"/>
      <c r="AN23" s="84"/>
      <c r="AO23" s="273"/>
      <c r="AP23" s="144"/>
      <c r="AQ23" s="113"/>
      <c r="AR23" s="113"/>
      <c r="AS23" s="113"/>
      <c r="AT23" s="113"/>
      <c r="AU23" s="154"/>
      <c r="AV23" s="154"/>
      <c r="AW23" s="154"/>
      <c r="AX23" s="154"/>
      <c r="AY23" s="154"/>
      <c r="AZ23" s="154"/>
      <c r="BA23" s="154"/>
      <c r="BB23" s="155"/>
    </row>
    <row r="24" spans="1:54" s="28" customFormat="1" ht="87.75" customHeight="1" outlineLevel="2">
      <c r="A24" s="73"/>
      <c r="B24" s="107"/>
      <c r="C24" s="108"/>
      <c r="D24" s="132"/>
      <c r="E24" s="174"/>
      <c r="F24" s="92">
        <v>2025</v>
      </c>
      <c r="G24" s="75">
        <v>2029</v>
      </c>
      <c r="H24" s="285" t="s">
        <v>236</v>
      </c>
      <c r="I24" s="87"/>
      <c r="J24" s="83"/>
      <c r="K24" s="83"/>
      <c r="L24" s="82" t="str">
        <f>IF(I24&lt;&gt;0,((VLOOKUP(I24,'1. Standard_Cost'!$B$4:$D$9,2)+VLOOKUP(I24,'1. Standard_Cost'!$B$4:$D$9,3))*J24*K24),"0")</f>
        <v>0</v>
      </c>
      <c r="M24" s="82">
        <f>L24*'1. Standard_Cost'!$F$4</f>
        <v>0</v>
      </c>
      <c r="N24" s="83"/>
      <c r="O24" s="83"/>
      <c r="P24" s="83"/>
      <c r="Q24" s="83"/>
      <c r="R24" s="84"/>
      <c r="S24" s="84"/>
      <c r="T24" s="84"/>
      <c r="U24" s="84"/>
      <c r="V24" s="99"/>
      <c r="W24" s="99"/>
      <c r="X24" s="99"/>
      <c r="Y24" s="84"/>
      <c r="Z24" s="99"/>
      <c r="AA24" s="99"/>
      <c r="AB24" s="84"/>
      <c r="AC24" s="85"/>
      <c r="AD24" s="86"/>
      <c r="AE24" s="84"/>
      <c r="AF24" s="84"/>
      <c r="AG24" s="99"/>
      <c r="AH24" s="99"/>
      <c r="AI24" s="99"/>
      <c r="AJ24" s="87"/>
      <c r="AK24" s="87"/>
      <c r="AL24" s="87"/>
      <c r="AM24" s="84"/>
      <c r="AN24" s="84"/>
      <c r="AO24" s="273"/>
      <c r="AP24" s="144"/>
      <c r="AQ24" s="113"/>
      <c r="AR24" s="113"/>
      <c r="AS24" s="113"/>
      <c r="AT24" s="113"/>
      <c r="AU24" s="154"/>
      <c r="AV24" s="154"/>
      <c r="AW24" s="154"/>
      <c r="AX24" s="154"/>
      <c r="AY24" s="154"/>
      <c r="AZ24" s="154"/>
      <c r="BA24" s="154"/>
      <c r="BB24" s="155"/>
    </row>
    <row r="25" spans="1:54" s="28" customFormat="1" ht="63" customHeight="1" outlineLevel="1">
      <c r="A25" s="73"/>
      <c r="B25" s="286"/>
      <c r="C25" s="108"/>
      <c r="D25" s="188" t="s">
        <v>234</v>
      </c>
      <c r="E25" s="94" t="s">
        <v>233</v>
      </c>
      <c r="F25" s="92">
        <v>2024</v>
      </c>
      <c r="G25" s="75">
        <v>2026</v>
      </c>
      <c r="H25" s="220" t="s">
        <v>192</v>
      </c>
      <c r="I25" s="156"/>
      <c r="J25" s="156"/>
      <c r="K25" s="156"/>
      <c r="L25" s="84">
        <f>SUM(L20:L20)</f>
        <v>0</v>
      </c>
      <c r="M25" s="84">
        <f>SUM(M20:M20)</f>
        <v>0</v>
      </c>
      <c r="N25" s="84"/>
      <c r="O25" s="156"/>
      <c r="P25" s="156"/>
      <c r="Q25" s="156"/>
      <c r="R25" s="84">
        <f>SUM(R20:R20)</f>
        <v>0</v>
      </c>
      <c r="S25" s="84">
        <f>SUM(S20:S20)</f>
        <v>0</v>
      </c>
      <c r="T25" s="84">
        <f>SUM(T20:T20)</f>
        <v>0</v>
      </c>
      <c r="U25" s="84">
        <f>SUM(U20:U20)</f>
        <v>0</v>
      </c>
      <c r="V25" s="156"/>
      <c r="W25" s="156"/>
      <c r="X25" s="156"/>
      <c r="Y25" s="84">
        <f>SUM(Y20:Y20)</f>
        <v>0</v>
      </c>
      <c r="Z25" s="156"/>
      <c r="AA25" s="156"/>
      <c r="AB25" s="84">
        <f>SUM(AB20:AB20)</f>
        <v>0</v>
      </c>
      <c r="AC25" s="84">
        <f>SUM(AC20:AC20)</f>
        <v>0</v>
      </c>
      <c r="AD25" s="84">
        <f>SUM(AD20:AD20)</f>
        <v>0</v>
      </c>
      <c r="AE25" s="84">
        <f>SUM(AE20:AE20)</f>
        <v>0</v>
      </c>
      <c r="AF25" s="84">
        <f>SUM(AF20:AF20)</f>
        <v>0</v>
      </c>
      <c r="AG25" s="156"/>
      <c r="AH25" s="156"/>
      <c r="AI25" s="156"/>
      <c r="AJ25" s="84">
        <f>SUM(AJ20:AJ20)</f>
        <v>0</v>
      </c>
      <c r="AK25" s="84">
        <f>SUM(AK20:AK20)</f>
        <v>0</v>
      </c>
      <c r="AL25" s="84">
        <f>SUM(AL20:AL20)</f>
        <v>0</v>
      </c>
      <c r="AM25" s="84" t="e">
        <f>SUM(AM20:AM20)</f>
        <v>#REF!</v>
      </c>
      <c r="AN25" s="84" t="e">
        <f>SUM(AN20:AN20)</f>
        <v>#REF!</v>
      </c>
      <c r="AO25" s="157"/>
      <c r="AP25" s="158"/>
      <c r="AQ25" s="115">
        <f t="shared" ref="AQ25:BB25" si="6">SUM(AQ20:AQ20)</f>
        <v>0</v>
      </c>
      <c r="AR25" s="115">
        <f t="shared" si="6"/>
        <v>0</v>
      </c>
      <c r="AS25" s="115" t="e">
        <f t="shared" si="6"/>
        <v>#REF!</v>
      </c>
      <c r="AT25" s="115" t="e">
        <f t="shared" si="6"/>
        <v>#REF!</v>
      </c>
      <c r="AU25" s="115" t="e">
        <f t="shared" si="6"/>
        <v>#REF!</v>
      </c>
      <c r="AV25" s="115">
        <f t="shared" si="6"/>
        <v>0</v>
      </c>
      <c r="AW25" s="115">
        <f t="shared" si="6"/>
        <v>0</v>
      </c>
      <c r="AX25" s="115">
        <f t="shared" si="6"/>
        <v>0</v>
      </c>
      <c r="AY25" s="115">
        <f t="shared" si="6"/>
        <v>0</v>
      </c>
      <c r="AZ25" s="115">
        <f t="shared" si="6"/>
        <v>0</v>
      </c>
      <c r="BA25" s="115">
        <f t="shared" si="6"/>
        <v>0</v>
      </c>
      <c r="BB25" s="115" t="e">
        <f t="shared" si="6"/>
        <v>#REF!</v>
      </c>
    </row>
    <row r="26" spans="1:54" s="28" customFormat="1" ht="91.5" customHeight="1" outlineLevel="2">
      <c r="A26" s="73"/>
      <c r="B26" s="107"/>
      <c r="C26" s="108"/>
      <c r="D26" s="93"/>
      <c r="E26" s="131"/>
      <c r="F26" s="75">
        <v>2025</v>
      </c>
      <c r="G26" s="75">
        <v>2030</v>
      </c>
      <c r="H26" s="70" t="s">
        <v>242</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t="e">
        <f>AG26*'1. Standard_Cost'!$B$25+'Incremental_Cost Year 1'!#REF!*'1. Standard_Cost'!$C$25+'Incremental_Cost Year 1'!#REF!*'1. Standard_Cost'!$D$25+'Incremental_Cost Year 1'!#REF!+'Incremental_Cost Year 1'!#REF!+AK26</f>
        <v>#REF!</v>
      </c>
      <c r="AN26" s="84" t="e">
        <f>AM26*'1. Standard_Cost'!$C$29</f>
        <v>#REF!</v>
      </c>
      <c r="AO26" s="153"/>
      <c r="AP26" s="144">
        <f t="shared" si="2"/>
        <v>0</v>
      </c>
      <c r="AQ26" s="113">
        <f>L26+M26</f>
        <v>0</v>
      </c>
      <c r="AR26" s="113">
        <f>AF26</f>
        <v>0</v>
      </c>
      <c r="AS26" s="113" t="e">
        <f>AM26+AN26</f>
        <v>#REF!</v>
      </c>
      <c r="AT26" s="113" t="e">
        <f>SUM(AQ26,AR26,AS26)</f>
        <v>#REF!</v>
      </c>
      <c r="AU26" s="154"/>
      <c r="AV26" s="154"/>
      <c r="AW26" s="154"/>
      <c r="AX26" s="154"/>
      <c r="AY26" s="154"/>
      <c r="AZ26" s="154"/>
      <c r="BA26" s="154"/>
      <c r="BB26" s="155" t="e">
        <f>SUM(AU26:BA26)-AT26</f>
        <v>#REF!</v>
      </c>
    </row>
    <row r="27" spans="1:54" s="28" customFormat="1" ht="409.5" outlineLevel="2">
      <c r="A27" s="73"/>
      <c r="B27" s="107"/>
      <c r="C27" s="108"/>
      <c r="D27" s="91"/>
      <c r="E27" s="131"/>
      <c r="F27" s="75">
        <v>2025</v>
      </c>
      <c r="G27" s="75">
        <v>2030</v>
      </c>
      <c r="H27" s="70" t="s">
        <v>243</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1'!AH10*'1. Standard_Cost'!$C$25+'Incremental_Cost Year 1'!AI10*'1. Standard_Cost'!$D$25+'Incremental_Cost Year 1'!AJ10+'Incremental_Cost Year 1'!AL10+AK27</f>
        <v>0</v>
      </c>
      <c r="AN27" s="84">
        <f>AM27*'1. Standard_Cost'!$C$29</f>
        <v>0</v>
      </c>
      <c r="AO27" s="153"/>
      <c r="AP27" s="144">
        <f t="shared" si="2"/>
        <v>0</v>
      </c>
      <c r="AQ27" s="113">
        <f>L27+M27</f>
        <v>0</v>
      </c>
      <c r="AR27" s="113">
        <f>AF27</f>
        <v>0</v>
      </c>
      <c r="AS27" s="113">
        <f>AM27+AN27</f>
        <v>0</v>
      </c>
      <c r="AT27" s="113">
        <f>SUM(AQ27,AR27,AS27)</f>
        <v>0</v>
      </c>
      <c r="AU27" s="154"/>
      <c r="AV27" s="154"/>
      <c r="AW27" s="154"/>
      <c r="AX27" s="154"/>
      <c r="AY27" s="154"/>
      <c r="AZ27" s="154"/>
      <c r="BA27" s="154"/>
      <c r="BB27" s="155">
        <f>SUM(AU27:BA27)-AT27</f>
        <v>0</v>
      </c>
    </row>
    <row r="28" spans="1:54" s="28" customFormat="1" ht="409.5" outlineLevel="1">
      <c r="A28" s="73"/>
      <c r="B28" s="111"/>
      <c r="C28" s="112"/>
      <c r="D28" s="101" t="s">
        <v>209</v>
      </c>
      <c r="E28" s="94" t="s">
        <v>241</v>
      </c>
      <c r="F28" s="251">
        <v>2023</v>
      </c>
      <c r="G28" s="65">
        <v>2026</v>
      </c>
      <c r="H28" s="220" t="s">
        <v>193</v>
      </c>
      <c r="I28" s="156"/>
      <c r="J28" s="156"/>
      <c r="K28" s="156"/>
      <c r="L28" s="84">
        <f>SUM(L26:L27)</f>
        <v>0</v>
      </c>
      <c r="M28" s="84">
        <f>SUM(M26:M27)</f>
        <v>0</v>
      </c>
      <c r="N28" s="84"/>
      <c r="O28" s="156"/>
      <c r="P28" s="156"/>
      <c r="Q28" s="156"/>
      <c r="R28" s="84">
        <f>SUM(R26:R27)</f>
        <v>0</v>
      </c>
      <c r="S28" s="84">
        <f>SUM(S26:S27)</f>
        <v>0</v>
      </c>
      <c r="T28" s="84">
        <f>SUM(T26:T27)</f>
        <v>0</v>
      </c>
      <c r="U28" s="84">
        <f>SUM(U26:U27)</f>
        <v>0</v>
      </c>
      <c r="V28" s="156"/>
      <c r="W28" s="156"/>
      <c r="X28" s="156"/>
      <c r="Y28" s="84">
        <f>SUM(Y26:Y27)</f>
        <v>0</v>
      </c>
      <c r="Z28" s="156"/>
      <c r="AA28" s="156"/>
      <c r="AB28" s="84">
        <f>SUM(AB26:AB27)</f>
        <v>0</v>
      </c>
      <c r="AC28" s="84">
        <f>SUM(AC26:AC27)</f>
        <v>0</v>
      </c>
      <c r="AD28" s="84">
        <f>SUM(AD26:AD27)</f>
        <v>0</v>
      </c>
      <c r="AE28" s="84">
        <f>SUM(AE26:AE27)</f>
        <v>0</v>
      </c>
      <c r="AF28" s="84">
        <f>SUM(AF26:AF27)</f>
        <v>0</v>
      </c>
      <c r="AG28" s="156"/>
      <c r="AH28" s="156"/>
      <c r="AI28" s="156"/>
      <c r="AJ28" s="84">
        <f>SUM(AJ26:AJ27)</f>
        <v>0</v>
      </c>
      <c r="AK28" s="84">
        <f>SUM(AK26:AK27)</f>
        <v>0</v>
      </c>
      <c r="AL28" s="84">
        <f>SUM(AL26:AL27)</f>
        <v>0</v>
      </c>
      <c r="AM28" s="84" t="e">
        <f>SUM(AM26:AM27)</f>
        <v>#REF!</v>
      </c>
      <c r="AN28" s="84" t="e">
        <f>SUM(AN26:AN27)</f>
        <v>#REF!</v>
      </c>
      <c r="AO28" s="157"/>
      <c r="AP28" s="158"/>
      <c r="AQ28" s="84">
        <f t="shared" ref="AQ28:BB28" si="7">SUM(AQ26:AQ27)</f>
        <v>0</v>
      </c>
      <c r="AR28" s="84">
        <f t="shared" si="7"/>
        <v>0</v>
      </c>
      <c r="AS28" s="84" t="e">
        <f t="shared" si="7"/>
        <v>#REF!</v>
      </c>
      <c r="AT28" s="84" t="e">
        <f t="shared" si="7"/>
        <v>#REF!</v>
      </c>
      <c r="AU28" s="84">
        <f t="shared" si="7"/>
        <v>0</v>
      </c>
      <c r="AV28" s="84">
        <f t="shared" si="7"/>
        <v>0</v>
      </c>
      <c r="AW28" s="84">
        <f t="shared" si="7"/>
        <v>0</v>
      </c>
      <c r="AX28" s="84">
        <f t="shared" si="7"/>
        <v>0</v>
      </c>
      <c r="AY28" s="84">
        <f t="shared" si="7"/>
        <v>0</v>
      </c>
      <c r="AZ28" s="84">
        <f t="shared" si="7"/>
        <v>0</v>
      </c>
      <c r="BA28" s="84">
        <f t="shared" si="7"/>
        <v>0</v>
      </c>
      <c r="BB28" s="84" t="e">
        <f t="shared" si="7"/>
        <v>#REF!</v>
      </c>
    </row>
    <row r="29" spans="1:54" s="30" customFormat="1" ht="58.9" customHeight="1">
      <c r="A29" s="78"/>
      <c r="B29" s="179"/>
      <c r="C29" s="592" t="s">
        <v>244</v>
      </c>
      <c r="D29" s="592"/>
      <c r="E29" s="592"/>
      <c r="F29" s="128"/>
      <c r="G29" s="127"/>
      <c r="H29" s="72" t="s">
        <v>59</v>
      </c>
      <c r="I29" s="151"/>
      <c r="J29" s="151"/>
      <c r="K29" s="151"/>
      <c r="L29" s="152">
        <f>SUM(L34,L41)</f>
        <v>596520</v>
      </c>
      <c r="M29" s="152">
        <f>SUM(M34,M41)</f>
        <v>99618.840000000011</v>
      </c>
      <c r="N29" s="152"/>
      <c r="O29" s="152"/>
      <c r="P29" s="152"/>
      <c r="Q29" s="152"/>
      <c r="R29" s="152">
        <f>SUM(R34,R41)</f>
        <v>0</v>
      </c>
      <c r="S29" s="152">
        <f>SUM(S34,S41)</f>
        <v>0</v>
      </c>
      <c r="T29" s="152">
        <f>SUM(T34,T41)</f>
        <v>0</v>
      </c>
      <c r="U29" s="152">
        <f>SUM(U34,U41)</f>
        <v>0</v>
      </c>
      <c r="V29" s="152"/>
      <c r="W29" s="152"/>
      <c r="X29" s="152"/>
      <c r="Y29" s="152">
        <f t="shared" ref="Y29:AF29" si="8">SUM(Y34,Y41)</f>
        <v>0</v>
      </c>
      <c r="Z29" s="152">
        <f t="shared" si="8"/>
        <v>0</v>
      </c>
      <c r="AA29" s="152">
        <f t="shared" si="8"/>
        <v>0</v>
      </c>
      <c r="AB29" s="152">
        <f t="shared" si="8"/>
        <v>3000000</v>
      </c>
      <c r="AC29" s="152">
        <f t="shared" si="8"/>
        <v>7220000</v>
      </c>
      <c r="AD29" s="152">
        <f t="shared" si="8"/>
        <v>0</v>
      </c>
      <c r="AE29" s="152">
        <f t="shared" si="8"/>
        <v>1504000</v>
      </c>
      <c r="AF29" s="152">
        <f t="shared" si="8"/>
        <v>11724000</v>
      </c>
      <c r="AG29" s="152"/>
      <c r="AH29" s="152"/>
      <c r="AI29" s="152"/>
      <c r="AJ29" s="152">
        <f>SUM(AJ34,AJ41)</f>
        <v>0</v>
      </c>
      <c r="AK29" s="152">
        <f>SUM(AK34,AK41)</f>
        <v>0</v>
      </c>
      <c r="AL29" s="152">
        <f>SUM(AL34,AL41)</f>
        <v>0</v>
      </c>
      <c r="AM29" s="152" t="e">
        <f>SUM(AM34,AM41)</f>
        <v>#REF!</v>
      </c>
      <c r="AN29" s="152" t="e">
        <f>SUM(AN34,AN41)</f>
        <v>#REF!</v>
      </c>
      <c r="AO29" s="152"/>
      <c r="AP29" s="149"/>
      <c r="AQ29" s="152">
        <f t="shared" ref="AQ29:BB29" si="9">SUM(AQ34,AQ41)</f>
        <v>696138.84</v>
      </c>
      <c r="AR29" s="152">
        <f t="shared" si="9"/>
        <v>11724000</v>
      </c>
      <c r="AS29" s="152" t="e">
        <f t="shared" si="9"/>
        <v>#REF!</v>
      </c>
      <c r="AT29" s="152" t="e">
        <f t="shared" si="9"/>
        <v>#REF!</v>
      </c>
      <c r="AU29" s="152" t="e">
        <f t="shared" si="9"/>
        <v>#REF!</v>
      </c>
      <c r="AV29" s="152">
        <f t="shared" si="9"/>
        <v>0</v>
      </c>
      <c r="AW29" s="152">
        <f t="shared" si="9"/>
        <v>0</v>
      </c>
      <c r="AX29" s="152">
        <f t="shared" si="9"/>
        <v>0</v>
      </c>
      <c r="AY29" s="152">
        <f t="shared" si="9"/>
        <v>0</v>
      </c>
      <c r="AZ29" s="152">
        <f t="shared" si="9"/>
        <v>0</v>
      </c>
      <c r="BA29" s="152">
        <f t="shared" si="9"/>
        <v>5736000</v>
      </c>
      <c r="BB29" s="152" t="e">
        <f t="shared" si="9"/>
        <v>#REF!</v>
      </c>
    </row>
    <row r="30" spans="1:54" s="28" customFormat="1" ht="409.5" outlineLevel="2">
      <c r="A30" s="73"/>
      <c r="B30" s="107"/>
      <c r="C30" s="108"/>
      <c r="D30" s="197"/>
      <c r="E30" s="182"/>
      <c r="F30" s="75">
        <v>2024</v>
      </c>
      <c r="G30" s="75">
        <v>2025</v>
      </c>
      <c r="H30" s="70" t="s">
        <v>245</v>
      </c>
      <c r="I30" s="87"/>
      <c r="J30" s="83"/>
      <c r="K30" s="83"/>
      <c r="L30" s="82" t="str">
        <f>IF(I30&lt;&gt;0,((VLOOKUP(I30,'1. Standard_Cost'!$B$4:$D$9,2)+VLOOKUP(I30,'1. Standard_Cost'!$B$4:$D$9,3))*J30*K30),"0")</f>
        <v>0</v>
      </c>
      <c r="M30" s="82">
        <f>L30*'1. Standard_Cost'!$F$4</f>
        <v>0</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v>20</v>
      </c>
      <c r="AB30" s="84">
        <f>+Z30*'1. Standard_Cost'!$B$21+AA30*'1. Standard_Cost'!$C$21</f>
        <v>500000</v>
      </c>
      <c r="AC30" s="85">
        <f>200*300+4*50000</f>
        <v>260000</v>
      </c>
      <c r="AD30" s="86"/>
      <c r="AE30" s="84">
        <f>SUM(AD30,AC30,AB30,Y30,U30,T30,S30,R30)*'1. Standard_Cost'!$B$29</f>
        <v>152000</v>
      </c>
      <c r="AF30" s="84">
        <f t="shared" ref="AF30:AF36" si="10">SUM(AE30,AD30,AC30,AB30,Y30,U30,T30,S30,R30)</f>
        <v>912000</v>
      </c>
      <c r="AG30" s="83"/>
      <c r="AH30" s="83"/>
      <c r="AI30" s="83"/>
      <c r="AJ30" s="87"/>
      <c r="AK30" s="87"/>
      <c r="AL30" s="87"/>
      <c r="AM30" s="84">
        <f>AG30*'1. Standard_Cost'!$B$25+'Incremental_Cost Year 1'!AH22*'1. Standard_Cost'!$C$25+'Incremental_Cost Year 1'!AI22*'1. Standard_Cost'!$D$25+'Incremental_Cost Year 1'!AJ22+'Incremental_Cost Year 1'!AL22+AK30</f>
        <v>0</v>
      </c>
      <c r="AN30" s="84">
        <f>AM30*'1. Standard_Cost'!$C$29</f>
        <v>0</v>
      </c>
      <c r="AO30" s="153"/>
      <c r="AP30" s="144">
        <f t="shared" ref="AP30:AP40" si="11">AQ30+AR30</f>
        <v>912000</v>
      </c>
      <c r="AQ30" s="113">
        <f t="shared" ref="AQ30:AQ40" si="12">L30+M30</f>
        <v>0</v>
      </c>
      <c r="AR30" s="113">
        <f t="shared" ref="AR30:AR40" si="13">AF30</f>
        <v>912000</v>
      </c>
      <c r="AS30" s="113">
        <f t="shared" ref="AS30:AS40" si="14">AM30+AN30</f>
        <v>0</v>
      </c>
      <c r="AT30" s="113">
        <f t="shared" ref="AT30:AT40" si="15">SUM(AQ30,AR30,AS30)</f>
        <v>912000</v>
      </c>
      <c r="AU30" s="154"/>
      <c r="AV30" s="154"/>
      <c r="AW30" s="154"/>
      <c r="AX30" s="154"/>
      <c r="AY30" s="154"/>
      <c r="AZ30" s="154"/>
      <c r="BA30" s="154">
        <v>768000</v>
      </c>
      <c r="BB30" s="155">
        <f>SUM(AU30:BA30)-AT30</f>
        <v>-144000</v>
      </c>
    </row>
    <row r="31" spans="1:54" s="28" customFormat="1" ht="409.5" outlineLevel="2">
      <c r="A31" s="73"/>
      <c r="B31" s="107"/>
      <c r="C31" s="108"/>
      <c r="D31" s="95"/>
      <c r="E31" s="183"/>
      <c r="F31" s="75">
        <v>2025</v>
      </c>
      <c r="G31" s="75">
        <v>2025</v>
      </c>
      <c r="H31" s="70" t="s">
        <v>246</v>
      </c>
      <c r="I31" s="87"/>
      <c r="J31" s="83"/>
      <c r="K31" s="83"/>
      <c r="L31" s="82" t="str">
        <f>IF(I31&lt;&gt;0,((VLOOKUP(I31,'1. Standard_Cost'!$B$4:$D$9,2)+VLOOKUP(I31,'1. Standard_Cost'!$B$4:$D$9,3))*J31*K31),"0")</f>
        <v>0</v>
      </c>
      <c r="M31" s="82">
        <f>L31*'1. Standard_Cost'!$F$4</f>
        <v>0</v>
      </c>
      <c r="N31" s="83"/>
      <c r="O31" s="83"/>
      <c r="P31" s="83"/>
      <c r="Q31" s="83"/>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v>20</v>
      </c>
      <c r="AB31" s="84">
        <f>+Z31*'1. Standard_Cost'!$B$21+AA31*'1. Standard_Cost'!$C$21</f>
        <v>500000</v>
      </c>
      <c r="AC31" s="85">
        <f>200*300+4*50000</f>
        <v>260000</v>
      </c>
      <c r="AD31" s="86"/>
      <c r="AE31" s="84">
        <f>SUM(AD31,AC31,AB31,Y31,U31,T31,S31,R31)*'1. Standard_Cost'!$B$29</f>
        <v>152000</v>
      </c>
      <c r="AF31" s="84">
        <f t="shared" si="10"/>
        <v>912000</v>
      </c>
      <c r="AG31" s="83"/>
      <c r="AH31" s="83"/>
      <c r="AI31" s="83"/>
      <c r="AJ31" s="87"/>
      <c r="AK31" s="87"/>
      <c r="AL31" s="87"/>
      <c r="AM31" s="84" t="e">
        <f>AG31*'1. Standard_Cost'!$B$25+'Incremental_Cost Year 1'!#REF!*'1. Standard_Cost'!$C$25+'Incremental_Cost Year 1'!#REF!*'1. Standard_Cost'!$D$25+'Incremental_Cost Year 1'!#REF!+'Incremental_Cost Year 1'!#REF!+AK31</f>
        <v>#REF!</v>
      </c>
      <c r="AN31" s="84" t="e">
        <f>AM31*'1. Standard_Cost'!$C$29</f>
        <v>#REF!</v>
      </c>
      <c r="AO31" s="153"/>
      <c r="AP31" s="144">
        <f t="shared" si="11"/>
        <v>912000</v>
      </c>
      <c r="AQ31" s="113">
        <f t="shared" si="12"/>
        <v>0</v>
      </c>
      <c r="AR31" s="113">
        <f t="shared" si="13"/>
        <v>912000</v>
      </c>
      <c r="AS31" s="113" t="e">
        <f t="shared" si="14"/>
        <v>#REF!</v>
      </c>
      <c r="AT31" s="113" t="e">
        <f t="shared" si="15"/>
        <v>#REF!</v>
      </c>
      <c r="AU31" s="154"/>
      <c r="AV31" s="154"/>
      <c r="AW31" s="154"/>
      <c r="AX31" s="154"/>
      <c r="AY31" s="154"/>
      <c r="AZ31" s="154"/>
      <c r="BA31" s="154">
        <v>768000</v>
      </c>
      <c r="BB31" s="155" t="e">
        <f t="shared" ref="BB31:BB40" si="16">SUM(AU31:BA31)-AT31</f>
        <v>#REF!</v>
      </c>
    </row>
    <row r="32" spans="1:54" s="28" customFormat="1" ht="70.5" customHeight="1" outlineLevel="2">
      <c r="A32" s="73"/>
      <c r="B32" s="107"/>
      <c r="C32" s="108"/>
      <c r="D32" s="88"/>
      <c r="E32" s="184"/>
      <c r="F32" s="75">
        <v>2026</v>
      </c>
      <c r="G32" s="75">
        <v>2026</v>
      </c>
      <c r="H32" s="67" t="s">
        <v>247</v>
      </c>
      <c r="I32" s="87"/>
      <c r="J32" s="83"/>
      <c r="K32" s="83"/>
      <c r="L32" s="82" t="str">
        <f>IF(I32&lt;&gt;0,((VLOOKUP(I32,'1. Standard_Cost'!$B$4:$D$9,2)+VLOOKUP(I32,'1. Standard_Cost'!$B$4:$D$9,3))*J32*K32),"0")</f>
        <v>0</v>
      </c>
      <c r="M32" s="82">
        <f>L32*'1. Standard_Cost'!$F$4</f>
        <v>0</v>
      </c>
      <c r="N32" s="83"/>
      <c r="O32" s="83"/>
      <c r="P32" s="83"/>
      <c r="Q32" s="83"/>
      <c r="R32" s="84">
        <f>'1. Standard_Cost'!$B$13*N32*P32</f>
        <v>0</v>
      </c>
      <c r="S32" s="84">
        <f>N32*O32*P32*'1. Standard_Cost'!$C$13</f>
        <v>0</v>
      </c>
      <c r="T32" s="84">
        <f>N32*P32*Q32*'1. Standard_Cost'!$D$13</f>
        <v>0</v>
      </c>
      <c r="U32" s="84">
        <f>N32*O32*'1. Standard_Cost'!$E$13</f>
        <v>0</v>
      </c>
      <c r="V32" s="83"/>
      <c r="W32" s="83"/>
      <c r="X32" s="83"/>
      <c r="Y32" s="84">
        <f>+V32*((X32*'1. Standard_Cost'!$B$17)+(W32*X32*'1. Standard_Cost'!$C$17))</f>
        <v>0</v>
      </c>
      <c r="Z32" s="83"/>
      <c r="AA32" s="83"/>
      <c r="AB32" s="84">
        <f>+Z32*'1. Standard_Cost'!$B$21+AA32*'1. Standard_Cost'!$C$21</f>
        <v>0</v>
      </c>
      <c r="AC32" s="85">
        <v>6000000</v>
      </c>
      <c r="AD32" s="86"/>
      <c r="AE32" s="84">
        <f>SUM(AD32,AC32,AB32,Y32,U32,T32,S32,R32)*'1. Standard_Cost'!$B$29</f>
        <v>1200000</v>
      </c>
      <c r="AF32" s="84">
        <f t="shared" si="10"/>
        <v>7200000</v>
      </c>
      <c r="AG32" s="83"/>
      <c r="AH32" s="83"/>
      <c r="AI32" s="83"/>
      <c r="AJ32" s="87"/>
      <c r="AK32" s="87"/>
      <c r="AL32" s="87"/>
      <c r="AM32" s="84" t="e">
        <f>AG32*'1. Standard_Cost'!$B$25+'Incremental_Cost Year 1'!#REF!*'1. Standard_Cost'!$C$25+'Incremental_Cost Year 1'!#REF!*'1. Standard_Cost'!$D$25+'Incremental_Cost Year 1'!#REF!+'Incremental_Cost Year 1'!#REF!+AK32</f>
        <v>#REF!</v>
      </c>
      <c r="AN32" s="84" t="e">
        <f>AM32*'1. Standard_Cost'!$C$29</f>
        <v>#REF!</v>
      </c>
      <c r="AO32" s="87"/>
      <c r="AP32" s="144">
        <f t="shared" si="11"/>
        <v>7200000</v>
      </c>
      <c r="AQ32" s="113">
        <f t="shared" si="12"/>
        <v>0</v>
      </c>
      <c r="AR32" s="113">
        <f t="shared" si="13"/>
        <v>7200000</v>
      </c>
      <c r="AS32" s="113" t="e">
        <f t="shared" si="14"/>
        <v>#REF!</v>
      </c>
      <c r="AT32" s="113" t="e">
        <f t="shared" si="15"/>
        <v>#REF!</v>
      </c>
      <c r="AU32" s="154">
        <v>3000000</v>
      </c>
      <c r="AV32" s="154"/>
      <c r="AW32" s="154"/>
      <c r="AX32" s="154"/>
      <c r="AY32" s="154"/>
      <c r="AZ32" s="154"/>
      <c r="BA32" s="154">
        <v>4200000</v>
      </c>
      <c r="BB32" s="155" t="e">
        <f t="shared" si="16"/>
        <v>#REF!</v>
      </c>
    </row>
    <row r="33" spans="1:54" s="28" customFormat="1" ht="409.5" outlineLevel="2">
      <c r="A33" s="73"/>
      <c r="B33" s="107"/>
      <c r="C33" s="108"/>
      <c r="D33" s="88"/>
      <c r="E33" s="183"/>
      <c r="F33" s="75">
        <v>2026</v>
      </c>
      <c r="G33" s="75">
        <v>2030</v>
      </c>
      <c r="H33" s="67" t="s">
        <v>248</v>
      </c>
      <c r="I33" s="87"/>
      <c r="J33" s="83"/>
      <c r="K33" s="83"/>
      <c r="L33" s="82" t="str">
        <f>IF(I33&lt;&gt;0,((VLOOKUP(I33,'1. Standard_Cost'!$B$4:$D$9,2)+VLOOKUP(I33,'1. Standard_Cost'!$B$4:$D$9,3))*J33*K33),"0")</f>
        <v>0</v>
      </c>
      <c r="M33" s="82">
        <f>L33*'1. Standard_Cost'!$F$4</f>
        <v>0</v>
      </c>
      <c r="N33" s="83"/>
      <c r="O33" s="83"/>
      <c r="P33" s="83"/>
      <c r="Q33" s="83"/>
      <c r="R33" s="84">
        <f>'1. Standard_Cost'!$B$13*N33*P33</f>
        <v>0</v>
      </c>
      <c r="S33" s="84">
        <f>N33*O33*P33*'1. Standard_Cost'!$C$13</f>
        <v>0</v>
      </c>
      <c r="T33" s="84">
        <f>N33*P33*Q33*'1. Standard_Cost'!$D$13</f>
        <v>0</v>
      </c>
      <c r="U33" s="84">
        <f>N33*O33*'1. Standard_Cost'!$E$13</f>
        <v>0</v>
      </c>
      <c r="V33" s="83"/>
      <c r="W33" s="83"/>
      <c r="X33" s="83"/>
      <c r="Y33" s="84">
        <f>+V33*((X33*'1. Standard_Cost'!$B$17)+(W33*X33*'1. Standard_Cost'!$C$17))</f>
        <v>0</v>
      </c>
      <c r="Z33" s="83"/>
      <c r="AA33" s="83">
        <v>80</v>
      </c>
      <c r="AB33" s="84">
        <f>+Z33*'1. Standard_Cost'!$B$21+AA33*'1. Standard_Cost'!$C$21</f>
        <v>2000000</v>
      </c>
      <c r="AC33" s="85">
        <f>7*100000</f>
        <v>700000</v>
      </c>
      <c r="AD33" s="86"/>
      <c r="AE33" s="84">
        <f>0</f>
        <v>0</v>
      </c>
      <c r="AF33" s="84">
        <f t="shared" si="10"/>
        <v>2700000</v>
      </c>
      <c r="AG33" s="83"/>
      <c r="AH33" s="83"/>
      <c r="AI33" s="83"/>
      <c r="AJ33" s="87"/>
      <c r="AK33" s="87"/>
      <c r="AL33" s="87"/>
      <c r="AM33" s="84" t="e">
        <f>AG33*'1. Standard_Cost'!$B$25+'Incremental_Cost Year 1'!#REF!*'1. Standard_Cost'!$C$25+'Incremental_Cost Year 1'!#REF!*'1. Standard_Cost'!$D$25+'Incremental_Cost Year 1'!#REF!+'Incremental_Cost Year 1'!#REF!+AK33</f>
        <v>#REF!</v>
      </c>
      <c r="AN33" s="84" t="e">
        <f>AM33*'1. Standard_Cost'!$C$29</f>
        <v>#REF!</v>
      </c>
      <c r="AO33" s="87"/>
      <c r="AP33" s="144">
        <f t="shared" si="11"/>
        <v>2700000</v>
      </c>
      <c r="AQ33" s="113">
        <f t="shared" si="12"/>
        <v>0</v>
      </c>
      <c r="AR33" s="113">
        <f t="shared" si="13"/>
        <v>2700000</v>
      </c>
      <c r="AS33" s="113" t="e">
        <f t="shared" si="14"/>
        <v>#REF!</v>
      </c>
      <c r="AT33" s="113" t="e">
        <f t="shared" si="15"/>
        <v>#REF!</v>
      </c>
      <c r="AU33" s="154"/>
      <c r="AV33" s="154"/>
      <c r="AW33" s="154"/>
      <c r="AX33" s="154"/>
      <c r="AY33" s="154"/>
      <c r="AZ33" s="154"/>
      <c r="BA33" s="154"/>
      <c r="BB33" s="155" t="e">
        <f t="shared" si="16"/>
        <v>#REF!</v>
      </c>
    </row>
    <row r="34" spans="1:54" s="28" customFormat="1" ht="252" outlineLevel="2">
      <c r="A34" s="73"/>
      <c r="B34" s="107"/>
      <c r="C34" s="108"/>
      <c r="D34" s="287" t="s">
        <v>250</v>
      </c>
      <c r="E34" s="69" t="s">
        <v>249</v>
      </c>
      <c r="F34" s="75">
        <v>2024</v>
      </c>
      <c r="G34" s="75">
        <v>2030</v>
      </c>
      <c r="H34" s="220" t="s">
        <v>174</v>
      </c>
      <c r="I34" s="156"/>
      <c r="J34" s="156"/>
      <c r="K34" s="156"/>
      <c r="L34" s="84">
        <f>SUM(L30:L33)</f>
        <v>0</v>
      </c>
      <c r="M34" s="84">
        <f>SUM(M30:M33)</f>
        <v>0</v>
      </c>
      <c r="N34" s="84"/>
      <c r="O34" s="156"/>
      <c r="P34" s="156"/>
      <c r="Q34" s="156"/>
      <c r="R34" s="84">
        <f>SUM(R30:R33)</f>
        <v>0</v>
      </c>
      <c r="S34" s="84">
        <f>SUM(S30:S33)</f>
        <v>0</v>
      </c>
      <c r="T34" s="84">
        <f>SUM(T30:T33)</f>
        <v>0</v>
      </c>
      <c r="U34" s="84">
        <f>SUM(U30:U33)</f>
        <v>0</v>
      </c>
      <c r="V34" s="156"/>
      <c r="W34" s="156"/>
      <c r="X34" s="156"/>
      <c r="Y34" s="84">
        <f>SUM(Y30:Y33)</f>
        <v>0</v>
      </c>
      <c r="Z34" s="156"/>
      <c r="AA34" s="156"/>
      <c r="AB34" s="84">
        <f>SUM(AB30:AB33)</f>
        <v>3000000</v>
      </c>
      <c r="AC34" s="84">
        <f>SUM(AC30:AC33)</f>
        <v>7220000</v>
      </c>
      <c r="AD34" s="84">
        <f>SUM(AD30:AD33)</f>
        <v>0</v>
      </c>
      <c r="AE34" s="84">
        <f>SUM(AE30:AE33)</f>
        <v>1504000</v>
      </c>
      <c r="AF34" s="84">
        <f>SUM(AF30:AF33)</f>
        <v>11724000</v>
      </c>
      <c r="AG34" s="156"/>
      <c r="AH34" s="156"/>
      <c r="AI34" s="156"/>
      <c r="AJ34" s="84">
        <f>SUM(AJ30:AJ33)</f>
        <v>0</v>
      </c>
      <c r="AK34" s="84">
        <f>SUM(AK30:AK33)</f>
        <v>0</v>
      </c>
      <c r="AL34" s="84">
        <f>SUM(AL30:AL33)</f>
        <v>0</v>
      </c>
      <c r="AM34" s="84" t="e">
        <f>SUM(AM30:AM33)</f>
        <v>#REF!</v>
      </c>
      <c r="AN34" s="84" t="e">
        <f>SUM(AN30:AN33)</f>
        <v>#REF!</v>
      </c>
      <c r="AO34" s="157"/>
      <c r="AP34" s="158"/>
      <c r="AQ34" s="84">
        <f t="shared" ref="AQ34:BB34" si="17">SUM(AQ30:AQ33)</f>
        <v>0</v>
      </c>
      <c r="AR34" s="84">
        <f t="shared" si="17"/>
        <v>11724000</v>
      </c>
      <c r="AS34" s="84" t="e">
        <f t="shared" si="17"/>
        <v>#REF!</v>
      </c>
      <c r="AT34" s="84" t="e">
        <f t="shared" si="17"/>
        <v>#REF!</v>
      </c>
      <c r="AU34" s="84">
        <f t="shared" si="17"/>
        <v>3000000</v>
      </c>
      <c r="AV34" s="84">
        <f t="shared" si="17"/>
        <v>0</v>
      </c>
      <c r="AW34" s="84">
        <f t="shared" si="17"/>
        <v>0</v>
      </c>
      <c r="AX34" s="84">
        <f t="shared" si="17"/>
        <v>0</v>
      </c>
      <c r="AY34" s="84">
        <f t="shared" si="17"/>
        <v>0</v>
      </c>
      <c r="AZ34" s="84">
        <f t="shared" si="17"/>
        <v>0</v>
      </c>
      <c r="BA34" s="84">
        <f t="shared" si="17"/>
        <v>5736000</v>
      </c>
      <c r="BB34" s="84" t="e">
        <f t="shared" si="17"/>
        <v>#REF!</v>
      </c>
    </row>
    <row r="35" spans="1:54" s="28" customFormat="1" ht="409.5" outlineLevel="2">
      <c r="A35" s="73"/>
      <c r="B35" s="107"/>
      <c r="C35" s="108"/>
      <c r="D35" s="88"/>
      <c r="E35" s="183"/>
      <c r="F35" s="75">
        <v>2024</v>
      </c>
      <c r="G35" s="75">
        <v>2024</v>
      </c>
      <c r="H35" s="70" t="s">
        <v>252</v>
      </c>
      <c r="I35" s="87"/>
      <c r="J35" s="83"/>
      <c r="K35" s="83"/>
      <c r="L35" s="82" t="str">
        <f>IF(I35&lt;&gt;0,((VLOOKUP(I35,'1. Standard_Cost'!$B$4:$D$9,2)+VLOOKUP(I35,'1. Standard_Cost'!$B$4:$D$9,3))*J35*K35),"0")</f>
        <v>0</v>
      </c>
      <c r="M35" s="82">
        <f>L35*'1. Standard_Cost'!$F$4</f>
        <v>0</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c r="AD35" s="86"/>
      <c r="AE35" s="84">
        <f>SUM(AD35,AC35,AB35,Y35,U35,T35,S35,R35)*'1. Standard_Cost'!$B$29</f>
        <v>0</v>
      </c>
      <c r="AF35" s="84">
        <f t="shared" si="10"/>
        <v>0</v>
      </c>
      <c r="AG35" s="83"/>
      <c r="AH35" s="83"/>
      <c r="AI35" s="83"/>
      <c r="AJ35" s="87"/>
      <c r="AK35" s="87"/>
      <c r="AL35" s="87"/>
      <c r="AM35" s="84">
        <f>AG35*'1. Standard_Cost'!$B$25+'Incremental_Cost Year 1'!AH24*'1. Standard_Cost'!$C$25+'Incremental_Cost Year 1'!AI24*'1. Standard_Cost'!$D$25+'Incremental_Cost Year 1'!AJ24+'Incremental_Cost Year 1'!AL24+AK35</f>
        <v>0</v>
      </c>
      <c r="AN35" s="84">
        <f>AM35*'1. Standard_Cost'!$C$29</f>
        <v>0</v>
      </c>
      <c r="AO35" s="87"/>
      <c r="AP35" s="144">
        <f t="shared" si="11"/>
        <v>0</v>
      </c>
      <c r="AQ35" s="113">
        <f t="shared" si="12"/>
        <v>0</v>
      </c>
      <c r="AR35" s="113">
        <f t="shared" si="13"/>
        <v>0</v>
      </c>
      <c r="AS35" s="113">
        <f t="shared" si="14"/>
        <v>0</v>
      </c>
      <c r="AT35" s="113">
        <f t="shared" si="15"/>
        <v>0</v>
      </c>
      <c r="AU35" s="154"/>
      <c r="AV35" s="154"/>
      <c r="AW35" s="154"/>
      <c r="AX35" s="154"/>
      <c r="AY35" s="154"/>
      <c r="AZ35" s="154"/>
      <c r="BA35" s="154"/>
      <c r="BB35" s="155">
        <f t="shared" si="16"/>
        <v>0</v>
      </c>
    </row>
    <row r="36" spans="1:54" s="28" customFormat="1" ht="57.75" customHeight="1" outlineLevel="2">
      <c r="A36" s="73"/>
      <c r="B36" s="107"/>
      <c r="C36" s="108"/>
      <c r="D36" s="88"/>
      <c r="E36" s="183"/>
      <c r="F36" s="75">
        <v>2024</v>
      </c>
      <c r="G36" s="75">
        <v>2030</v>
      </c>
      <c r="H36" s="70" t="s">
        <v>253</v>
      </c>
      <c r="I36" s="87"/>
      <c r="J36" s="83"/>
      <c r="K36" s="83"/>
      <c r="L36" s="82" t="str">
        <f>IF(I36&lt;&gt;0,((VLOOKUP(I36,'1. Standard_Cost'!$B$4:$D$9,2)+VLOOKUP(I36,'1. Standard_Cost'!$B$4:$D$9,3))*J36*K36),"0")</f>
        <v>0</v>
      </c>
      <c r="M36" s="82">
        <f>L36*'1. Standard_Cost'!$F$4</f>
        <v>0</v>
      </c>
      <c r="N36" s="83"/>
      <c r="O36" s="83"/>
      <c r="P36" s="83"/>
      <c r="Q36" s="83"/>
      <c r="R36" s="84">
        <f>'1. Standard_Cost'!$B$13*N36*P36</f>
        <v>0</v>
      </c>
      <c r="S36" s="84">
        <f>N36*O36*P36*'1. Standard_Cost'!$C$13</f>
        <v>0</v>
      </c>
      <c r="T36" s="84">
        <f>N36*P36*Q36*'1. Standard_Cost'!$D$13</f>
        <v>0</v>
      </c>
      <c r="U36" s="84">
        <f>N36*O36*'1. Standard_Cost'!$E$13</f>
        <v>0</v>
      </c>
      <c r="V36" s="83"/>
      <c r="W36" s="83"/>
      <c r="X36" s="83"/>
      <c r="Y36" s="84">
        <f>+V36*((X36*'1. Standard_Cost'!$B$17)+(W36*X36*'1. Standard_Cost'!$C$17))</f>
        <v>0</v>
      </c>
      <c r="Z36" s="83"/>
      <c r="AA36" s="83"/>
      <c r="AB36" s="84">
        <f>+Z36*'1. Standard_Cost'!$B$21+AA36*'1. Standard_Cost'!$C$21</f>
        <v>0</v>
      </c>
      <c r="AC36" s="85"/>
      <c r="AD36" s="86"/>
      <c r="AE36" s="84">
        <f>SUM(AD36,AC36,AB36,Y36,U36,T36,S36,R36)*'1. Standard_Cost'!$B$29</f>
        <v>0</v>
      </c>
      <c r="AF36" s="84">
        <f t="shared" si="10"/>
        <v>0</v>
      </c>
      <c r="AG36" s="83"/>
      <c r="AH36" s="83"/>
      <c r="AI36" s="83"/>
      <c r="AJ36" s="87"/>
      <c r="AK36" s="87"/>
      <c r="AL36" s="87"/>
      <c r="AM36" s="84" t="e">
        <f>AG36*'1. Standard_Cost'!$B$25+'Incremental_Cost Year 1'!#REF!*'1. Standard_Cost'!$C$25+'Incremental_Cost Year 1'!#REF!*'1. Standard_Cost'!$D$25+'Incremental_Cost Year 1'!#REF!+'Incremental_Cost Year 1'!#REF!+AK36</f>
        <v>#REF!</v>
      </c>
      <c r="AN36" s="84" t="e">
        <f>AM36*'1. Standard_Cost'!$C$29</f>
        <v>#REF!</v>
      </c>
      <c r="AO36" s="87"/>
      <c r="AP36" s="144">
        <f t="shared" si="11"/>
        <v>0</v>
      </c>
      <c r="AQ36" s="113">
        <f t="shared" si="12"/>
        <v>0</v>
      </c>
      <c r="AR36" s="113">
        <f t="shared" si="13"/>
        <v>0</v>
      </c>
      <c r="AS36" s="113" t="e">
        <f t="shared" si="14"/>
        <v>#REF!</v>
      </c>
      <c r="AT36" s="113" t="e">
        <f t="shared" si="15"/>
        <v>#REF!</v>
      </c>
      <c r="AU36" s="154" t="e">
        <f>AT36</f>
        <v>#REF!</v>
      </c>
      <c r="AV36" s="154"/>
      <c r="AW36" s="154"/>
      <c r="AX36" s="154"/>
      <c r="AY36" s="154"/>
      <c r="AZ36" s="154"/>
      <c r="BA36" s="154"/>
      <c r="BB36" s="155" t="e">
        <f t="shared" si="16"/>
        <v>#REF!</v>
      </c>
    </row>
    <row r="37" spans="1:54" s="28" customFormat="1" ht="111" customHeight="1" outlineLevel="2">
      <c r="A37" s="73"/>
      <c r="B37" s="107"/>
      <c r="C37" s="108"/>
      <c r="D37" s="88"/>
      <c r="E37" s="183"/>
      <c r="F37" s="75">
        <v>2024</v>
      </c>
      <c r="G37" s="75">
        <v>2030</v>
      </c>
      <c r="H37" s="70" t="s">
        <v>254</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c r="AD37" s="86"/>
      <c r="AE37" s="84">
        <f>SUM(AD37,AC37,AB37,Y37,U37,T37,S37,R37)*'1. Standard_Cost'!$B$29</f>
        <v>0</v>
      </c>
      <c r="AF37" s="84">
        <f>SUM(AE37,AD37,AC37,AB37,Y37,U37,T37,S37,R37)</f>
        <v>0</v>
      </c>
      <c r="AG37" s="83"/>
      <c r="AH37" s="83"/>
      <c r="AI37" s="83"/>
      <c r="AJ37" s="87"/>
      <c r="AK37" s="87"/>
      <c r="AL37" s="87"/>
      <c r="AM37" s="84" t="e">
        <f>AG37*'1. Standard_Cost'!$B$25+'Incremental_Cost Year 1'!#REF!*'1. Standard_Cost'!$C$25+'Incremental_Cost Year 1'!#REF!*'1. Standard_Cost'!$D$25+'Incremental_Cost Year 1'!#REF!+'Incremental_Cost Year 1'!#REF!+AK37</f>
        <v>#REF!</v>
      </c>
      <c r="AN37" s="84" t="e">
        <f>AM37*'1. Standard_Cost'!$C$29</f>
        <v>#REF!</v>
      </c>
      <c r="AO37" s="87"/>
      <c r="AP37" s="144">
        <f t="shared" si="11"/>
        <v>0</v>
      </c>
      <c r="AQ37" s="113">
        <f t="shared" si="12"/>
        <v>0</v>
      </c>
      <c r="AR37" s="113">
        <f t="shared" si="13"/>
        <v>0</v>
      </c>
      <c r="AS37" s="113" t="e">
        <f t="shared" si="14"/>
        <v>#REF!</v>
      </c>
      <c r="AT37" s="113" t="e">
        <f t="shared" si="15"/>
        <v>#REF!</v>
      </c>
      <c r="AU37" s="154"/>
      <c r="AV37" s="154"/>
      <c r="AW37" s="154"/>
      <c r="AX37" s="154"/>
      <c r="AY37" s="154"/>
      <c r="AZ37" s="154"/>
      <c r="BA37" s="154"/>
      <c r="BB37" s="155" t="e">
        <f t="shared" si="16"/>
        <v>#REF!</v>
      </c>
    </row>
    <row r="38" spans="1:54" s="28" customFormat="1" ht="409.5" outlineLevel="2">
      <c r="A38" s="73"/>
      <c r="B38" s="107"/>
      <c r="C38" s="108"/>
      <c r="D38" s="88"/>
      <c r="E38" s="183"/>
      <c r="F38" s="75">
        <v>2024</v>
      </c>
      <c r="G38" s="75">
        <v>2024</v>
      </c>
      <c r="H38" s="70" t="s">
        <v>255</v>
      </c>
      <c r="I38" s="87"/>
      <c r="J38" s="83"/>
      <c r="K38" s="83"/>
      <c r="L38" s="82" t="str">
        <f>IF(I38&lt;&gt;0,((VLOOKUP(I38,'1. Standard_Cost'!$B$4:$D$9,2)+VLOOKUP(I38,'1. Standard_Cost'!$B$4:$D$9,3))*J38*K38),"0")</f>
        <v>0</v>
      </c>
      <c r="M38" s="82">
        <f>L38*'1. Standard_Cost'!$F$4</f>
        <v>0</v>
      </c>
      <c r="N38" s="83"/>
      <c r="O38" s="83"/>
      <c r="P38" s="83"/>
      <c r="Q38" s="83"/>
      <c r="R38" s="84">
        <f>'1. Standard_Cost'!$B$13*N38*P38</f>
        <v>0</v>
      </c>
      <c r="S38" s="84">
        <f>N38*O38*P38*'1. Standard_Cost'!$C$13</f>
        <v>0</v>
      </c>
      <c r="T38" s="84">
        <f>N38*P38*Q38*'1. Standard_Cost'!$D$13</f>
        <v>0</v>
      </c>
      <c r="U38" s="84">
        <f>N38*O38*'1. Standard_Cost'!$E$13</f>
        <v>0</v>
      </c>
      <c r="V38" s="83"/>
      <c r="W38" s="83"/>
      <c r="X38" s="83"/>
      <c r="Y38" s="84">
        <f>+V38*((X38*'1. Standard_Cost'!$B$17)+(W38*X38*'1. Standard_Cost'!$C$17))</f>
        <v>0</v>
      </c>
      <c r="Z38" s="83"/>
      <c r="AA38" s="83"/>
      <c r="AB38" s="84">
        <f>+Z38*'1. Standard_Cost'!$B$21+AA38*'1. Standard_Cost'!$C$21</f>
        <v>0</v>
      </c>
      <c r="AC38" s="85"/>
      <c r="AD38" s="86"/>
      <c r="AE38" s="84">
        <f>SUM(AD38,AC38,AB38,Y38,U38,T38,S38,R38)*'1. Standard_Cost'!$B$29</f>
        <v>0</v>
      </c>
      <c r="AF38" s="84"/>
      <c r="AG38" s="83"/>
      <c r="AH38" s="83"/>
      <c r="AI38" s="83"/>
      <c r="AJ38" s="87"/>
      <c r="AK38" s="87"/>
      <c r="AL38" s="87"/>
      <c r="AM38" s="84" t="e">
        <f>AG38*'1. Standard_Cost'!$B$25+'Incremental_Cost Year 1'!#REF!*'1. Standard_Cost'!$C$25+'Incremental_Cost Year 1'!#REF!*'1. Standard_Cost'!$D$25+'Incremental_Cost Year 1'!#REF!+'Incremental_Cost Year 1'!#REF!+AK38</f>
        <v>#REF!</v>
      </c>
      <c r="AN38" s="84" t="e">
        <f>AM38*'1. Standard_Cost'!$C$29</f>
        <v>#REF!</v>
      </c>
      <c r="AO38" s="87"/>
      <c r="AP38" s="144">
        <f t="shared" si="11"/>
        <v>0</v>
      </c>
      <c r="AQ38" s="113">
        <f t="shared" si="12"/>
        <v>0</v>
      </c>
      <c r="AR38" s="113">
        <f t="shared" si="13"/>
        <v>0</v>
      </c>
      <c r="AS38" s="113" t="e">
        <f t="shared" si="14"/>
        <v>#REF!</v>
      </c>
      <c r="AT38" s="113" t="e">
        <f t="shared" si="15"/>
        <v>#REF!</v>
      </c>
      <c r="AU38" s="154"/>
      <c r="AV38" s="154"/>
      <c r="AW38" s="154"/>
      <c r="AX38" s="154"/>
      <c r="AY38" s="154"/>
      <c r="AZ38" s="154"/>
      <c r="BA38" s="154"/>
      <c r="BB38" s="155" t="e">
        <f t="shared" si="16"/>
        <v>#REF!</v>
      </c>
    </row>
    <row r="39" spans="1:54" s="28" customFormat="1" ht="409.5" outlineLevel="2">
      <c r="A39" s="73"/>
      <c r="B39" s="107"/>
      <c r="C39" s="108"/>
      <c r="D39" s="88"/>
      <c r="E39" s="183"/>
      <c r="F39" s="75">
        <v>2025</v>
      </c>
      <c r="G39" s="75">
        <v>2030</v>
      </c>
      <c r="H39" s="70" t="s">
        <v>256</v>
      </c>
      <c r="I39" s="87"/>
      <c r="J39" s="83"/>
      <c r="K39" s="83"/>
      <c r="L39" s="82" t="str">
        <f>IF(I39&lt;&gt;0,((VLOOKUP(I39,'1. Standard_Cost'!$B$4:$D$9,2)+VLOOKUP(I39,'1. Standard_Cost'!$B$4:$D$9,3))*J39*K39),"0")</f>
        <v>0</v>
      </c>
      <c r="M39" s="82">
        <f>L39*'1. Standard_Cost'!$F$4</f>
        <v>0</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c r="AD39" s="86"/>
      <c r="AE39" s="84">
        <f>SUM(AD39,AC39,AB39,Y39,U39,T39,S39,R39)*'1. Standard_Cost'!$B$29</f>
        <v>0</v>
      </c>
      <c r="AF39" s="84">
        <f>SUM(AE39,AD39,AC39,AB39,Y39,U39,T39,S39,R39)</f>
        <v>0</v>
      </c>
      <c r="AG39" s="83"/>
      <c r="AH39" s="83"/>
      <c r="AI39" s="83"/>
      <c r="AJ39" s="87"/>
      <c r="AK39" s="87"/>
      <c r="AL39" s="87"/>
      <c r="AM39" s="84" t="e">
        <f>AG39*'1. Standard_Cost'!$B$25+'Incremental_Cost Year 1'!#REF!*'1. Standard_Cost'!$C$25+'Incremental_Cost Year 1'!#REF!*'1. Standard_Cost'!$D$25+'Incremental_Cost Year 1'!#REF!+'Incremental_Cost Year 1'!#REF!+AK39</f>
        <v>#REF!</v>
      </c>
      <c r="AN39" s="84" t="e">
        <f>AM39*'1. Standard_Cost'!$C$29</f>
        <v>#REF!</v>
      </c>
      <c r="AO39" s="87"/>
      <c r="AP39" s="144">
        <f t="shared" si="11"/>
        <v>0</v>
      </c>
      <c r="AQ39" s="113">
        <f t="shared" si="12"/>
        <v>0</v>
      </c>
      <c r="AR39" s="113">
        <f t="shared" si="13"/>
        <v>0</v>
      </c>
      <c r="AS39" s="113" t="e">
        <f t="shared" si="14"/>
        <v>#REF!</v>
      </c>
      <c r="AT39" s="113" t="e">
        <f t="shared" si="15"/>
        <v>#REF!</v>
      </c>
      <c r="AU39" s="154"/>
      <c r="AV39" s="154"/>
      <c r="AW39" s="154"/>
      <c r="AX39" s="154"/>
      <c r="AY39" s="154"/>
      <c r="AZ39" s="154"/>
      <c r="BA39" s="154"/>
      <c r="BB39" s="155" t="e">
        <f t="shared" si="16"/>
        <v>#REF!</v>
      </c>
    </row>
    <row r="40" spans="1:54" s="28" customFormat="1" ht="409.5" outlineLevel="2">
      <c r="A40" s="73"/>
      <c r="B40" s="107"/>
      <c r="C40" s="108"/>
      <c r="D40" s="88"/>
      <c r="E40" s="183"/>
      <c r="F40" s="93">
        <v>2024</v>
      </c>
      <c r="G40" s="93">
        <v>2030</v>
      </c>
      <c r="H40" s="70" t="s">
        <v>257</v>
      </c>
      <c r="I40" s="87" t="s">
        <v>161</v>
      </c>
      <c r="J40" s="255">
        <v>0.25</v>
      </c>
      <c r="K40" s="83">
        <v>24</v>
      </c>
      <c r="L40" s="82">
        <f>IF(I40&lt;&gt;0,((VLOOKUP(I40,'1. Standard_Cost'!$B$4:$D$9,2)+VLOOKUP(I40,'1. Standard_Cost'!$B$4:$D$9,3))*J40*K40),"0")</f>
        <v>596520</v>
      </c>
      <c r="M40" s="82">
        <f>L40*'1. Standard_Cost'!$F$4</f>
        <v>99618.840000000011</v>
      </c>
      <c r="N40" s="83"/>
      <c r="O40" s="83"/>
      <c r="P40" s="83"/>
      <c r="Q40" s="83"/>
      <c r="R40" s="84">
        <f>'1. Standard_Cost'!$B$13*N40*P40</f>
        <v>0</v>
      </c>
      <c r="S40" s="84">
        <f>N40*O40*P40*'1. Standard_Cost'!$C$13</f>
        <v>0</v>
      </c>
      <c r="T40" s="84">
        <f>N40*P40*Q40*'1. Standard_Cost'!$D$13</f>
        <v>0</v>
      </c>
      <c r="U40" s="84">
        <f>N40*O40*'1. Standard_Cost'!$E$13</f>
        <v>0</v>
      </c>
      <c r="V40" s="83"/>
      <c r="W40" s="83"/>
      <c r="X40" s="83"/>
      <c r="Y40" s="84">
        <f>+V40*((X40*'1. Standard_Cost'!$B$17)+(W40*X40*'1. Standard_Cost'!$C$17))</f>
        <v>0</v>
      </c>
      <c r="Z40" s="83"/>
      <c r="AA40" s="83"/>
      <c r="AB40" s="84">
        <f>+Z40*'1. Standard_Cost'!$B$21+AA40*'1. Standard_Cost'!$C$21</f>
        <v>0</v>
      </c>
      <c r="AC40" s="85"/>
      <c r="AD40" s="86"/>
      <c r="AE40" s="84">
        <f>SUM(AD40,AC40,AB40,Y40,U40,T40,S40,R40)*'1. Standard_Cost'!$B$29</f>
        <v>0</v>
      </c>
      <c r="AF40" s="84">
        <f>SUM(AE40,AD40,AC40,AB40,Y40,U40,T40,S40,R40)</f>
        <v>0</v>
      </c>
      <c r="AG40" s="83"/>
      <c r="AH40" s="83"/>
      <c r="AI40" s="83"/>
      <c r="AJ40" s="87"/>
      <c r="AK40" s="87"/>
      <c r="AL40" s="87"/>
      <c r="AM40" s="84" t="e">
        <f>AG40*'1. Standard_Cost'!$B$25+'Incremental_Cost Year 1'!#REF!*'1. Standard_Cost'!$C$25+'Incremental_Cost Year 1'!#REF!*'1. Standard_Cost'!$D$25+'Incremental_Cost Year 1'!#REF!+'Incremental_Cost Year 1'!#REF!+AK40</f>
        <v>#REF!</v>
      </c>
      <c r="AN40" s="84" t="e">
        <f>AM40*'1. Standard_Cost'!$C$29</f>
        <v>#REF!</v>
      </c>
      <c r="AO40" s="87"/>
      <c r="AP40" s="144">
        <f t="shared" si="11"/>
        <v>696138.84</v>
      </c>
      <c r="AQ40" s="113">
        <f t="shared" si="12"/>
        <v>696138.84</v>
      </c>
      <c r="AR40" s="113">
        <f t="shared" si="13"/>
        <v>0</v>
      </c>
      <c r="AS40" s="113" t="e">
        <f t="shared" si="14"/>
        <v>#REF!</v>
      </c>
      <c r="AT40" s="113" t="e">
        <f t="shared" si="15"/>
        <v>#REF!</v>
      </c>
      <c r="AU40" s="154">
        <v>495742</v>
      </c>
      <c r="AV40" s="154"/>
      <c r="AW40" s="154"/>
      <c r="AX40" s="154"/>
      <c r="AY40" s="154"/>
      <c r="AZ40" s="154"/>
      <c r="BA40" s="154"/>
      <c r="BB40" s="155" t="e">
        <f t="shared" si="16"/>
        <v>#REF!</v>
      </c>
    </row>
    <row r="41" spans="1:54" s="28" customFormat="1" ht="346.5" outlineLevel="1">
      <c r="A41" s="73"/>
      <c r="B41" s="111"/>
      <c r="C41" s="112"/>
      <c r="D41" s="101" t="s">
        <v>258</v>
      </c>
      <c r="E41" s="69" t="s">
        <v>251</v>
      </c>
      <c r="F41" s="75">
        <v>2022</v>
      </c>
      <c r="G41" s="75">
        <v>2026</v>
      </c>
      <c r="H41" s="220" t="s">
        <v>194</v>
      </c>
      <c r="I41" s="156"/>
      <c r="J41" s="156"/>
      <c r="K41" s="156"/>
      <c r="L41" s="84">
        <f>SUM(L35:L40)</f>
        <v>596520</v>
      </c>
      <c r="M41" s="84">
        <f>SUM(M35:M40)</f>
        <v>99618.840000000011</v>
      </c>
      <c r="N41" s="84"/>
      <c r="O41" s="156"/>
      <c r="P41" s="156"/>
      <c r="Q41" s="156"/>
      <c r="R41" s="84">
        <f>SUM(R35:R40)</f>
        <v>0</v>
      </c>
      <c r="S41" s="84">
        <f>SUM(S35:S40)</f>
        <v>0</v>
      </c>
      <c r="T41" s="84">
        <f>SUM(T35:T40)</f>
        <v>0</v>
      </c>
      <c r="U41" s="84">
        <f>SUM(U35:U40)</f>
        <v>0</v>
      </c>
      <c r="V41" s="156"/>
      <c r="W41" s="156"/>
      <c r="X41" s="156"/>
      <c r="Y41" s="84">
        <f>SUM(Y35:Y40)</f>
        <v>0</v>
      </c>
      <c r="Z41" s="156"/>
      <c r="AA41" s="156"/>
      <c r="AB41" s="84">
        <f t="shared" ref="AB41:AF42" si="18">SUM(AB35:AB40)</f>
        <v>0</v>
      </c>
      <c r="AC41" s="84">
        <f t="shared" si="18"/>
        <v>0</v>
      </c>
      <c r="AD41" s="84">
        <f t="shared" si="18"/>
        <v>0</v>
      </c>
      <c r="AE41" s="84">
        <f t="shared" si="18"/>
        <v>0</v>
      </c>
      <c r="AF41" s="84">
        <f t="shared" si="18"/>
        <v>0</v>
      </c>
      <c r="AG41" s="156"/>
      <c r="AH41" s="156"/>
      <c r="AI41" s="156"/>
      <c r="AJ41" s="84">
        <f>SUM(AJ35:AJ40)</f>
        <v>0</v>
      </c>
      <c r="AK41" s="84">
        <f>SUM(AK35:AK40)</f>
        <v>0</v>
      </c>
      <c r="AL41" s="84">
        <f>SUM(AL35:AL40)</f>
        <v>0</v>
      </c>
      <c r="AM41" s="84" t="e">
        <f>SUM(AM35:AM40)</f>
        <v>#REF!</v>
      </c>
      <c r="AN41" s="84" t="e">
        <f>SUM(AN35:AN40)</f>
        <v>#REF!</v>
      </c>
      <c r="AO41" s="157"/>
      <c r="AP41" s="158"/>
      <c r="AQ41" s="84">
        <f t="shared" ref="AQ41:BB41" si="19">SUM(AQ35:AQ40)</f>
        <v>696138.84</v>
      </c>
      <c r="AR41" s="84">
        <f t="shared" si="19"/>
        <v>0</v>
      </c>
      <c r="AS41" s="84" t="e">
        <f t="shared" si="19"/>
        <v>#REF!</v>
      </c>
      <c r="AT41" s="84" t="e">
        <f t="shared" si="19"/>
        <v>#REF!</v>
      </c>
      <c r="AU41" s="84" t="e">
        <f t="shared" si="19"/>
        <v>#REF!</v>
      </c>
      <c r="AV41" s="84">
        <f t="shared" si="19"/>
        <v>0</v>
      </c>
      <c r="AW41" s="84">
        <f t="shared" si="19"/>
        <v>0</v>
      </c>
      <c r="AX41" s="84">
        <f t="shared" si="19"/>
        <v>0</v>
      </c>
      <c r="AY41" s="84">
        <f t="shared" si="19"/>
        <v>0</v>
      </c>
      <c r="AZ41" s="84">
        <f t="shared" si="19"/>
        <v>0</v>
      </c>
      <c r="BA41" s="84">
        <f t="shared" si="19"/>
        <v>0</v>
      </c>
      <c r="BB41" s="84" t="e">
        <f t="shared" si="19"/>
        <v>#REF!</v>
      </c>
    </row>
    <row r="42" spans="1:54" s="30" customFormat="1" ht="82.15" customHeight="1">
      <c r="A42" s="78"/>
      <c r="B42" s="553" t="s">
        <v>259</v>
      </c>
      <c r="C42" s="536"/>
      <c r="D42" s="536"/>
      <c r="E42" s="537"/>
      <c r="F42" s="71"/>
      <c r="G42" s="71"/>
      <c r="H42" s="71" t="s">
        <v>60</v>
      </c>
      <c r="I42" s="148"/>
      <c r="J42" s="148"/>
      <c r="K42" s="148"/>
      <c r="L42" s="148" t="e">
        <f>SUM(L43,L68,L94)</f>
        <v>#REF!</v>
      </c>
      <c r="M42" s="148" t="e">
        <f>SUM(M43,M68,M94)</f>
        <v>#REF!</v>
      </c>
      <c r="N42" s="148"/>
      <c r="O42" s="148"/>
      <c r="P42" s="148"/>
      <c r="Q42" s="148"/>
      <c r="R42" s="148" t="e">
        <f>SUM(R43,R68,R94)</f>
        <v>#REF!</v>
      </c>
      <c r="S42" s="148" t="e">
        <f>SUM(S43,S68,S94)</f>
        <v>#REF!</v>
      </c>
      <c r="T42" s="148" t="e">
        <f>SUM(T43,T68,T94)</f>
        <v>#REF!</v>
      </c>
      <c r="U42" s="148" t="e">
        <f>SUM(U43,U68,U94)</f>
        <v>#REF!</v>
      </c>
      <c r="V42" s="148"/>
      <c r="W42" s="148"/>
      <c r="X42" s="148"/>
      <c r="Y42" s="148" t="e">
        <f>SUM(Y43,Y68,Y94)</f>
        <v>#REF!</v>
      </c>
      <c r="Z42" s="148"/>
      <c r="AA42" s="148"/>
      <c r="AB42" s="84">
        <f t="shared" si="18"/>
        <v>0</v>
      </c>
      <c r="AC42" s="84">
        <f t="shared" si="18"/>
        <v>0</v>
      </c>
      <c r="AD42" s="84">
        <f t="shared" si="18"/>
        <v>0</v>
      </c>
      <c r="AE42" s="84">
        <f t="shared" si="18"/>
        <v>0</v>
      </c>
      <c r="AF42" s="84">
        <f t="shared" si="18"/>
        <v>0</v>
      </c>
      <c r="AG42" s="148"/>
      <c r="AH42" s="148"/>
      <c r="AI42" s="148"/>
      <c r="AJ42" s="148" t="e">
        <f>SUM(AJ43,AJ68,AJ94)</f>
        <v>#REF!</v>
      </c>
      <c r="AK42" s="148" t="e">
        <f>SUM(AK43,AK68,AK94)</f>
        <v>#REF!</v>
      </c>
      <c r="AL42" s="148" t="e">
        <f>SUM(AL43,AL68,AL94)</f>
        <v>#REF!</v>
      </c>
      <c r="AM42" s="148" t="e">
        <f>SUM(AM43,AM68,AM94)</f>
        <v>#REF!</v>
      </c>
      <c r="AN42" s="148" t="e">
        <f>SUM(AN43,AN68,AN94)</f>
        <v>#REF!</v>
      </c>
      <c r="AO42" s="148"/>
      <c r="AP42" s="149"/>
      <c r="AQ42" s="148" t="e">
        <f t="shared" ref="AQ42:BB42" si="20">SUM(AQ43,AQ68,AQ94)</f>
        <v>#REF!</v>
      </c>
      <c r="AR42" s="148" t="e">
        <f t="shared" si="20"/>
        <v>#REF!</v>
      </c>
      <c r="AS42" s="148" t="e">
        <f t="shared" si="20"/>
        <v>#REF!</v>
      </c>
      <c r="AT42" s="148" t="e">
        <f t="shared" si="20"/>
        <v>#REF!</v>
      </c>
      <c r="AU42" s="148" t="e">
        <f t="shared" si="20"/>
        <v>#REF!</v>
      </c>
      <c r="AV42" s="148" t="e">
        <f t="shared" si="20"/>
        <v>#REF!</v>
      </c>
      <c r="AW42" s="148" t="e">
        <f t="shared" si="20"/>
        <v>#REF!</v>
      </c>
      <c r="AX42" s="148" t="e">
        <f t="shared" si="20"/>
        <v>#REF!</v>
      </c>
      <c r="AY42" s="148" t="e">
        <f t="shared" si="20"/>
        <v>#REF!</v>
      </c>
      <c r="AZ42" s="148" t="e">
        <f t="shared" si="20"/>
        <v>#REF!</v>
      </c>
      <c r="BA42" s="148" t="e">
        <f t="shared" si="20"/>
        <v>#REF!</v>
      </c>
      <c r="BB42" s="148" t="e">
        <f t="shared" si="20"/>
        <v>#REF!</v>
      </c>
    </row>
    <row r="43" spans="1:54" s="30" customFormat="1" ht="40.9" customHeight="1">
      <c r="A43" s="78"/>
      <c r="B43" s="179"/>
      <c r="C43" s="590" t="s">
        <v>260</v>
      </c>
      <c r="D43" s="590"/>
      <c r="E43" s="591"/>
      <c r="F43" s="129"/>
      <c r="G43" s="129"/>
      <c r="H43" s="72" t="s">
        <v>156</v>
      </c>
      <c r="I43" s="151"/>
      <c r="J43" s="151"/>
      <c r="K43" s="151"/>
      <c r="L43" s="152" t="e">
        <f>SUM(L49,L55,L61,L67,#REF!,#REF!,#REF!,#REF!,#REF!,#REF!)</f>
        <v>#REF!</v>
      </c>
      <c r="M43" s="152" t="e">
        <f>SUM(M49,M55,M61,M67,#REF!,#REF!,#REF!,#REF!,#REF!,#REF!)</f>
        <v>#REF!</v>
      </c>
      <c r="N43" s="152"/>
      <c r="O43" s="152"/>
      <c r="P43" s="152"/>
      <c r="Q43" s="152"/>
      <c r="R43" s="152" t="e">
        <f>SUM(R49,R55,R61,R67,#REF!,#REF!,#REF!,#REF!,#REF!,#REF!)</f>
        <v>#REF!</v>
      </c>
      <c r="S43" s="152" t="e">
        <f>SUM(S49,S55,S61,S67,#REF!,#REF!,#REF!,#REF!,#REF!,#REF!)</f>
        <v>#REF!</v>
      </c>
      <c r="T43" s="152" t="e">
        <f>SUM(T49,T55,T61,T67,#REF!,#REF!,#REF!,#REF!,#REF!,#REF!)</f>
        <v>#REF!</v>
      </c>
      <c r="U43" s="152" t="e">
        <f>SUM(U49,U55,U61,U67,#REF!,#REF!,#REF!,#REF!,#REF!,#REF!)</f>
        <v>#REF!</v>
      </c>
      <c r="V43" s="152"/>
      <c r="W43" s="152"/>
      <c r="X43" s="152"/>
      <c r="Y43" s="152" t="e">
        <f>SUM(Y49,Y55,Y61,Y67,#REF!,#REF!,#REF!,#REF!,#REF!,#REF!)</f>
        <v>#REF!</v>
      </c>
      <c r="Z43" s="152"/>
      <c r="AA43" s="152"/>
      <c r="AB43" s="152" t="e">
        <f>SUM(AB49,AB55,AB61,AB67,#REF!,#REF!,#REF!,#REF!,#REF!,#REF!)</f>
        <v>#REF!</v>
      </c>
      <c r="AC43" s="152" t="e">
        <f>SUM(AC49,AC55,AC61,AC67,#REF!,#REF!,#REF!,#REF!,#REF!,#REF!)</f>
        <v>#REF!</v>
      </c>
      <c r="AD43" s="152" t="e">
        <f>SUM(AD49,AD55,AD61,AD67,#REF!,#REF!,#REF!,#REF!,#REF!,#REF!)</f>
        <v>#REF!</v>
      </c>
      <c r="AE43" s="152" t="e">
        <f>SUM(AE49,AE55,AE61,AE67,#REF!,#REF!,#REF!,#REF!,#REF!,#REF!)</f>
        <v>#REF!</v>
      </c>
      <c r="AF43" s="152" t="e">
        <f>SUM(AF49,AF55,AF61,AF67,#REF!,#REF!,#REF!,#REF!,#REF!,#REF!)</f>
        <v>#REF!</v>
      </c>
      <c r="AG43" s="152"/>
      <c r="AH43" s="152"/>
      <c r="AI43" s="152"/>
      <c r="AJ43" s="152" t="e">
        <f>SUM(AJ49,AJ55,AJ61,AJ67,#REF!,#REF!,#REF!,#REF!,#REF!,#REF!)</f>
        <v>#REF!</v>
      </c>
      <c r="AK43" s="152" t="e">
        <f>SUM(AK49,AK55,AK61,AK67,#REF!,#REF!,#REF!,#REF!,#REF!,#REF!)</f>
        <v>#REF!</v>
      </c>
      <c r="AL43" s="152" t="e">
        <f>SUM(AL49,AL55,AL61,AL67,#REF!,#REF!,#REF!,#REF!,#REF!,#REF!)</f>
        <v>#REF!</v>
      </c>
      <c r="AM43" s="152" t="e">
        <f>SUM(AM49,AM55,AM61,AM67,#REF!,#REF!,#REF!,#REF!,#REF!,#REF!)</f>
        <v>#REF!</v>
      </c>
      <c r="AN43" s="152" t="e">
        <f>SUM(AN49,AN55,AN61,AN67,#REF!,#REF!,#REF!,#REF!,#REF!,#REF!)</f>
        <v>#REF!</v>
      </c>
      <c r="AO43" s="152"/>
      <c r="AP43" s="159"/>
      <c r="AQ43" s="152" t="e">
        <f>SUM(AQ49,AQ55,AQ61,AQ67,#REF!,#REF!,#REF!,#REF!,#REF!,#REF!)</f>
        <v>#REF!</v>
      </c>
      <c r="AR43" s="152" t="e">
        <f>SUM(AR49,AR55,AR61,AR67,#REF!,#REF!,#REF!,#REF!,#REF!,#REF!)</f>
        <v>#REF!</v>
      </c>
      <c r="AS43" s="152" t="e">
        <f>SUM(AS49,AS55,AS61,AS67,#REF!,#REF!,#REF!,#REF!,#REF!,#REF!)</f>
        <v>#REF!</v>
      </c>
      <c r="AT43" s="152" t="e">
        <f>SUM(AT49,AT55,AT61,AT67,#REF!,#REF!,#REF!,#REF!,#REF!,#REF!)</f>
        <v>#REF!</v>
      </c>
      <c r="AU43" s="152" t="e">
        <f>SUM(AU49,AU55,AU61,AU67,#REF!,#REF!,#REF!,#REF!,#REF!,#REF!)</f>
        <v>#REF!</v>
      </c>
      <c r="AV43" s="152" t="e">
        <f>SUM(AV49,AV55,AV61,AV67,#REF!,#REF!,#REF!,#REF!,#REF!,#REF!)</f>
        <v>#REF!</v>
      </c>
      <c r="AW43" s="152" t="e">
        <f>SUM(AW49,AW55,AW61,AW67,#REF!,#REF!,#REF!,#REF!,#REF!,#REF!)</f>
        <v>#REF!</v>
      </c>
      <c r="AX43" s="152" t="e">
        <f>SUM(AX49,AX55,AX61,AX67,#REF!,#REF!,#REF!,#REF!,#REF!,#REF!)</f>
        <v>#REF!</v>
      </c>
      <c r="AY43" s="152" t="e">
        <f>SUM(AY49,AY55,AY61,AY67,#REF!,#REF!,#REF!,#REF!,#REF!,#REF!)</f>
        <v>#REF!</v>
      </c>
      <c r="AZ43" s="152" t="e">
        <f>SUM(AZ49,AZ55,AZ61,AZ67,#REF!,#REF!,#REF!,#REF!,#REF!,#REF!)</f>
        <v>#REF!</v>
      </c>
      <c r="BA43" s="152" t="e">
        <f>SUM(BA49,BA55,BA61,BA67,#REF!,#REF!,#REF!,#REF!,#REF!,#REF!)</f>
        <v>#REF!</v>
      </c>
      <c r="BB43" s="152" t="e">
        <f>SUM(BB49,BB55,BB61,BB67,#REF!,#REF!,#REF!,#REF!,#REF!,#REF!)</f>
        <v>#REF!</v>
      </c>
    </row>
    <row r="44" spans="1:54" s="28" customFormat="1" ht="99" customHeight="1" outlineLevel="2">
      <c r="A44" s="73"/>
      <c r="B44" s="107"/>
      <c r="C44" s="108"/>
      <c r="D44" s="120"/>
      <c r="E44" s="135"/>
      <c r="F44" s="65">
        <v>2024</v>
      </c>
      <c r="G44" s="65">
        <v>2024</v>
      </c>
      <c r="H44" s="110" t="s">
        <v>262</v>
      </c>
      <c r="I44" s="87"/>
      <c r="J44" s="83"/>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c r="AF44" s="84">
        <f>SUM(AE44,AD44,AC44,AB44,Y44,U44,T44,S44,R44)</f>
        <v>0</v>
      </c>
      <c r="AG44" s="83"/>
      <c r="AH44" s="83"/>
      <c r="AI44" s="83"/>
      <c r="AJ44" s="87"/>
      <c r="AK44" s="87"/>
      <c r="AL44" s="87"/>
      <c r="AM44" s="84">
        <f>AG44*'1. Standard_Cost'!$B$25+'Incremental_Cost Year 1'!AH30*'1. Standard_Cost'!$C$25+'Incremental_Cost Year 1'!AI30*'1. Standard_Cost'!$D$25+'Incremental_Cost Year 1'!AJ30+'Incremental_Cost Year 1'!AL30+AK44</f>
        <v>0</v>
      </c>
      <c r="AN44" s="84">
        <f>AM44*'1. Standard_Cost'!$C$29</f>
        <v>0</v>
      </c>
      <c r="AO44" s="87"/>
      <c r="AP44" s="160">
        <f t="shared" ref="AP44:AP63" si="21">AQ44+AR44</f>
        <v>0</v>
      </c>
      <c r="AQ44" s="113">
        <f>L44+M44</f>
        <v>0</v>
      </c>
      <c r="AR44" s="113">
        <f>AF44</f>
        <v>0</v>
      </c>
      <c r="AS44" s="113">
        <f>AM44+AN44</f>
        <v>0</v>
      </c>
      <c r="AT44" s="113">
        <f>SUM(AQ44,AR44,AS44)</f>
        <v>0</v>
      </c>
      <c r="AU44" s="154"/>
      <c r="AV44" s="154"/>
      <c r="AW44" s="154"/>
      <c r="AX44" s="154"/>
      <c r="AY44" s="154"/>
      <c r="AZ44" s="154"/>
      <c r="BA44" s="154"/>
      <c r="BB44" s="155">
        <f>SUM(AU44:BA44)-AT44</f>
        <v>0</v>
      </c>
    </row>
    <row r="45" spans="1:54" s="28" customFormat="1" ht="100.5" customHeight="1" outlineLevel="2">
      <c r="A45" s="73"/>
      <c r="B45" s="107"/>
      <c r="C45" s="108"/>
      <c r="D45" s="120"/>
      <c r="E45" s="120"/>
      <c r="F45" s="65">
        <v>2026</v>
      </c>
      <c r="G45" s="65">
        <v>2026</v>
      </c>
      <c r="H45" s="110" t="s">
        <v>263</v>
      </c>
      <c r="I45" s="87"/>
      <c r="J45" s="83"/>
      <c r="K45" s="83"/>
      <c r="L45" s="82" t="str">
        <f>IF(I45&lt;&gt;0,((VLOOKUP(I45,'1. Standard_Cost'!$B$4:$D$9,2)+VLOOKUP(I45,'1. Standard_Cost'!$B$4:$D$9,3))*J45*K45),"0")</f>
        <v>0</v>
      </c>
      <c r="M45" s="82">
        <f>L45*'1. Standard_Cost'!$F$4</f>
        <v>0</v>
      </c>
      <c r="N45" s="83"/>
      <c r="O45" s="83"/>
      <c r="P45" s="83"/>
      <c r="Q45" s="83"/>
      <c r="R45" s="84">
        <f>'1. Standard_Cost'!$B$13*N45*P45</f>
        <v>0</v>
      </c>
      <c r="S45" s="84">
        <f>N45*O45*P45*'1. Standard_Cost'!$C$13</f>
        <v>0</v>
      </c>
      <c r="T45" s="84">
        <f>N45*P45*Q45*'1. Standard_Cost'!$D$13</f>
        <v>0</v>
      </c>
      <c r="U45" s="84">
        <f>N45*O45*'1. Standard_Cost'!$E$13</f>
        <v>0</v>
      </c>
      <c r="V45" s="83"/>
      <c r="W45" s="83"/>
      <c r="X45" s="83"/>
      <c r="Y45" s="84">
        <f>+V45*((X45*'1. Standard_Cost'!$B$17)+(W45*X45*'1. Standard_Cost'!$C$17))</f>
        <v>0</v>
      </c>
      <c r="Z45" s="83"/>
      <c r="AA45" s="83"/>
      <c r="AB45" s="84">
        <f>+Z45*'1. Standard_Cost'!$B$21+AA45*'1. Standard_Cost'!$C$21</f>
        <v>0</v>
      </c>
      <c r="AC45" s="85"/>
      <c r="AD45" s="86"/>
      <c r="AE45" s="84"/>
      <c r="AF45" s="84">
        <f>SUM(AE45,AD45,AC45,AB45,Y45,U45,T45,S45,R45)</f>
        <v>0</v>
      </c>
      <c r="AG45" s="83"/>
      <c r="AH45" s="83"/>
      <c r="AI45" s="83"/>
      <c r="AJ45" s="87"/>
      <c r="AK45" s="87"/>
      <c r="AL45" s="87"/>
      <c r="AM45" s="84">
        <f>AG45*'1. Standard_Cost'!$B$25+'Incremental_Cost Year 1'!AH31*'1. Standard_Cost'!$C$25+'Incremental_Cost Year 1'!AI31*'1. Standard_Cost'!$D$25+'Incremental_Cost Year 1'!AJ31+'Incremental_Cost Year 1'!AL31+AK45</f>
        <v>0</v>
      </c>
      <c r="AN45" s="84">
        <f>AM45*'1. Standard_Cost'!$C$29</f>
        <v>0</v>
      </c>
      <c r="AO45" s="87"/>
      <c r="AP45" s="160">
        <f t="shared" si="21"/>
        <v>0</v>
      </c>
      <c r="AQ45" s="113">
        <f>L45+M45</f>
        <v>0</v>
      </c>
      <c r="AR45" s="113">
        <f>AF45</f>
        <v>0</v>
      </c>
      <c r="AS45" s="113">
        <f>AM45+AN45</f>
        <v>0</v>
      </c>
      <c r="AT45" s="113">
        <f>SUM(AQ45,AR45,AS45)</f>
        <v>0</v>
      </c>
      <c r="AU45" s="154"/>
      <c r="AV45" s="154"/>
      <c r="AW45" s="154"/>
      <c r="AX45" s="154"/>
      <c r="AY45" s="154"/>
      <c r="AZ45" s="154"/>
      <c r="BA45" s="154"/>
      <c r="BB45" s="155">
        <f>SUM(AU45:BA45)-AT45</f>
        <v>0</v>
      </c>
    </row>
    <row r="46" spans="1:54" s="28" customFormat="1" ht="66" customHeight="1" outlineLevel="2">
      <c r="A46" s="73"/>
      <c r="B46" s="107"/>
      <c r="C46" s="108"/>
      <c r="D46" s="120"/>
      <c r="E46" s="120"/>
      <c r="F46" s="65">
        <v>2026</v>
      </c>
      <c r="G46" s="65">
        <v>2027</v>
      </c>
      <c r="H46" s="110" t="s">
        <v>264</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c r="AF46" s="84">
        <f>SUM(AE46,AD46,AC46,AB46,Y46,U46,T46,S46,R46)</f>
        <v>0</v>
      </c>
      <c r="AG46" s="83"/>
      <c r="AH46" s="83"/>
      <c r="AI46" s="83"/>
      <c r="AJ46" s="87"/>
      <c r="AK46" s="87"/>
      <c r="AL46" s="87"/>
      <c r="AM46" s="84">
        <f>AG46*'1. Standard_Cost'!$B$25+'Incremental_Cost Year 1'!AH33*'1. Standard_Cost'!$C$25+'Incremental_Cost Year 1'!AI33*'1. Standard_Cost'!$D$25+'Incremental_Cost Year 1'!AJ33+'Incremental_Cost Year 1'!AL33+AK46</f>
        <v>4000000</v>
      </c>
      <c r="AN46" s="84">
        <f>AM46*'1. Standard_Cost'!$C$29</f>
        <v>600000</v>
      </c>
      <c r="AO46" s="87"/>
      <c r="AP46" s="160">
        <f t="shared" si="21"/>
        <v>0</v>
      </c>
      <c r="AQ46" s="113">
        <f>L46+M46</f>
        <v>0</v>
      </c>
      <c r="AR46" s="113">
        <f>AF46</f>
        <v>0</v>
      </c>
      <c r="AS46" s="113">
        <f>AM46+AN46</f>
        <v>4600000</v>
      </c>
      <c r="AT46" s="113">
        <f>SUM(AQ46,AR46,AS46)</f>
        <v>4600000</v>
      </c>
      <c r="AU46" s="154"/>
      <c r="AV46" s="154"/>
      <c r="AW46" s="154"/>
      <c r="AX46" s="154"/>
      <c r="AY46" s="154"/>
      <c r="AZ46" s="154"/>
      <c r="BA46" s="154"/>
      <c r="BB46" s="155">
        <f>SUM(AU46:BA46)-AT46</f>
        <v>-4600000</v>
      </c>
    </row>
    <row r="47" spans="1:54" s="28" customFormat="1" ht="66" customHeight="1" outlineLevel="2">
      <c r="A47" s="73"/>
      <c r="B47" s="107"/>
      <c r="C47" s="108"/>
      <c r="D47" s="120"/>
      <c r="E47" s="120"/>
      <c r="F47" s="66">
        <v>2028</v>
      </c>
      <c r="G47" s="65">
        <v>2028</v>
      </c>
      <c r="H47" s="256" t="s">
        <v>265</v>
      </c>
      <c r="I47" s="87"/>
      <c r="J47" s="83"/>
      <c r="K47" s="83"/>
      <c r="L47" s="82"/>
      <c r="M47" s="82"/>
      <c r="N47" s="83"/>
      <c r="O47" s="83"/>
      <c r="P47" s="83"/>
      <c r="Q47" s="83"/>
      <c r="R47" s="84"/>
      <c r="S47" s="84"/>
      <c r="T47" s="84"/>
      <c r="U47" s="84"/>
      <c r="V47" s="99"/>
      <c r="W47" s="99"/>
      <c r="X47" s="99"/>
      <c r="Y47" s="84"/>
      <c r="Z47" s="99"/>
      <c r="AA47" s="99"/>
      <c r="AB47" s="84"/>
      <c r="AC47" s="85"/>
      <c r="AD47" s="86"/>
      <c r="AE47" s="84"/>
      <c r="AF47" s="84"/>
      <c r="AG47" s="99"/>
      <c r="AH47" s="99"/>
      <c r="AI47" s="99"/>
      <c r="AJ47" s="87"/>
      <c r="AK47" s="87"/>
      <c r="AL47" s="87"/>
      <c r="AM47" s="84"/>
      <c r="AN47" s="84"/>
      <c r="AO47" s="166"/>
      <c r="AP47" s="160"/>
      <c r="AQ47" s="113"/>
      <c r="AR47" s="113"/>
      <c r="AS47" s="113"/>
      <c r="AT47" s="113"/>
      <c r="AU47" s="154"/>
      <c r="AV47" s="154"/>
      <c r="AW47" s="154"/>
      <c r="AX47" s="154"/>
      <c r="AY47" s="154"/>
      <c r="AZ47" s="154"/>
      <c r="BA47" s="154"/>
      <c r="BB47" s="155"/>
    </row>
    <row r="48" spans="1:54" s="28" customFormat="1" ht="66" customHeight="1" outlineLevel="2">
      <c r="A48" s="73"/>
      <c r="B48" s="107"/>
      <c r="C48" s="108"/>
      <c r="D48" s="120"/>
      <c r="E48" s="120"/>
      <c r="F48" s="66">
        <v>2030</v>
      </c>
      <c r="G48" s="65">
        <v>2030</v>
      </c>
      <c r="H48" s="256" t="s">
        <v>266</v>
      </c>
      <c r="I48" s="87"/>
      <c r="J48" s="83"/>
      <c r="K48" s="83"/>
      <c r="L48" s="82"/>
      <c r="M48" s="82"/>
      <c r="N48" s="83"/>
      <c r="O48" s="83"/>
      <c r="P48" s="83"/>
      <c r="Q48" s="83"/>
      <c r="R48" s="84"/>
      <c r="S48" s="84"/>
      <c r="T48" s="84"/>
      <c r="U48" s="84"/>
      <c r="V48" s="99"/>
      <c r="W48" s="99"/>
      <c r="X48" s="99"/>
      <c r="Y48" s="84"/>
      <c r="Z48" s="99"/>
      <c r="AA48" s="99"/>
      <c r="AB48" s="84"/>
      <c r="AC48" s="85"/>
      <c r="AD48" s="86"/>
      <c r="AE48" s="84"/>
      <c r="AF48" s="84"/>
      <c r="AG48" s="99"/>
      <c r="AH48" s="99"/>
      <c r="AI48" s="99"/>
      <c r="AJ48" s="87"/>
      <c r="AK48" s="87"/>
      <c r="AL48" s="87"/>
      <c r="AM48" s="84"/>
      <c r="AN48" s="84"/>
      <c r="AO48" s="166"/>
      <c r="AP48" s="160"/>
      <c r="AQ48" s="113"/>
      <c r="AR48" s="113"/>
      <c r="AS48" s="113"/>
      <c r="AT48" s="113"/>
      <c r="AU48" s="154"/>
      <c r="AV48" s="154"/>
      <c r="AW48" s="154"/>
      <c r="AX48" s="154"/>
      <c r="AY48" s="154"/>
      <c r="AZ48" s="154"/>
      <c r="BA48" s="154"/>
      <c r="BB48" s="155"/>
    </row>
    <row r="49" spans="1:54" s="28" customFormat="1" ht="267.75" outlineLevel="1">
      <c r="A49" s="73"/>
      <c r="B49" s="111"/>
      <c r="C49" s="112"/>
      <c r="D49" s="94" t="s">
        <v>209</v>
      </c>
      <c r="E49" s="135" t="s">
        <v>261</v>
      </c>
      <c r="F49" s="92">
        <v>2024</v>
      </c>
      <c r="G49" s="75">
        <v>2030</v>
      </c>
      <c r="H49" s="219" t="s">
        <v>164</v>
      </c>
      <c r="I49" s="156"/>
      <c r="J49" s="156"/>
      <c r="K49" s="156"/>
      <c r="L49" s="84">
        <f>SUM(L44:L46)</f>
        <v>0</v>
      </c>
      <c r="M49" s="84">
        <f>SUM(M44:M46)</f>
        <v>0</v>
      </c>
      <c r="N49" s="156"/>
      <c r="O49" s="156"/>
      <c r="P49" s="156"/>
      <c r="Q49" s="156"/>
      <c r="R49" s="84">
        <f>SUM(R44:R46)</f>
        <v>0</v>
      </c>
      <c r="S49" s="84">
        <f>SUM(S44:S46)</f>
        <v>0</v>
      </c>
      <c r="T49" s="84">
        <f>SUM(T44:T46)</f>
        <v>0</v>
      </c>
      <c r="U49" s="84">
        <f>SUM(U44:U46)</f>
        <v>0</v>
      </c>
      <c r="V49" s="156"/>
      <c r="W49" s="156"/>
      <c r="X49" s="156"/>
      <c r="Y49" s="84">
        <f>SUM(Y44:Y46)</f>
        <v>0</v>
      </c>
      <c r="Z49" s="156"/>
      <c r="AA49" s="156"/>
      <c r="AB49" s="84">
        <f>SUM(AB44:AB46)</f>
        <v>0</v>
      </c>
      <c r="AC49" s="84">
        <f>SUM(AC44:AC46)</f>
        <v>0</v>
      </c>
      <c r="AD49" s="84">
        <f>SUM(AD44:AD46)</f>
        <v>0</v>
      </c>
      <c r="AE49" s="84">
        <f>SUM(AE44:AE46)</f>
        <v>0</v>
      </c>
      <c r="AF49" s="84">
        <f>SUM(AF44:AF46)</f>
        <v>0</v>
      </c>
      <c r="AG49" s="156"/>
      <c r="AH49" s="156"/>
      <c r="AI49" s="156"/>
      <c r="AJ49" s="84">
        <f>SUM(AJ44:AJ46)</f>
        <v>0</v>
      </c>
      <c r="AK49" s="84">
        <f>SUM(AK44:AK46)</f>
        <v>0</v>
      </c>
      <c r="AL49" s="84">
        <f>SUM(AL44:AL46)</f>
        <v>0</v>
      </c>
      <c r="AM49" s="84">
        <f>SUM(AM44:AM46)</f>
        <v>4000000</v>
      </c>
      <c r="AN49" s="84">
        <f>SUM(AN44:AN46)</f>
        <v>600000</v>
      </c>
      <c r="AO49" s="157"/>
      <c r="AP49" s="158"/>
      <c r="AQ49" s="115">
        <f t="shared" ref="AQ49:BB49" si="22">SUM(AQ44:AQ46)</f>
        <v>0</v>
      </c>
      <c r="AR49" s="115">
        <f t="shared" si="22"/>
        <v>0</v>
      </c>
      <c r="AS49" s="115">
        <f t="shared" si="22"/>
        <v>4600000</v>
      </c>
      <c r="AT49" s="115">
        <f t="shared" si="22"/>
        <v>4600000</v>
      </c>
      <c r="AU49" s="115">
        <f t="shared" si="22"/>
        <v>0</v>
      </c>
      <c r="AV49" s="115">
        <f t="shared" si="22"/>
        <v>0</v>
      </c>
      <c r="AW49" s="115">
        <f t="shared" si="22"/>
        <v>0</v>
      </c>
      <c r="AX49" s="115">
        <f t="shared" si="22"/>
        <v>0</v>
      </c>
      <c r="AY49" s="115">
        <f t="shared" si="22"/>
        <v>0</v>
      </c>
      <c r="AZ49" s="115">
        <f t="shared" si="22"/>
        <v>0</v>
      </c>
      <c r="BA49" s="115">
        <f t="shared" si="22"/>
        <v>0</v>
      </c>
      <c r="BB49" s="115">
        <f t="shared" si="22"/>
        <v>-4600000</v>
      </c>
    </row>
    <row r="50" spans="1:54" s="28" customFormat="1" ht="409.5" outlineLevel="2">
      <c r="A50" s="73"/>
      <c r="B50" s="181"/>
      <c r="C50" s="188"/>
      <c r="D50" s="186"/>
      <c r="E50" s="136"/>
      <c r="F50" s="222">
        <v>2024</v>
      </c>
      <c r="G50" s="75">
        <v>2024</v>
      </c>
      <c r="H50" s="110" t="s">
        <v>268</v>
      </c>
      <c r="I50" s="87"/>
      <c r="J50" s="83"/>
      <c r="K50" s="83"/>
      <c r="L50" s="82" t="str">
        <f>IF(I50&lt;&gt;0,((VLOOKUP(I50,'1. Standard_Cost'!$B$4:$D$9,2)+VLOOKUP(I50,'1. Standard_Cost'!$B$4:$D$9,3))*J50*K50),"0")</f>
        <v>0</v>
      </c>
      <c r="M50" s="82">
        <f>L50*'1. Standard_Cost'!$F$4</f>
        <v>0</v>
      </c>
      <c r="N50" s="83"/>
      <c r="O50" s="83"/>
      <c r="P50" s="83"/>
      <c r="Q50" s="83"/>
      <c r="R50" s="84">
        <f>'1. Standard_Cost'!$B$13*N50*P50</f>
        <v>0</v>
      </c>
      <c r="S50" s="84">
        <f>N50*O50*P50*'1. Standard_Cost'!$C$13</f>
        <v>0</v>
      </c>
      <c r="T50" s="84">
        <f>N50*P50*Q50*'1. Standard_Cost'!$D$13</f>
        <v>0</v>
      </c>
      <c r="U50" s="84">
        <f>N50*O50*'1. Standard_Cost'!$E$13</f>
        <v>0</v>
      </c>
      <c r="V50" s="83"/>
      <c r="W50" s="83"/>
      <c r="X50" s="83"/>
      <c r="Y50" s="84">
        <f>+V50*((X50*'1. Standard_Cost'!$B$17)+(W50*X50*'1. Standard_Cost'!$C$17))</f>
        <v>0</v>
      </c>
      <c r="Z50" s="83"/>
      <c r="AA50" s="83"/>
      <c r="AB50" s="84">
        <f>+Z50*'1. Standard_Cost'!$B$21+AA50*'1. Standard_Cost'!$C$21</f>
        <v>0</v>
      </c>
      <c r="AC50" s="85"/>
      <c r="AD50" s="86"/>
      <c r="AE50" s="84">
        <f>SUM(AD50,AC50,AB50,Y50,U50,T50,S50,R50)*'1. Standard_Cost'!$B$29</f>
        <v>0</v>
      </c>
      <c r="AF50" s="84">
        <f>SUM(AE50,AD50,AC50,AB50,Y50,U50,T50,S50,R50)</f>
        <v>0</v>
      </c>
      <c r="AG50" s="83"/>
      <c r="AH50" s="83"/>
      <c r="AI50" s="83"/>
      <c r="AJ50" s="87"/>
      <c r="AK50" s="87"/>
      <c r="AL50" s="87"/>
      <c r="AM50" s="84">
        <f>AG50*'1. Standard_Cost'!$B$25+'Incremental_Cost Year 1'!AH35*'1. Standard_Cost'!$C$25+'Incremental_Cost Year 1'!AI35*'1. Standard_Cost'!$D$25+'Incremental_Cost Year 1'!AJ35+'Incremental_Cost Year 1'!AL35+AK50</f>
        <v>0</v>
      </c>
      <c r="AN50" s="84">
        <f>AM50*'1. Standard_Cost'!$C$29</f>
        <v>0</v>
      </c>
      <c r="AO50" s="87"/>
      <c r="AP50" s="144">
        <f t="shared" si="21"/>
        <v>0</v>
      </c>
      <c r="AQ50" s="113">
        <f>L50+M50</f>
        <v>0</v>
      </c>
      <c r="AR50" s="113">
        <f>AF50</f>
        <v>0</v>
      </c>
      <c r="AS50" s="113">
        <f>AM50+AN50</f>
        <v>0</v>
      </c>
      <c r="AT50" s="113">
        <f>SUM(AQ50,AR50,AS50)</f>
        <v>0</v>
      </c>
      <c r="AU50" s="154"/>
      <c r="AV50" s="154"/>
      <c r="AW50" s="154"/>
      <c r="AX50" s="154"/>
      <c r="AY50" s="154"/>
      <c r="AZ50" s="154"/>
      <c r="BA50" s="154"/>
      <c r="BB50" s="155">
        <f>SUM(AU50:BA50)-AT50</f>
        <v>0</v>
      </c>
    </row>
    <row r="51" spans="1:54" s="28" customFormat="1" ht="72" customHeight="1" outlineLevel="2">
      <c r="A51" s="73"/>
      <c r="B51" s="107"/>
      <c r="C51" s="189"/>
      <c r="D51" s="186"/>
      <c r="E51" s="121"/>
      <c r="F51" s="222">
        <v>2026</v>
      </c>
      <c r="G51" s="75">
        <v>2026</v>
      </c>
      <c r="H51" s="67" t="s">
        <v>269</v>
      </c>
      <c r="I51" s="87"/>
      <c r="J51" s="83"/>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1'!AH37*'1. Standard_Cost'!$C$25+'Incremental_Cost Year 1'!AI37*'1. Standard_Cost'!$D$25+'Incremental_Cost Year 1'!AJ37+'Incremental_Cost Year 1'!AL37+AK51</f>
        <v>0</v>
      </c>
      <c r="AN51" s="84">
        <f>AM51*'1. Standard_Cost'!$C$29</f>
        <v>0</v>
      </c>
      <c r="AO51" s="153"/>
      <c r="AP51" s="144">
        <f t="shared" si="21"/>
        <v>0</v>
      </c>
      <c r="AQ51" s="113">
        <f>L51+M51</f>
        <v>0</v>
      </c>
      <c r="AR51" s="113">
        <f>AF51</f>
        <v>0</v>
      </c>
      <c r="AS51" s="113">
        <f>AM51+AN51</f>
        <v>0</v>
      </c>
      <c r="AT51" s="113">
        <f>SUM(AQ51,AR51,AS51)</f>
        <v>0</v>
      </c>
      <c r="AU51" s="154"/>
      <c r="AV51" s="154"/>
      <c r="AW51" s="154"/>
      <c r="AX51" s="154"/>
      <c r="AY51" s="154"/>
      <c r="AZ51" s="154"/>
      <c r="BA51" s="154"/>
      <c r="BB51" s="155">
        <f>SUM(AU51:BA51)-AT51</f>
        <v>0</v>
      </c>
    </row>
    <row r="52" spans="1:54" s="28" customFormat="1" ht="69.599999999999994" customHeight="1" outlineLevel="2">
      <c r="A52" s="73"/>
      <c r="B52" s="107"/>
      <c r="C52" s="189"/>
      <c r="D52" s="186"/>
      <c r="E52" s="121"/>
      <c r="F52" s="222">
        <v>2028</v>
      </c>
      <c r="G52" s="75">
        <v>2028</v>
      </c>
      <c r="H52" s="67" t="s">
        <v>270</v>
      </c>
      <c r="I52" s="87"/>
      <c r="J52" s="83"/>
      <c r="K52" s="83"/>
      <c r="L52" s="82" t="str">
        <f>IF(I52&lt;&gt;0,((VLOOKUP(I52,'1. Standard_Cost'!$B$4:$D$9,2)+VLOOKUP(I52,'1. Standard_Cost'!$B$4:$D$9,3))*J52*K52),"0")</f>
        <v>0</v>
      </c>
      <c r="M52" s="82">
        <f>L52*'1. Standard_Cost'!$F$4</f>
        <v>0</v>
      </c>
      <c r="N52" s="83"/>
      <c r="O52" s="83"/>
      <c r="P52" s="83"/>
      <c r="Q52" s="83"/>
      <c r="R52" s="84">
        <f>'1. Standard_Cost'!$B$13*N52*P52</f>
        <v>0</v>
      </c>
      <c r="S52" s="84">
        <f>N52*O52*P52*'1. Standard_Cost'!$C$13</f>
        <v>0</v>
      </c>
      <c r="T52" s="84">
        <f>N52*P52*Q52*'1. Standard_Cost'!$D$13</f>
        <v>0</v>
      </c>
      <c r="U52" s="84">
        <f>N52*O52*'1. Standard_Cost'!$E$13</f>
        <v>0</v>
      </c>
      <c r="V52" s="83"/>
      <c r="W52" s="83"/>
      <c r="X52" s="83"/>
      <c r="Y52" s="84">
        <f>+V52*((X52*'1. Standard_Cost'!$B$17)+(W52*X52*'1. Standard_Cost'!$C$17))</f>
        <v>0</v>
      </c>
      <c r="Z52" s="83"/>
      <c r="AA52" s="83"/>
      <c r="AB52" s="84">
        <f>+Z52*'1. Standard_Cost'!$B$21+AA52*'1. Standard_Cost'!$C$21</f>
        <v>0</v>
      </c>
      <c r="AC52" s="85"/>
      <c r="AD52" s="86"/>
      <c r="AE52" s="84">
        <f>SUM(AD52,AC52,AB52,Y52,U52,T52,S52,R52)*'1. Standard_Cost'!$B$29</f>
        <v>0</v>
      </c>
      <c r="AF52" s="84">
        <f>SUM(AE52,AD52,AC52,AB52,Y52,U52,T52,S52,R52)</f>
        <v>0</v>
      </c>
      <c r="AG52" s="83"/>
      <c r="AH52" s="83"/>
      <c r="AI52" s="83"/>
      <c r="AJ52" s="87"/>
      <c r="AK52" s="87"/>
      <c r="AL52" s="87"/>
      <c r="AM52" s="84">
        <f>AG52*'1. Standard_Cost'!$B$25+'Incremental_Cost Year 1'!AH39*'1. Standard_Cost'!$C$25+'Incremental_Cost Year 1'!AI39*'1. Standard_Cost'!$D$25+'Incremental_Cost Year 1'!AJ39+'Incremental_Cost Year 1'!AL39+AK52</f>
        <v>0</v>
      </c>
      <c r="AN52" s="84">
        <f>AM52*'1. Standard_Cost'!$C$29</f>
        <v>0</v>
      </c>
      <c r="AO52" s="153"/>
      <c r="AP52" s="144">
        <f t="shared" si="21"/>
        <v>0</v>
      </c>
      <c r="AQ52" s="113">
        <f>L52+M52</f>
        <v>0</v>
      </c>
      <c r="AR52" s="113">
        <f>AF52</f>
        <v>0</v>
      </c>
      <c r="AS52" s="113">
        <f>AM52+AN52</f>
        <v>0</v>
      </c>
      <c r="AT52" s="113">
        <f>SUM(AQ52,AR52,AS52)</f>
        <v>0</v>
      </c>
      <c r="AU52" s="154"/>
      <c r="AV52" s="154"/>
      <c r="AW52" s="154"/>
      <c r="AX52" s="154"/>
      <c r="AY52" s="154"/>
      <c r="AZ52" s="154"/>
      <c r="BA52" s="154"/>
      <c r="BB52" s="155">
        <f>SUM(AU52:BA52)-AT52</f>
        <v>0</v>
      </c>
    </row>
    <row r="53" spans="1:54" s="28" customFormat="1" ht="64.5" customHeight="1" outlineLevel="2">
      <c r="A53" s="73"/>
      <c r="B53" s="107"/>
      <c r="C53" s="189"/>
      <c r="D53" s="186"/>
      <c r="E53" s="121"/>
      <c r="F53" s="222">
        <v>2028</v>
      </c>
      <c r="G53" s="75">
        <v>2028</v>
      </c>
      <c r="H53" s="67" t="s">
        <v>271</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c r="AD53" s="86"/>
      <c r="AE53" s="84">
        <f>SUM(AD53,AC53,AB53,Y53,U53,T53,S53,R53)*'1. Standard_Cost'!$B$29</f>
        <v>0</v>
      </c>
      <c r="AF53" s="84">
        <f>SUM(AE53,AD53,AC53,AB53,Y53,U53,T53,S53,R53)</f>
        <v>0</v>
      </c>
      <c r="AG53" s="83"/>
      <c r="AH53" s="83"/>
      <c r="AI53" s="83"/>
      <c r="AJ53" s="87"/>
      <c r="AK53" s="87"/>
      <c r="AL53" s="87"/>
      <c r="AM53" s="84">
        <f>AG53*'1. Standard_Cost'!$B$25+'Incremental_Cost Year 1'!AH41*'1. Standard_Cost'!$C$25+'Incremental_Cost Year 1'!AI41*'1. Standard_Cost'!$D$25+'Incremental_Cost Year 1'!AJ41+'Incremental_Cost Year 1'!AL41+AK53</f>
        <v>0</v>
      </c>
      <c r="AN53" s="84">
        <f>AM53*'1. Standard_Cost'!$C$29</f>
        <v>0</v>
      </c>
      <c r="AO53" s="153"/>
      <c r="AP53" s="144">
        <f t="shared" si="21"/>
        <v>0</v>
      </c>
      <c r="AQ53" s="113">
        <f>L53+M53</f>
        <v>0</v>
      </c>
      <c r="AR53" s="113">
        <f>AF53</f>
        <v>0</v>
      </c>
      <c r="AS53" s="113">
        <f>AM53+AN53</f>
        <v>0</v>
      </c>
      <c r="AT53" s="113">
        <f>SUM(AQ53,AR53,AS53)</f>
        <v>0</v>
      </c>
      <c r="AU53" s="154"/>
      <c r="AV53" s="154"/>
      <c r="AW53" s="154"/>
      <c r="AX53" s="154"/>
      <c r="AY53" s="154"/>
      <c r="AZ53" s="154"/>
      <c r="BA53" s="154"/>
      <c r="BB53" s="155">
        <f>SUM(AU53:BA53)-AT53</f>
        <v>0</v>
      </c>
    </row>
    <row r="54" spans="1:54" s="28" customFormat="1" ht="64.5" customHeight="1" outlineLevel="2">
      <c r="A54" s="73"/>
      <c r="B54" s="253"/>
      <c r="C54" s="291"/>
      <c r="D54" s="186"/>
      <c r="E54" s="90"/>
      <c r="F54" s="222">
        <v>2030</v>
      </c>
      <c r="G54" s="75">
        <v>2030</v>
      </c>
      <c r="H54" s="67" t="s">
        <v>272</v>
      </c>
      <c r="I54" s="87"/>
      <c r="J54" s="83"/>
      <c r="K54" s="83"/>
      <c r="L54" s="82" t="str">
        <f>IF(I54&lt;&gt;0,((VLOOKUP(I54,'1. Standard_Cost'!$B$4:$D$9,2)+VLOOKUP(I54,'1. Standard_Cost'!$B$4:$D$9,3))*J54*K54),"0")</f>
        <v>0</v>
      </c>
      <c r="M54" s="82">
        <f>L54*'1. Standard_Cost'!$F$4</f>
        <v>0</v>
      </c>
      <c r="N54" s="83"/>
      <c r="O54" s="83"/>
      <c r="P54" s="83"/>
      <c r="Q54" s="83"/>
      <c r="R54" s="84"/>
      <c r="S54" s="84"/>
      <c r="T54" s="84"/>
      <c r="U54" s="84"/>
      <c r="V54" s="99"/>
      <c r="W54" s="99"/>
      <c r="X54" s="99"/>
      <c r="Y54" s="84"/>
      <c r="Z54" s="99"/>
      <c r="AA54" s="99"/>
      <c r="AB54" s="84"/>
      <c r="AC54" s="85"/>
      <c r="AD54" s="86"/>
      <c r="AE54" s="84"/>
      <c r="AF54" s="84"/>
      <c r="AG54" s="99"/>
      <c r="AH54" s="99"/>
      <c r="AI54" s="99"/>
      <c r="AJ54" s="87"/>
      <c r="AK54" s="87"/>
      <c r="AL54" s="87"/>
      <c r="AM54" s="84"/>
      <c r="AN54" s="84"/>
      <c r="AO54" s="273"/>
      <c r="AP54" s="144"/>
      <c r="AQ54" s="113"/>
      <c r="AR54" s="113"/>
      <c r="AS54" s="113"/>
      <c r="AT54" s="113"/>
      <c r="AU54" s="154"/>
      <c r="AV54" s="154"/>
      <c r="AW54" s="154"/>
      <c r="AX54" s="154"/>
      <c r="AY54" s="154"/>
      <c r="AZ54" s="154"/>
      <c r="BA54" s="154"/>
      <c r="BB54" s="155"/>
    </row>
    <row r="55" spans="1:54" s="28" customFormat="1" ht="267.75" outlineLevel="1">
      <c r="A55" s="73"/>
      <c r="B55" s="111"/>
      <c r="C55" s="112"/>
      <c r="D55" s="94" t="s">
        <v>209</v>
      </c>
      <c r="E55" s="186" t="s">
        <v>267</v>
      </c>
      <c r="F55" s="75">
        <v>2024</v>
      </c>
      <c r="G55" s="75">
        <v>2030</v>
      </c>
      <c r="H55" s="219" t="s">
        <v>181</v>
      </c>
      <c r="I55" s="156"/>
      <c r="J55" s="156"/>
      <c r="K55" s="156"/>
      <c r="L55" s="84">
        <f>SUM(L50:L53)</f>
        <v>0</v>
      </c>
      <c r="M55" s="84">
        <f>SUM(M50:M53)</f>
        <v>0</v>
      </c>
      <c r="N55" s="156"/>
      <c r="O55" s="156"/>
      <c r="P55" s="156"/>
      <c r="Q55" s="156"/>
      <c r="R55" s="84">
        <f>SUM(R50:R53)</f>
        <v>0</v>
      </c>
      <c r="S55" s="84">
        <f>SUM(S50:S53)</f>
        <v>0</v>
      </c>
      <c r="T55" s="84">
        <f>SUM(T50:T53)</f>
        <v>0</v>
      </c>
      <c r="U55" s="84">
        <f>SUM(U50:U53)</f>
        <v>0</v>
      </c>
      <c r="V55" s="156"/>
      <c r="W55" s="156"/>
      <c r="X55" s="156"/>
      <c r="Y55" s="84">
        <f>SUM(Y50:Y53)</f>
        <v>0</v>
      </c>
      <c r="Z55" s="156"/>
      <c r="AA55" s="156"/>
      <c r="AB55" s="84">
        <f>SUM(AB50:AB53)</f>
        <v>0</v>
      </c>
      <c r="AC55" s="84">
        <f>SUM(AC50:AC53)</f>
        <v>0</v>
      </c>
      <c r="AD55" s="84">
        <f>SUM(AD50:AD53)</f>
        <v>0</v>
      </c>
      <c r="AE55" s="84">
        <f>SUM(AE50:AE53)</f>
        <v>0</v>
      </c>
      <c r="AF55" s="84">
        <f>SUM(AF50:AF53)</f>
        <v>0</v>
      </c>
      <c r="AG55" s="156"/>
      <c r="AH55" s="156"/>
      <c r="AI55" s="156"/>
      <c r="AJ55" s="84">
        <f>SUM(AJ50:AJ53)</f>
        <v>0</v>
      </c>
      <c r="AK55" s="84">
        <f>SUM(AK50:AK53)</f>
        <v>0</v>
      </c>
      <c r="AL55" s="84">
        <f>SUM(AL50:AL53)</f>
        <v>0</v>
      </c>
      <c r="AM55" s="84">
        <f>SUM(AM50:AM53)</f>
        <v>0</v>
      </c>
      <c r="AN55" s="84">
        <f>SUM(AN50:AN53)</f>
        <v>0</v>
      </c>
      <c r="AO55" s="157"/>
      <c r="AP55" s="158"/>
      <c r="AQ55" s="84">
        <f t="shared" ref="AQ55:BB55" si="23">SUM(AQ50:AQ53)</f>
        <v>0</v>
      </c>
      <c r="AR55" s="84">
        <f t="shared" si="23"/>
        <v>0</v>
      </c>
      <c r="AS55" s="84">
        <f t="shared" si="23"/>
        <v>0</v>
      </c>
      <c r="AT55" s="84">
        <f t="shared" si="23"/>
        <v>0</v>
      </c>
      <c r="AU55" s="84">
        <f t="shared" si="23"/>
        <v>0</v>
      </c>
      <c r="AV55" s="84">
        <f t="shared" si="23"/>
        <v>0</v>
      </c>
      <c r="AW55" s="84">
        <f t="shared" si="23"/>
        <v>0</v>
      </c>
      <c r="AX55" s="84">
        <f t="shared" si="23"/>
        <v>0</v>
      </c>
      <c r="AY55" s="84">
        <f t="shared" si="23"/>
        <v>0</v>
      </c>
      <c r="AZ55" s="84">
        <f t="shared" si="23"/>
        <v>0</v>
      </c>
      <c r="BA55" s="84">
        <f t="shared" si="23"/>
        <v>0</v>
      </c>
      <c r="BB55" s="84">
        <f t="shared" si="23"/>
        <v>0</v>
      </c>
    </row>
    <row r="56" spans="1:54" s="28" customFormat="1" ht="126.75" customHeight="1" outlineLevel="2">
      <c r="A56" s="73"/>
      <c r="B56" s="181"/>
      <c r="C56" s="188"/>
      <c r="D56" s="186"/>
      <c r="E56" s="223"/>
      <c r="F56" s="257">
        <v>2024</v>
      </c>
      <c r="G56" s="65">
        <v>2024</v>
      </c>
      <c r="H56" s="70" t="s">
        <v>274</v>
      </c>
      <c r="I56" s="87"/>
      <c r="J56" s="83"/>
      <c r="K56" s="83"/>
      <c r="L56" s="82" t="str">
        <f>IF(I56&lt;&gt;0,((VLOOKUP(I56,'1. Standard_Cost'!$B$4:$D$9,2)+VLOOKUP(I56,'1. Standard_Cost'!$B$4:$D$9,3))*J56*K56),"0")</f>
        <v>0</v>
      </c>
      <c r="M56" s="82">
        <f>L56*'1. Standard_Cost'!$F$4</f>
        <v>0</v>
      </c>
      <c r="N56" s="83"/>
      <c r="O56" s="83"/>
      <c r="P56" s="83"/>
      <c r="Q56" s="83"/>
      <c r="R56" s="84">
        <f>'1. Standard_Cost'!$B$13*N56*P56</f>
        <v>0</v>
      </c>
      <c r="S56" s="84">
        <f>N56*O56*P56*'1. Standard_Cost'!$C$13</f>
        <v>0</v>
      </c>
      <c r="T56" s="84">
        <f>N56*P56*Q56*'1. Standard_Cost'!$D$13</f>
        <v>0</v>
      </c>
      <c r="U56" s="84">
        <f>N56*O56*'1. Standard_Cost'!$E$13</f>
        <v>0</v>
      </c>
      <c r="V56" s="83"/>
      <c r="W56" s="83"/>
      <c r="X56" s="83"/>
      <c r="Y56" s="84">
        <f>+V56*((X56*'1. Standard_Cost'!$B$17)+(W56*X56*'1. Standard_Cost'!$C$17))</f>
        <v>0</v>
      </c>
      <c r="Z56" s="83"/>
      <c r="AA56" s="83"/>
      <c r="AB56" s="84">
        <f>+Z56*'1. Standard_Cost'!$B$21+AA56*'1. Standard_Cost'!$C$21</f>
        <v>0</v>
      </c>
      <c r="AC56" s="85"/>
      <c r="AD56" s="86"/>
      <c r="AE56" s="84">
        <f>SUM(AD56,AC56,AB56,Y56,U56,T56,S56,R56)*'1. Standard_Cost'!$B$29</f>
        <v>0</v>
      </c>
      <c r="AF56" s="84">
        <f>SUM(AE56,AD56,AC56,AB56,Y56,U56,T56,S56,R56)</f>
        <v>0</v>
      </c>
      <c r="AG56" s="83"/>
      <c r="AH56" s="83"/>
      <c r="AI56" s="83"/>
      <c r="AJ56" s="87"/>
      <c r="AK56" s="87"/>
      <c r="AL56" s="87"/>
      <c r="AM56" s="84">
        <f>AG56*'1. Standard_Cost'!$B$25+'Incremental_Cost Year 1'!AH44*'1. Standard_Cost'!$C$25+'Incremental_Cost Year 1'!AI44*'1. Standard_Cost'!$D$25+'Incremental_Cost Year 1'!AJ44+'Incremental_Cost Year 1'!AL44+AK56</f>
        <v>0</v>
      </c>
      <c r="AN56" s="84">
        <f>AM56*'1. Standard_Cost'!$C$29</f>
        <v>0</v>
      </c>
      <c r="AO56" s="87"/>
      <c r="AP56" s="144">
        <f t="shared" si="21"/>
        <v>0</v>
      </c>
      <c r="AQ56" s="113">
        <f>L56+M56</f>
        <v>0</v>
      </c>
      <c r="AR56" s="113">
        <f>AF56</f>
        <v>0</v>
      </c>
      <c r="AS56" s="113">
        <f>AM56+AN56</f>
        <v>0</v>
      </c>
      <c r="AT56" s="113">
        <f>SUM(AQ56,AR56,AS56)</f>
        <v>0</v>
      </c>
      <c r="AU56" s="154"/>
      <c r="AV56" s="154"/>
      <c r="AW56" s="154"/>
      <c r="AX56" s="154"/>
      <c r="AY56" s="154"/>
      <c r="AZ56" s="154"/>
      <c r="BA56" s="154"/>
      <c r="BB56" s="155">
        <f>SUM(AU56:BA56)-AT56</f>
        <v>0</v>
      </c>
    </row>
    <row r="57" spans="1:54" s="28" customFormat="1" ht="112.5" customHeight="1" outlineLevel="2">
      <c r="A57" s="73"/>
      <c r="B57" s="107"/>
      <c r="C57" s="189"/>
      <c r="D57" s="186"/>
      <c r="E57" s="198"/>
      <c r="F57" s="257">
        <v>2026</v>
      </c>
      <c r="G57" s="65">
        <v>2026</v>
      </c>
      <c r="H57" s="70" t="s">
        <v>275</v>
      </c>
      <c r="I57" s="87"/>
      <c r="J57" s="83"/>
      <c r="K57" s="83"/>
      <c r="L57" s="82" t="str">
        <f>IF(I57&lt;&gt;0,((VLOOKUP(I57,'1. Standard_Cost'!$B$4:$D$9,2)+VLOOKUP(I57,'1. Standard_Cost'!$B$4:$D$9,3))*J57*K57),"0")</f>
        <v>0</v>
      </c>
      <c r="M57" s="82">
        <f>L57*'1. Standard_Cost'!$F$4</f>
        <v>0</v>
      </c>
      <c r="N57" s="83"/>
      <c r="O57" s="83"/>
      <c r="P57" s="83"/>
      <c r="Q57" s="83"/>
      <c r="R57" s="84">
        <f>'1. Standard_Cost'!$B$13*N57*P57</f>
        <v>0</v>
      </c>
      <c r="S57" s="84">
        <f>N57*O57*P57*'1. Standard_Cost'!$C$13</f>
        <v>0</v>
      </c>
      <c r="T57" s="84">
        <f>N57*P57*Q57*'1. Standard_Cost'!$D$13</f>
        <v>0</v>
      </c>
      <c r="U57" s="84">
        <f>N57*O57*'1. Standard_Cost'!$E$13</f>
        <v>0</v>
      </c>
      <c r="V57" s="83"/>
      <c r="W57" s="83"/>
      <c r="X57" s="83"/>
      <c r="Y57" s="84">
        <f>+V57*((X57*'1. Standard_Cost'!$B$17)+(W57*X57*'1. Standard_Cost'!$C$17))</f>
        <v>0</v>
      </c>
      <c r="Z57" s="83"/>
      <c r="AA57" s="83"/>
      <c r="AB57" s="84">
        <f>+Z57*'1. Standard_Cost'!$B$21+AA57*'1. Standard_Cost'!$C$21</f>
        <v>0</v>
      </c>
      <c r="AC57" s="85"/>
      <c r="AD57" s="86"/>
      <c r="AE57" s="84">
        <f>SUM(AD57,AC57,AB57,Y57,U57,T57,S57,R57)*'1. Standard_Cost'!$B$29</f>
        <v>0</v>
      </c>
      <c r="AF57" s="84">
        <f>SUM(AE57,AD57,AC57,AB57,Y57,U57,T57,S57,R57)</f>
        <v>0</v>
      </c>
      <c r="AG57" s="83"/>
      <c r="AH57" s="83"/>
      <c r="AI57" s="83"/>
      <c r="AJ57" s="87"/>
      <c r="AK57" s="87"/>
      <c r="AL57" s="87"/>
      <c r="AM57" s="84">
        <f>AG57*'1. Standard_Cost'!$B$25+'Incremental_Cost Year 1'!AH45*'1. Standard_Cost'!$C$25+'Incremental_Cost Year 1'!AI45*'1. Standard_Cost'!$D$25+'Incremental_Cost Year 1'!AJ45+'Incremental_Cost Year 1'!AL45+AK57</f>
        <v>0</v>
      </c>
      <c r="AN57" s="84">
        <f>AM57*'1. Standard_Cost'!$C$29</f>
        <v>0</v>
      </c>
      <c r="AO57" s="87"/>
      <c r="AP57" s="144">
        <f t="shared" si="21"/>
        <v>0</v>
      </c>
      <c r="AQ57" s="113">
        <f>L57+M57</f>
        <v>0</v>
      </c>
      <c r="AR57" s="113">
        <f>AF57</f>
        <v>0</v>
      </c>
      <c r="AS57" s="113">
        <f>AM57+AN57</f>
        <v>0</v>
      </c>
      <c r="AT57" s="113">
        <f>SUM(AQ57,AR57,AS57)</f>
        <v>0</v>
      </c>
      <c r="AU57" s="154"/>
      <c r="AV57" s="154"/>
      <c r="AW57" s="154"/>
      <c r="AX57" s="154"/>
      <c r="AY57" s="154"/>
      <c r="AZ57" s="154"/>
      <c r="BA57" s="154"/>
      <c r="BB57" s="155">
        <f>SUM(AU57:BA57)-AT57</f>
        <v>0</v>
      </c>
    </row>
    <row r="58" spans="1:54" s="28" customFormat="1" ht="84" customHeight="1" outlineLevel="2">
      <c r="A58" s="73"/>
      <c r="B58" s="107"/>
      <c r="C58" s="189"/>
      <c r="D58" s="186"/>
      <c r="E58" s="198"/>
      <c r="F58" s="258">
        <v>2026</v>
      </c>
      <c r="G58" s="224">
        <v>2027</v>
      </c>
      <c r="H58" s="68" t="s">
        <v>276</v>
      </c>
      <c r="I58" s="87"/>
      <c r="J58" s="83"/>
      <c r="K58" s="83"/>
      <c r="L58" s="82" t="str">
        <f>IF(I58&lt;&gt;0,((VLOOKUP(I58,'1. Standard_Cost'!$B$4:$D$9,2)+VLOOKUP(I58,'1. Standard_Cost'!$B$4:$D$9,3))*J58*K58),"0")</f>
        <v>0</v>
      </c>
      <c r="M58" s="82">
        <f>L58*'1. Standard_Cost'!$F$4</f>
        <v>0</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c r="AD58" s="86"/>
      <c r="AE58" s="84">
        <f>SUM(AD58,AC58,AB58,Y58,U58,T58,S58,R58)*'1. Standard_Cost'!$B$29</f>
        <v>0</v>
      </c>
      <c r="AF58" s="84">
        <f>SUM(AE58,AD58,AC58,AB58,Y58,U58,T58,S58,R58)</f>
        <v>0</v>
      </c>
      <c r="AG58" s="83"/>
      <c r="AH58" s="83"/>
      <c r="AI58" s="83"/>
      <c r="AJ58" s="87"/>
      <c r="AK58" s="87"/>
      <c r="AL58" s="87"/>
      <c r="AM58" s="84">
        <f>AG58*'1. Standard_Cost'!$B$25+'Incremental_Cost Year 1'!AH46*'1. Standard_Cost'!$C$25+'Incremental_Cost Year 1'!AI46*'1. Standard_Cost'!$D$25+'Incremental_Cost Year 1'!AJ46+'Incremental_Cost Year 1'!AL46+AK58</f>
        <v>0</v>
      </c>
      <c r="AN58" s="84">
        <f>AM58*'1. Standard_Cost'!$C$29</f>
        <v>0</v>
      </c>
      <c r="AO58" s="87"/>
      <c r="AP58" s="144">
        <f t="shared" si="21"/>
        <v>0</v>
      </c>
      <c r="AQ58" s="113">
        <f>L58+M58</f>
        <v>0</v>
      </c>
      <c r="AR58" s="113">
        <f>AF58</f>
        <v>0</v>
      </c>
      <c r="AS58" s="113">
        <f>AM58+AN58</f>
        <v>0</v>
      </c>
      <c r="AT58" s="113">
        <f>SUM(AQ58,AR58,AS58)</f>
        <v>0</v>
      </c>
      <c r="AU58" s="154"/>
      <c r="AV58" s="154"/>
      <c r="AW58" s="154"/>
      <c r="AX58" s="154"/>
      <c r="AY58" s="154"/>
      <c r="AZ58" s="154"/>
      <c r="BA58" s="154"/>
      <c r="BB58" s="155">
        <f>SUM(AU58:BA58)-AT58</f>
        <v>0</v>
      </c>
    </row>
    <row r="59" spans="1:54" s="28" customFormat="1" ht="42.75" customHeight="1" outlineLevel="2">
      <c r="A59" s="73"/>
      <c r="B59" s="107"/>
      <c r="C59" s="189"/>
      <c r="D59" s="186"/>
      <c r="E59" s="198"/>
      <c r="F59" s="258">
        <v>2028</v>
      </c>
      <c r="G59" s="224">
        <v>2028</v>
      </c>
      <c r="H59" s="67" t="s">
        <v>277</v>
      </c>
      <c r="I59" s="87"/>
      <c r="J59" s="83"/>
      <c r="K59" s="83"/>
      <c r="L59" s="82" t="str">
        <f>IF(I59&lt;&gt;0,((VLOOKUP(I59,'1. Standard_Cost'!$B$4:$D$9,2)+VLOOKUP(I59,'1. Standard_Cost'!$B$4:$D$9,3))*J59*K59),"0")</f>
        <v>0</v>
      </c>
      <c r="M59" s="82">
        <f>L59*'1. Standard_Cost'!$F$4</f>
        <v>0</v>
      </c>
      <c r="N59" s="83"/>
      <c r="O59" s="83"/>
      <c r="P59" s="83"/>
      <c r="Q59" s="83"/>
      <c r="R59" s="84">
        <f>'1. Standard_Cost'!$B$13*N59*P59</f>
        <v>0</v>
      </c>
      <c r="S59" s="84">
        <f>N59*O59*P59*'1. Standard_Cost'!$C$13</f>
        <v>0</v>
      </c>
      <c r="T59" s="84">
        <f>N59*P59*Q59*'1. Standard_Cost'!$D$13</f>
        <v>0</v>
      </c>
      <c r="U59" s="84">
        <f>N59*O59*'1. Standard_Cost'!$E$13</f>
        <v>0</v>
      </c>
      <c r="V59" s="83"/>
      <c r="W59" s="83"/>
      <c r="X59" s="83"/>
      <c r="Y59" s="84">
        <f>+V59*((X59*'1. Standard_Cost'!$B$17)+(W59*X59*'1. Standard_Cost'!$C$17))</f>
        <v>0</v>
      </c>
      <c r="Z59" s="83"/>
      <c r="AA59" s="83"/>
      <c r="AB59" s="84">
        <f>+Z59*'1. Standard_Cost'!$B$21+AA59*'1. Standard_Cost'!$C$21</f>
        <v>0</v>
      </c>
      <c r="AC59" s="85"/>
      <c r="AD59" s="86"/>
      <c r="AE59" s="84">
        <f>SUM(AD59,AC59,AB59,Y59,U59,T59,S59,R59)*'1. Standard_Cost'!$B$29</f>
        <v>0</v>
      </c>
      <c r="AF59" s="84">
        <f>SUM(AE59,AD59,AC59,AB59,Y59,U59,T59,S59,R59)</f>
        <v>0</v>
      </c>
      <c r="AG59" s="83"/>
      <c r="AH59" s="83"/>
      <c r="AI59" s="83"/>
      <c r="AJ59" s="87"/>
      <c r="AK59" s="87"/>
      <c r="AL59" s="87"/>
      <c r="AM59" s="84">
        <f>AG59*'1. Standard_Cost'!$B$25+'Incremental_Cost Year 1'!AH48*'1. Standard_Cost'!$C$25+'Incremental_Cost Year 1'!AI48*'1. Standard_Cost'!$D$25+'Incremental_Cost Year 1'!AJ48+'Incremental_Cost Year 1'!AL48+AK59</f>
        <v>0</v>
      </c>
      <c r="AN59" s="84">
        <f>AM59*'1. Standard_Cost'!$C$29</f>
        <v>0</v>
      </c>
      <c r="AO59" s="153"/>
      <c r="AP59" s="144">
        <f t="shared" si="21"/>
        <v>0</v>
      </c>
      <c r="AQ59" s="113">
        <f>L59+M59</f>
        <v>0</v>
      </c>
      <c r="AR59" s="113">
        <f>AF59</f>
        <v>0</v>
      </c>
      <c r="AS59" s="113">
        <f>AM59+AN59</f>
        <v>0</v>
      </c>
      <c r="AT59" s="113">
        <f>SUM(AQ59,AR59,AS59)</f>
        <v>0</v>
      </c>
      <c r="AU59" s="154"/>
      <c r="AV59" s="154"/>
      <c r="AW59" s="154"/>
      <c r="AX59" s="154"/>
      <c r="AY59" s="154"/>
      <c r="AZ59" s="154"/>
      <c r="BA59" s="154"/>
      <c r="BB59" s="155">
        <f>SUM(AU59:BA59)-AT59</f>
        <v>0</v>
      </c>
    </row>
    <row r="60" spans="1:54" s="28" customFormat="1" ht="42.75" customHeight="1" outlineLevel="2">
      <c r="A60" s="73"/>
      <c r="B60" s="253"/>
      <c r="C60" s="291"/>
      <c r="D60" s="186"/>
      <c r="E60" s="221"/>
      <c r="F60" s="258">
        <v>2030</v>
      </c>
      <c r="G60" s="224">
        <v>2030</v>
      </c>
      <c r="H60" s="67" t="s">
        <v>278</v>
      </c>
      <c r="I60" s="87"/>
      <c r="J60" s="83"/>
      <c r="K60" s="83"/>
      <c r="L60" s="82" t="str">
        <f>IF(I60&lt;&gt;0,((VLOOKUP(I60,'1. Standard_Cost'!$B$4:$D$9,2)+VLOOKUP(I60,'1. Standard_Cost'!$B$4:$D$9,3))*J60*K60),"0")</f>
        <v>0</v>
      </c>
      <c r="M60" s="82">
        <f>L60*'1. Standard_Cost'!$F$4</f>
        <v>0</v>
      </c>
      <c r="N60" s="83"/>
      <c r="O60" s="83"/>
      <c r="P60" s="83"/>
      <c r="Q60" s="83"/>
      <c r="R60" s="84">
        <f>'1. Standard_Cost'!$B$13*N60*P60</f>
        <v>0</v>
      </c>
      <c r="S60" s="84">
        <f>N60*O60*P60*'1. Standard_Cost'!$C$13</f>
        <v>0</v>
      </c>
      <c r="T60" s="84">
        <f>N60*P60*Q60*'1. Standard_Cost'!$D$13</f>
        <v>0</v>
      </c>
      <c r="U60" s="84">
        <f>N60*O60*'1. Standard_Cost'!$E$13</f>
        <v>0</v>
      </c>
      <c r="V60" s="83"/>
      <c r="W60" s="83"/>
      <c r="X60" s="83"/>
      <c r="Y60" s="84">
        <f>+V60*((X60*'1. Standard_Cost'!$B$17)+(W60*X60*'1. Standard_Cost'!$C$17))</f>
        <v>0</v>
      </c>
      <c r="Z60" s="83"/>
      <c r="AA60" s="83"/>
      <c r="AB60" s="84">
        <f>+Z60*'1. Standard_Cost'!$B$21+AA60*'1. Standard_Cost'!$C$21</f>
        <v>0</v>
      </c>
      <c r="AC60" s="85"/>
      <c r="AD60" s="86"/>
      <c r="AE60" s="84">
        <f>SUM(AD60,AC60,AB60,Y60,U60,T60,S60,R60)*'1. Standard_Cost'!$B$29</f>
        <v>0</v>
      </c>
      <c r="AF60" s="84">
        <f>SUM(AE60,AD60,AC60,AB60,Y60,U60,T60,S60,R60)</f>
        <v>0</v>
      </c>
      <c r="AG60" s="83"/>
      <c r="AH60" s="83"/>
      <c r="AI60" s="83"/>
      <c r="AJ60" s="87"/>
      <c r="AK60" s="87"/>
      <c r="AL60" s="87"/>
      <c r="AM60" s="84">
        <f>AG60*'1. Standard_Cost'!$B$25+'Incremental_Cost Year 1'!AH49*'1. Standard_Cost'!$C$25+'Incremental_Cost Year 1'!AI49*'1. Standard_Cost'!$D$25+'Incremental_Cost Year 1'!AJ49+'Incremental_Cost Year 1'!AL49+AK60</f>
        <v>0</v>
      </c>
      <c r="AN60" s="84">
        <f>AM60*'1. Standard_Cost'!$C$29</f>
        <v>0</v>
      </c>
      <c r="AO60" s="153"/>
      <c r="AP60" s="144">
        <f t="shared" si="21"/>
        <v>0</v>
      </c>
      <c r="AQ60" s="113">
        <f>L60+M60</f>
        <v>0</v>
      </c>
      <c r="AR60" s="113">
        <f>AF60</f>
        <v>0</v>
      </c>
      <c r="AS60" s="113">
        <f>AM60+AN60</f>
        <v>0</v>
      </c>
      <c r="AT60" s="113">
        <f>SUM(AQ60,AR60,AS60)</f>
        <v>0</v>
      </c>
      <c r="AU60" s="154"/>
      <c r="AV60" s="154"/>
      <c r="AW60" s="154"/>
      <c r="AX60" s="154"/>
      <c r="AY60" s="154"/>
      <c r="AZ60" s="154"/>
      <c r="BA60" s="154"/>
      <c r="BB60" s="155">
        <f>SUM(AU60:BA60)-AT60</f>
        <v>0</v>
      </c>
    </row>
    <row r="61" spans="1:54" s="28" customFormat="1" ht="267.75" outlineLevel="1">
      <c r="A61" s="73"/>
      <c r="B61" s="111"/>
      <c r="C61" s="112"/>
      <c r="D61" s="101" t="s">
        <v>209</v>
      </c>
      <c r="E61" s="100" t="s">
        <v>273</v>
      </c>
      <c r="F61" s="65">
        <v>2024</v>
      </c>
      <c r="G61" s="65">
        <v>2030</v>
      </c>
      <c r="H61" s="219" t="s">
        <v>182</v>
      </c>
      <c r="I61" s="156"/>
      <c r="J61" s="156"/>
      <c r="K61" s="156"/>
      <c r="L61" s="84">
        <f>SUM(L56:L60)</f>
        <v>0</v>
      </c>
      <c r="M61" s="84">
        <f>SUM(M56:M60)</f>
        <v>0</v>
      </c>
      <c r="N61" s="156"/>
      <c r="O61" s="156"/>
      <c r="P61" s="156"/>
      <c r="Q61" s="156"/>
      <c r="R61" s="84">
        <f>SUM(R56:R60)</f>
        <v>0</v>
      </c>
      <c r="S61" s="84">
        <f>SUM(S56:S60)</f>
        <v>0</v>
      </c>
      <c r="T61" s="84">
        <f>SUM(T56:T60)</f>
        <v>0</v>
      </c>
      <c r="U61" s="84">
        <f>SUM(U56:U60)</f>
        <v>0</v>
      </c>
      <c r="V61" s="156"/>
      <c r="W61" s="156"/>
      <c r="X61" s="156"/>
      <c r="Y61" s="84">
        <f>SUM(Y56:Y60)</f>
        <v>0</v>
      </c>
      <c r="Z61" s="156"/>
      <c r="AA61" s="156"/>
      <c r="AB61" s="84">
        <f>SUM(AB56:AB60)</f>
        <v>0</v>
      </c>
      <c r="AC61" s="84">
        <f>SUM(AC56:AC60)</f>
        <v>0</v>
      </c>
      <c r="AD61" s="84">
        <f>SUM(AD56:AD60)</f>
        <v>0</v>
      </c>
      <c r="AE61" s="84">
        <f>SUM(AE56:AE60)</f>
        <v>0</v>
      </c>
      <c r="AF61" s="84">
        <f>SUM(AF56:AF60)</f>
        <v>0</v>
      </c>
      <c r="AG61" s="156"/>
      <c r="AH61" s="156"/>
      <c r="AI61" s="156"/>
      <c r="AJ61" s="84">
        <f>SUM(AJ56:AJ60)</f>
        <v>0</v>
      </c>
      <c r="AK61" s="84">
        <f>SUM(AK56:AK60)</f>
        <v>0</v>
      </c>
      <c r="AL61" s="84">
        <f>SUM(AL56:AL60)</f>
        <v>0</v>
      </c>
      <c r="AM61" s="84">
        <f>SUM(AM56:AM60)</f>
        <v>0</v>
      </c>
      <c r="AN61" s="84">
        <f>SUM(AN56:AN60)</f>
        <v>0</v>
      </c>
      <c r="AO61" s="157"/>
      <c r="AP61" s="158"/>
      <c r="AQ61" s="84">
        <f t="shared" ref="AQ61:BB61" si="24">SUM(AQ56:AQ60)</f>
        <v>0</v>
      </c>
      <c r="AR61" s="84">
        <f t="shared" si="24"/>
        <v>0</v>
      </c>
      <c r="AS61" s="84">
        <f t="shared" si="24"/>
        <v>0</v>
      </c>
      <c r="AT61" s="84">
        <f t="shared" si="24"/>
        <v>0</v>
      </c>
      <c r="AU61" s="84">
        <f t="shared" si="24"/>
        <v>0</v>
      </c>
      <c r="AV61" s="84">
        <f t="shared" si="24"/>
        <v>0</v>
      </c>
      <c r="AW61" s="84">
        <f t="shared" si="24"/>
        <v>0</v>
      </c>
      <c r="AX61" s="84">
        <f t="shared" si="24"/>
        <v>0</v>
      </c>
      <c r="AY61" s="84">
        <f t="shared" si="24"/>
        <v>0</v>
      </c>
      <c r="AZ61" s="84">
        <f t="shared" si="24"/>
        <v>0</v>
      </c>
      <c r="BA61" s="84">
        <f t="shared" si="24"/>
        <v>0</v>
      </c>
      <c r="BB61" s="84">
        <f t="shared" si="24"/>
        <v>0</v>
      </c>
    </row>
    <row r="62" spans="1:54" s="28" customFormat="1" ht="56.25" customHeight="1" outlineLevel="2">
      <c r="A62" s="73"/>
      <c r="B62" s="107"/>
      <c r="C62" s="108"/>
      <c r="D62" s="136"/>
      <c r="E62" s="185"/>
      <c r="F62" s="65">
        <v>2024</v>
      </c>
      <c r="G62" s="65">
        <v>2024</v>
      </c>
      <c r="H62" s="68" t="s">
        <v>280</v>
      </c>
      <c r="I62" s="87" t="s">
        <v>4</v>
      </c>
      <c r="J62" s="83">
        <v>1</v>
      </c>
      <c r="K62" s="83">
        <v>2</v>
      </c>
      <c r="L62" s="82">
        <f>IF(I62&lt;&gt;0,((VLOOKUP(I62,'1. Standard_Cost'!$B$4:$D$9,2)+VLOOKUP(I62,'1. Standard_Cost'!$B$4:$D$9,3))*J62*K62),"0")</f>
        <v>273500</v>
      </c>
      <c r="M62" s="82">
        <f>L62*'1. Standard_Cost'!$F$4</f>
        <v>45674.5</v>
      </c>
      <c r="N62" s="83"/>
      <c r="O62" s="83"/>
      <c r="P62" s="83"/>
      <c r="Q62" s="83"/>
      <c r="R62" s="84">
        <f>'1. Standard_Cost'!$B$13*N62*P62</f>
        <v>0</v>
      </c>
      <c r="S62" s="84">
        <f>N62*O62*P62*'1. Standard_Cost'!$C$13</f>
        <v>0</v>
      </c>
      <c r="T62" s="84">
        <f>N62*P62*Q62*'1. Standard_Cost'!$D$13</f>
        <v>0</v>
      </c>
      <c r="U62" s="84">
        <f>N62*O62*'1. Standard_Cost'!$E$13</f>
        <v>0</v>
      </c>
      <c r="V62" s="83"/>
      <c r="W62" s="83"/>
      <c r="X62" s="83"/>
      <c r="Y62" s="84">
        <f>+V62*((X62*'1. Standard_Cost'!$B$17)+(W62*X62*'1. Standard_Cost'!$C$17))</f>
        <v>0</v>
      </c>
      <c r="Z62" s="83"/>
      <c r="AA62" s="83"/>
      <c r="AB62" s="84">
        <f>+Z62*'1. Standard_Cost'!$B$21+AA62*'1. Standard_Cost'!$C$21</f>
        <v>0</v>
      </c>
      <c r="AC62" s="85">
        <v>30000</v>
      </c>
      <c r="AD62" s="86"/>
      <c r="AE62" s="84">
        <f>SUM(AD62,AC62,AB62,Y62,U62,T62,S62,R62)*'1. Standard_Cost'!$B$29</f>
        <v>6000</v>
      </c>
      <c r="AF62" s="84">
        <f>SUM(AE62,AD62,AC62,AB62,Y62,U62,T62,S62,R62)</f>
        <v>36000</v>
      </c>
      <c r="AG62" s="83"/>
      <c r="AH62" s="83"/>
      <c r="AI62" s="83"/>
      <c r="AJ62" s="87"/>
      <c r="AK62" s="87"/>
      <c r="AL62" s="87"/>
      <c r="AM62" s="84" t="e">
        <f>AG62*'1. Standard_Cost'!$B$25+'Incremental_Cost Year 1'!#REF!*'1. Standard_Cost'!$C$25+'Incremental_Cost Year 1'!#REF!*'1. Standard_Cost'!$D$25+'Incremental_Cost Year 1'!#REF!+'Incremental_Cost Year 1'!#REF!+AK62</f>
        <v>#REF!</v>
      </c>
      <c r="AN62" s="84" t="e">
        <f>AM62*'1. Standard_Cost'!$C$29</f>
        <v>#REF!</v>
      </c>
      <c r="AO62" s="87"/>
      <c r="AP62" s="144">
        <f t="shared" si="21"/>
        <v>355174.5</v>
      </c>
      <c r="AQ62" s="113">
        <f>L62+M62</f>
        <v>319174.5</v>
      </c>
      <c r="AR62" s="113">
        <f>AF62</f>
        <v>36000</v>
      </c>
      <c r="AS62" s="113" t="e">
        <f>AM62+AN62</f>
        <v>#REF!</v>
      </c>
      <c r="AT62" s="113" t="e">
        <f>SUM(AQ62,AR62,AS62)</f>
        <v>#REF!</v>
      </c>
      <c r="AU62" s="154" t="e">
        <f>AT62</f>
        <v>#REF!</v>
      </c>
      <c r="AV62" s="154"/>
      <c r="AW62" s="154"/>
      <c r="AX62" s="154"/>
      <c r="AY62" s="154"/>
      <c r="AZ62" s="154"/>
      <c r="BA62" s="154"/>
      <c r="BB62" s="155" t="e">
        <f t="shared" ref="BB62:BB63" si="25">SUM(AU62:BA62)-AT62</f>
        <v>#REF!</v>
      </c>
    </row>
    <row r="63" spans="1:54" s="28" customFormat="1" ht="57.75" customHeight="1" outlineLevel="2">
      <c r="A63" s="73"/>
      <c r="B63" s="107"/>
      <c r="C63" s="108"/>
      <c r="D63" s="121"/>
      <c r="E63" s="186"/>
      <c r="F63" s="65">
        <v>2026</v>
      </c>
      <c r="G63" s="65">
        <v>2026</v>
      </c>
      <c r="H63" s="68" t="s">
        <v>281</v>
      </c>
      <c r="I63" s="87" t="s">
        <v>4</v>
      </c>
      <c r="J63" s="83">
        <v>1</v>
      </c>
      <c r="K63" s="83">
        <v>2</v>
      </c>
      <c r="L63" s="82">
        <f>IF(I63&lt;&gt;0,((VLOOKUP(I63,'1. Standard_Cost'!$B$4:$D$9,2)+VLOOKUP(I63,'1. Standard_Cost'!$B$4:$D$9,3))*J63*K63),"0")</f>
        <v>273500</v>
      </c>
      <c r="M63" s="82">
        <f>L63*'1. Standard_Cost'!$F$4</f>
        <v>45674.5</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v>30000</v>
      </c>
      <c r="AD63" s="86"/>
      <c r="AE63" s="84">
        <f>SUM(AD63,AC63,AB63,Y63,U63,T63,S63,R63)*'1. Standard_Cost'!$B$29</f>
        <v>6000</v>
      </c>
      <c r="AF63" s="84">
        <f>SUM(AE63,AD63,AC63,AB63,Y63,U63,T63,S63,R63)</f>
        <v>36000</v>
      </c>
      <c r="AG63" s="83"/>
      <c r="AH63" s="83"/>
      <c r="AI63" s="83"/>
      <c r="AJ63" s="87"/>
      <c r="AK63" s="87"/>
      <c r="AL63" s="87"/>
      <c r="AM63" s="84" t="e">
        <f>AG63*'1. Standard_Cost'!$B$25+'Incremental_Cost Year 1'!#REF!*'1. Standard_Cost'!$C$25+'Incremental_Cost Year 1'!#REF!*'1. Standard_Cost'!$D$25+'Incremental_Cost Year 1'!#REF!+'Incremental_Cost Year 1'!#REF!+AK63</f>
        <v>#REF!</v>
      </c>
      <c r="AN63" s="84" t="e">
        <f>AM63*'1. Standard_Cost'!$C$29</f>
        <v>#REF!</v>
      </c>
      <c r="AO63" s="87"/>
      <c r="AP63" s="144">
        <f t="shared" si="21"/>
        <v>355174.5</v>
      </c>
      <c r="AQ63" s="113">
        <f>L63+M63</f>
        <v>319174.5</v>
      </c>
      <c r="AR63" s="113">
        <f>AF63</f>
        <v>36000</v>
      </c>
      <c r="AS63" s="113" t="e">
        <f>AM63+AN63</f>
        <v>#REF!</v>
      </c>
      <c r="AT63" s="113" t="e">
        <f>SUM(AQ63,AR63,AS63)</f>
        <v>#REF!</v>
      </c>
      <c r="AU63" s="154" t="e">
        <f>AT63</f>
        <v>#REF!</v>
      </c>
      <c r="AV63" s="154"/>
      <c r="AW63" s="154"/>
      <c r="AX63" s="154"/>
      <c r="AY63" s="154"/>
      <c r="AZ63" s="154"/>
      <c r="BA63" s="154"/>
      <c r="BB63" s="155" t="e">
        <f t="shared" si="25"/>
        <v>#REF!</v>
      </c>
    </row>
    <row r="64" spans="1:54" s="28" customFormat="1" ht="57.75" customHeight="1" outlineLevel="2">
      <c r="A64" s="73"/>
      <c r="B64" s="107"/>
      <c r="C64" s="108"/>
      <c r="D64" s="121"/>
      <c r="E64" s="186"/>
      <c r="F64" s="65">
        <v>2026</v>
      </c>
      <c r="G64" s="65">
        <v>2027</v>
      </c>
      <c r="H64" s="67" t="s">
        <v>282</v>
      </c>
      <c r="I64" s="87"/>
      <c r="J64" s="83"/>
      <c r="K64" s="83"/>
      <c r="L64" s="82"/>
      <c r="M64" s="82"/>
      <c r="N64" s="83"/>
      <c r="O64" s="83"/>
      <c r="P64" s="83"/>
      <c r="Q64" s="83"/>
      <c r="R64" s="84"/>
      <c r="S64" s="84"/>
      <c r="T64" s="84"/>
      <c r="U64" s="84"/>
      <c r="V64" s="99"/>
      <c r="W64" s="99"/>
      <c r="X64" s="99"/>
      <c r="Y64" s="84"/>
      <c r="Z64" s="99"/>
      <c r="AA64" s="99"/>
      <c r="AB64" s="84"/>
      <c r="AC64" s="85"/>
      <c r="AD64" s="86"/>
      <c r="AE64" s="84"/>
      <c r="AF64" s="84"/>
      <c r="AG64" s="99"/>
      <c r="AH64" s="99"/>
      <c r="AI64" s="99"/>
      <c r="AJ64" s="87"/>
      <c r="AK64" s="87"/>
      <c r="AL64" s="87"/>
      <c r="AM64" s="84"/>
      <c r="AN64" s="84"/>
      <c r="AO64" s="166"/>
      <c r="AP64" s="144"/>
      <c r="AQ64" s="113"/>
      <c r="AR64" s="113"/>
      <c r="AS64" s="113"/>
      <c r="AT64" s="113"/>
      <c r="AU64" s="154"/>
      <c r="AV64" s="154"/>
      <c r="AW64" s="154"/>
      <c r="AX64" s="154"/>
      <c r="AY64" s="154"/>
      <c r="AZ64" s="154"/>
      <c r="BA64" s="154"/>
      <c r="BB64" s="155"/>
    </row>
    <row r="65" spans="1:54" s="28" customFormat="1" ht="57.75" customHeight="1" outlineLevel="2">
      <c r="A65" s="73"/>
      <c r="B65" s="107"/>
      <c r="C65" s="108"/>
      <c r="D65" s="121"/>
      <c r="E65" s="186"/>
      <c r="F65" s="65">
        <v>2028</v>
      </c>
      <c r="G65" s="65">
        <v>2028</v>
      </c>
      <c r="H65" s="67" t="s">
        <v>283</v>
      </c>
      <c r="I65" s="87"/>
      <c r="J65" s="83"/>
      <c r="K65" s="83"/>
      <c r="L65" s="82"/>
      <c r="M65" s="82"/>
      <c r="N65" s="83"/>
      <c r="O65" s="83"/>
      <c r="P65" s="83"/>
      <c r="Q65" s="83"/>
      <c r="R65" s="84"/>
      <c r="S65" s="84"/>
      <c r="T65" s="84"/>
      <c r="U65" s="84"/>
      <c r="V65" s="99"/>
      <c r="W65" s="99"/>
      <c r="X65" s="99"/>
      <c r="Y65" s="84"/>
      <c r="Z65" s="99"/>
      <c r="AA65" s="99"/>
      <c r="AB65" s="84"/>
      <c r="AC65" s="85"/>
      <c r="AD65" s="86"/>
      <c r="AE65" s="84"/>
      <c r="AF65" s="84"/>
      <c r="AG65" s="99"/>
      <c r="AH65" s="99"/>
      <c r="AI65" s="99"/>
      <c r="AJ65" s="87"/>
      <c r="AK65" s="87"/>
      <c r="AL65" s="87"/>
      <c r="AM65" s="84"/>
      <c r="AN65" s="84"/>
      <c r="AO65" s="166"/>
      <c r="AP65" s="144"/>
      <c r="AQ65" s="113"/>
      <c r="AR65" s="113"/>
      <c r="AS65" s="113"/>
      <c r="AT65" s="113"/>
      <c r="AU65" s="154"/>
      <c r="AV65" s="154"/>
      <c r="AW65" s="154"/>
      <c r="AX65" s="154"/>
      <c r="AY65" s="154"/>
      <c r="AZ65" s="154"/>
      <c r="BA65" s="154"/>
      <c r="BB65" s="155"/>
    </row>
    <row r="66" spans="1:54" s="28" customFormat="1" ht="57.75" customHeight="1" outlineLevel="2">
      <c r="A66" s="73"/>
      <c r="B66" s="107"/>
      <c r="C66" s="108"/>
      <c r="D66" s="121"/>
      <c r="E66" s="186"/>
      <c r="F66" s="65">
        <v>2030</v>
      </c>
      <c r="G66" s="65">
        <v>2030</v>
      </c>
      <c r="H66" s="67" t="s">
        <v>284</v>
      </c>
      <c r="I66" s="87"/>
      <c r="J66" s="83"/>
      <c r="K66" s="83"/>
      <c r="L66" s="82"/>
      <c r="M66" s="82"/>
      <c r="N66" s="83"/>
      <c r="O66" s="83"/>
      <c r="P66" s="83"/>
      <c r="Q66" s="83"/>
      <c r="R66" s="84"/>
      <c r="S66" s="84"/>
      <c r="T66" s="84"/>
      <c r="U66" s="84"/>
      <c r="V66" s="99"/>
      <c r="W66" s="99"/>
      <c r="X66" s="99"/>
      <c r="Y66" s="84"/>
      <c r="Z66" s="99"/>
      <c r="AA66" s="99"/>
      <c r="AB66" s="84"/>
      <c r="AC66" s="85"/>
      <c r="AD66" s="86"/>
      <c r="AE66" s="84"/>
      <c r="AF66" s="84"/>
      <c r="AG66" s="99"/>
      <c r="AH66" s="99"/>
      <c r="AI66" s="99"/>
      <c r="AJ66" s="87"/>
      <c r="AK66" s="87"/>
      <c r="AL66" s="87"/>
      <c r="AM66" s="84"/>
      <c r="AN66" s="84"/>
      <c r="AO66" s="166"/>
      <c r="AP66" s="144"/>
      <c r="AQ66" s="113"/>
      <c r="AR66" s="113"/>
      <c r="AS66" s="113"/>
      <c r="AT66" s="113"/>
      <c r="AU66" s="154"/>
      <c r="AV66" s="154"/>
      <c r="AW66" s="154"/>
      <c r="AX66" s="154"/>
      <c r="AY66" s="154"/>
      <c r="AZ66" s="154"/>
      <c r="BA66" s="154"/>
      <c r="BB66" s="155"/>
    </row>
    <row r="67" spans="1:54" s="28" customFormat="1" ht="66.75" customHeight="1" outlineLevel="2">
      <c r="A67" s="73"/>
      <c r="B67" s="107"/>
      <c r="C67" s="108"/>
      <c r="D67" s="94" t="s">
        <v>209</v>
      </c>
      <c r="E67" s="94" t="s">
        <v>279</v>
      </c>
      <c r="F67" s="65">
        <v>2024</v>
      </c>
      <c r="G67" s="65">
        <v>2030</v>
      </c>
      <c r="H67" s="219" t="s">
        <v>195</v>
      </c>
      <c r="I67" s="156"/>
      <c r="J67" s="156"/>
      <c r="K67" s="156"/>
      <c r="L67" s="84">
        <f>SUM(L62:L63)</f>
        <v>547000</v>
      </c>
      <c r="M67" s="84">
        <f>SUM(M62:M63)</f>
        <v>91349</v>
      </c>
      <c r="N67" s="156"/>
      <c r="O67" s="156"/>
      <c r="P67" s="156"/>
      <c r="Q67" s="156"/>
      <c r="R67" s="84">
        <f>SUM(R62:R63)</f>
        <v>0</v>
      </c>
      <c r="S67" s="84">
        <f>SUM(S62:S63)</f>
        <v>0</v>
      </c>
      <c r="T67" s="84">
        <f>SUM(T62:T63)</f>
        <v>0</v>
      </c>
      <c r="U67" s="84">
        <f>SUM(U62:U63)</f>
        <v>0</v>
      </c>
      <c r="V67" s="156"/>
      <c r="W67" s="156"/>
      <c r="X67" s="156"/>
      <c r="Y67" s="84">
        <f>SUM(Y62:Y63)</f>
        <v>0</v>
      </c>
      <c r="Z67" s="156"/>
      <c r="AA67" s="156"/>
      <c r="AB67" s="84">
        <f>SUM(AB62:AB63)</f>
        <v>0</v>
      </c>
      <c r="AC67" s="84">
        <f>SUM(AC62:AC63)</f>
        <v>60000</v>
      </c>
      <c r="AD67" s="84">
        <f>SUM(AD62:AD63)</f>
        <v>0</v>
      </c>
      <c r="AE67" s="84">
        <f>SUM(AE62:AE63)</f>
        <v>12000</v>
      </c>
      <c r="AF67" s="84">
        <f>SUM(AF62:AF63)</f>
        <v>72000</v>
      </c>
      <c r="AG67" s="156"/>
      <c r="AH67" s="156"/>
      <c r="AI67" s="156"/>
      <c r="AJ67" s="84">
        <f>SUM(AJ62:AJ63)</f>
        <v>0</v>
      </c>
      <c r="AK67" s="84">
        <f>SUM(AK62:AK63)</f>
        <v>0</v>
      </c>
      <c r="AL67" s="84">
        <f>SUM(AL62:AL63)</f>
        <v>0</v>
      </c>
      <c r="AM67" s="84" t="e">
        <f>SUM(AM62:AM63)</f>
        <v>#REF!</v>
      </c>
      <c r="AN67" s="84" t="e">
        <f>SUM(AN62:AN63)</f>
        <v>#REF!</v>
      </c>
      <c r="AO67" s="157"/>
      <c r="AP67" s="158"/>
      <c r="AQ67" s="84">
        <f t="shared" ref="AQ67:BB67" si="26">SUM(AQ62:AQ63)</f>
        <v>638349</v>
      </c>
      <c r="AR67" s="84">
        <f t="shared" si="26"/>
        <v>72000</v>
      </c>
      <c r="AS67" s="84" t="e">
        <f t="shared" si="26"/>
        <v>#REF!</v>
      </c>
      <c r="AT67" s="84" t="e">
        <f t="shared" si="26"/>
        <v>#REF!</v>
      </c>
      <c r="AU67" s="84" t="e">
        <f t="shared" si="26"/>
        <v>#REF!</v>
      </c>
      <c r="AV67" s="84">
        <f t="shared" si="26"/>
        <v>0</v>
      </c>
      <c r="AW67" s="84">
        <f t="shared" si="26"/>
        <v>0</v>
      </c>
      <c r="AX67" s="84">
        <f t="shared" si="26"/>
        <v>0</v>
      </c>
      <c r="AY67" s="84">
        <f t="shared" si="26"/>
        <v>0</v>
      </c>
      <c r="AZ67" s="84">
        <f t="shared" si="26"/>
        <v>0</v>
      </c>
      <c r="BA67" s="84">
        <f t="shared" si="26"/>
        <v>0</v>
      </c>
      <c r="BB67" s="84" t="e">
        <f t="shared" si="26"/>
        <v>#REF!</v>
      </c>
    </row>
    <row r="68" spans="1:54" s="28" customFormat="1" ht="64.150000000000006" customHeight="1">
      <c r="A68" s="97"/>
      <c r="B68" s="179"/>
      <c r="C68" s="527" t="s">
        <v>285</v>
      </c>
      <c r="D68" s="527"/>
      <c r="E68" s="528"/>
      <c r="F68" s="130"/>
      <c r="G68" s="128"/>
      <c r="H68" s="98" t="s">
        <v>196</v>
      </c>
      <c r="I68" s="161"/>
      <c r="J68" s="161"/>
      <c r="K68" s="161"/>
      <c r="L68" s="162" t="e">
        <f>SUM(L77,L81,L85,L88,L93,#REF!,#REF!,#REF!,#REF!)</f>
        <v>#REF!</v>
      </c>
      <c r="M68" s="162" t="e">
        <f>SUM(M77,M81,M85,M88,M93,#REF!,#REF!,#REF!,#REF!)</f>
        <v>#REF!</v>
      </c>
      <c r="N68" s="161"/>
      <c r="O68" s="161"/>
      <c r="P68" s="161"/>
      <c r="Q68" s="161"/>
      <c r="R68" s="162" t="e">
        <f>SUM(R77,R81,R85,R88,R93,#REF!,#REF!,#REF!,#REF!)</f>
        <v>#REF!</v>
      </c>
      <c r="S68" s="162" t="e">
        <f>SUM(S77,S81,S85,S88,S93,#REF!,#REF!,#REF!,#REF!)</f>
        <v>#REF!</v>
      </c>
      <c r="T68" s="162" t="e">
        <f>SUM(T77,T81,T85,T88,T93,#REF!,#REF!,#REF!,#REF!)</f>
        <v>#REF!</v>
      </c>
      <c r="U68" s="162" t="e">
        <f>SUM(U77,U81,U85,U88,U93,#REF!,#REF!,#REF!,#REF!)</f>
        <v>#REF!</v>
      </c>
      <c r="V68" s="161"/>
      <c r="W68" s="161"/>
      <c r="X68" s="161"/>
      <c r="Y68" s="162" t="e">
        <f>SUM(Y77,Y81,Y85,Y88,Y93,#REF!,#REF!,#REF!,#REF!)</f>
        <v>#REF!</v>
      </c>
      <c r="Z68" s="162"/>
      <c r="AA68" s="162"/>
      <c r="AB68" s="162" t="e">
        <f>SUM(AB77,AB81,AB85,AB88,AB93,#REF!,#REF!,#REF!,#REF!)</f>
        <v>#REF!</v>
      </c>
      <c r="AC68" s="162" t="e">
        <f>SUM(AC77,AC81,AC85,AC88,AC93,#REF!,#REF!,#REF!,#REF!)</f>
        <v>#REF!</v>
      </c>
      <c r="AD68" s="162" t="e">
        <f>SUM(AD77,AD81,AD85,AD88,AD93,#REF!,#REF!,#REF!,#REF!)</f>
        <v>#REF!</v>
      </c>
      <c r="AE68" s="162" t="e">
        <f>SUM(AE77,AE81,AE85,AE88,AE93,#REF!,#REF!,#REF!,#REF!)</f>
        <v>#REF!</v>
      </c>
      <c r="AF68" s="162" t="e">
        <f>SUM(AF77,AF81,AF85,AF88,AF93,#REF!,#REF!,#REF!,#REF!)</f>
        <v>#REF!</v>
      </c>
      <c r="AG68" s="161"/>
      <c r="AH68" s="161"/>
      <c r="AI68" s="161"/>
      <c r="AJ68" s="162" t="e">
        <f>SUM(AJ77,AJ81,AJ85,AJ88,AJ93,#REF!,#REF!,#REF!,#REF!)</f>
        <v>#REF!</v>
      </c>
      <c r="AK68" s="162" t="e">
        <f>SUM(AK77,AK81,AK85,AK88,AK93,#REF!,#REF!,#REF!,#REF!)</f>
        <v>#REF!</v>
      </c>
      <c r="AL68" s="162" t="e">
        <f>SUM(AL77,AL81,AL85,AL88,AL93,#REF!,#REF!,#REF!,#REF!)</f>
        <v>#REF!</v>
      </c>
      <c r="AM68" s="162" t="e">
        <f>SUM(AM77,AM81,AM85,AM88,AM93,#REF!,#REF!,#REF!,#REF!)</f>
        <v>#REF!</v>
      </c>
      <c r="AN68" s="162" t="e">
        <f>SUM(AN77,AN81,AN85,AN88,AN93,#REF!,#REF!,#REF!,#REF!)</f>
        <v>#REF!</v>
      </c>
      <c r="AO68" s="163"/>
      <c r="AP68" s="164"/>
      <c r="AQ68" s="162" t="e">
        <f>SUM(AQ77,AQ81,AQ85,AQ88,AQ93,#REF!,#REF!,#REF!,#REF!)</f>
        <v>#REF!</v>
      </c>
      <c r="AR68" s="162" t="e">
        <f>SUM(AR77,AR81,AR85,AR88,AR93,#REF!,#REF!,#REF!,#REF!)</f>
        <v>#REF!</v>
      </c>
      <c r="AS68" s="162" t="e">
        <f>SUM(AS77,AS81,AS85,AS88,AS93,#REF!,#REF!,#REF!,#REF!)</f>
        <v>#REF!</v>
      </c>
      <c r="AT68" s="162" t="e">
        <f>SUM(AT77,AT81,AT85,AT88,AT93,#REF!,#REF!,#REF!,#REF!)</f>
        <v>#REF!</v>
      </c>
      <c r="AU68" s="162" t="e">
        <f>SUM(AU77,AU81,AU85,AU88,AU93,#REF!,#REF!,#REF!,#REF!)</f>
        <v>#REF!</v>
      </c>
      <c r="AV68" s="162" t="e">
        <f>SUM(AV77,AV81,AV85,AV88,AV93,#REF!,#REF!,#REF!,#REF!)</f>
        <v>#REF!</v>
      </c>
      <c r="AW68" s="162" t="e">
        <f>SUM(AW77,AW81,AW85,AW88,AW93,#REF!,#REF!,#REF!,#REF!)</f>
        <v>#REF!</v>
      </c>
      <c r="AX68" s="162" t="e">
        <f>SUM(AX77,AX81,AX85,AX88,AX93,#REF!,#REF!,#REF!,#REF!)</f>
        <v>#REF!</v>
      </c>
      <c r="AY68" s="162" t="e">
        <f>SUM(AY77,AY81,AY85,AY88,AY93,#REF!,#REF!,#REF!,#REF!)</f>
        <v>#REF!</v>
      </c>
      <c r="AZ68" s="162" t="e">
        <f>SUM(AZ77,AZ81,AZ85,AZ88,AZ93,#REF!,#REF!,#REF!,#REF!)</f>
        <v>#REF!</v>
      </c>
      <c r="BA68" s="162" t="e">
        <f>SUM(BA77,BA81,BA85,BA88,BA93,#REF!,#REF!,#REF!,#REF!)</f>
        <v>#REF!</v>
      </c>
      <c r="BB68" s="162" t="e">
        <f>SUM(BB77,BB81,BB85,BB88,BB93,#REF!,#REF!,#REF!,#REF!)</f>
        <v>#REF!</v>
      </c>
    </row>
    <row r="69" spans="1:54" s="28" customFormat="1" ht="90" customHeight="1" outlineLevel="2">
      <c r="A69" s="73"/>
      <c r="B69" s="181"/>
      <c r="C69" s="188"/>
      <c r="D69" s="192"/>
      <c r="E69" s="187"/>
      <c r="F69" s="225">
        <v>2024</v>
      </c>
      <c r="G69" s="225">
        <v>2024</v>
      </c>
      <c r="H69" s="70" t="s">
        <v>290</v>
      </c>
      <c r="I69" s="87"/>
      <c r="J69" s="83"/>
      <c r="K69" s="83"/>
      <c r="L69" s="82" t="str">
        <f>IF(I69&lt;&gt;0,((VLOOKUP(I69,'1. Standard_Cost'!$B$4:$D$9,2)+VLOOKUP(I69,'1. Standard_Cost'!$B$4:$D$9,3))*J69*K69),"0")</f>
        <v>0</v>
      </c>
      <c r="M69" s="82">
        <f>L69*'1. Standard_Cost'!$F$4</f>
        <v>0</v>
      </c>
      <c r="N69" s="83"/>
      <c r="O69" s="83"/>
      <c r="P69" s="83"/>
      <c r="Q69" s="83"/>
      <c r="R69" s="84">
        <f>'1. Standard_Cost'!$B$13*N69*P69</f>
        <v>0</v>
      </c>
      <c r="S69" s="84">
        <f>N69*O69*P69*'1. Standard_Cost'!$C$13</f>
        <v>0</v>
      </c>
      <c r="T69" s="84">
        <f>N69*P69*Q69*'1. Standard_Cost'!$D$13</f>
        <v>0</v>
      </c>
      <c r="U69" s="84">
        <f>N69*O69*'1. Standard_Cost'!$E$13</f>
        <v>0</v>
      </c>
      <c r="V69" s="83"/>
      <c r="W69" s="83"/>
      <c r="X69" s="83"/>
      <c r="Y69" s="84">
        <f>+V69*((X69*'1. Standard_Cost'!$B$17)+(W69*X69*'1. Standard_Cost'!$C$17))</f>
        <v>0</v>
      </c>
      <c r="Z69" s="83"/>
      <c r="AA69" s="83"/>
      <c r="AB69" s="84">
        <f>+Z69*'1. Standard_Cost'!$B$21+AA69*'1. Standard_Cost'!$C$21</f>
        <v>0</v>
      </c>
      <c r="AC69" s="85"/>
      <c r="AD69" s="86"/>
      <c r="AE69" s="84">
        <f>SUM(AD69,AC69,AB69,Y69,U69,T69,S69,R69)*'1. Standard_Cost'!$B$29</f>
        <v>0</v>
      </c>
      <c r="AF69" s="84">
        <f t="shared" ref="AF69:AF74" si="27">SUM(AE69,AD69,AC69,AB69,Y69,U69,T69,S69,R69)</f>
        <v>0</v>
      </c>
      <c r="AG69" s="83"/>
      <c r="AH69" s="83"/>
      <c r="AI69" s="83"/>
      <c r="AJ69" s="87"/>
      <c r="AK69" s="87"/>
      <c r="AL69" s="87"/>
      <c r="AM69" s="84" t="e">
        <f>AG69*'1. Standard_Cost'!$B$25+'Incremental_Cost Year 1'!#REF!*'1. Standard_Cost'!$C$25+'Incremental_Cost Year 1'!#REF!*'1. Standard_Cost'!$D$25+'Incremental_Cost Year 1'!#REF!+'Incremental_Cost Year 1'!#REF!+AK69</f>
        <v>#REF!</v>
      </c>
      <c r="AN69" s="84" t="e">
        <f>AM69*'1. Standard_Cost'!$C$29</f>
        <v>#REF!</v>
      </c>
      <c r="AO69" s="87"/>
      <c r="AP69" s="144">
        <v>0</v>
      </c>
      <c r="AQ69" s="113">
        <f t="shared" ref="AQ69:AQ74" si="28">L69+M69</f>
        <v>0</v>
      </c>
      <c r="AR69" s="113">
        <f t="shared" ref="AR69:AR74" si="29">AF69</f>
        <v>0</v>
      </c>
      <c r="AS69" s="113" t="e">
        <f t="shared" ref="AS69:AS74" si="30">AM69+AN69</f>
        <v>#REF!</v>
      </c>
      <c r="AT69" s="113" t="e">
        <f t="shared" ref="AT69:AT74" si="31">SUM(AQ69,AR69,AS69)</f>
        <v>#REF!</v>
      </c>
      <c r="AU69" s="154"/>
      <c r="AV69" s="154"/>
      <c r="AW69" s="154"/>
      <c r="AX69" s="154"/>
      <c r="AY69" s="154"/>
      <c r="AZ69" s="154"/>
      <c r="BA69" s="154"/>
      <c r="BB69" s="155" t="e">
        <f t="shared" ref="BB69:BB74" si="32">SUM(AU69:BA69)-AT69</f>
        <v>#REF!</v>
      </c>
    </row>
    <row r="70" spans="1:54" s="28" customFormat="1" ht="76.5" customHeight="1" outlineLevel="2">
      <c r="A70" s="73"/>
      <c r="B70" s="107"/>
      <c r="C70" s="189"/>
      <c r="D70" s="193"/>
      <c r="E70" s="187"/>
      <c r="F70" s="225">
        <v>2026</v>
      </c>
      <c r="G70" s="225">
        <v>2026</v>
      </c>
      <c r="H70" s="70" t="s">
        <v>291</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 t="shared" si="27"/>
        <v>0</v>
      </c>
      <c r="AG70" s="83"/>
      <c r="AH70" s="83"/>
      <c r="AI70" s="83"/>
      <c r="AJ70" s="87"/>
      <c r="AK70" s="87"/>
      <c r="AL70" s="87"/>
      <c r="AM70" s="84" t="e">
        <f>AG70*'1. Standard_Cost'!$B$25+'Incremental_Cost Year 1'!#REF!*'1. Standard_Cost'!$C$25+'Incremental_Cost Year 1'!#REF!*'1. Standard_Cost'!$D$25+'Incremental_Cost Year 1'!#REF!+'Incremental_Cost Year 1'!#REF!+AK70</f>
        <v>#REF!</v>
      </c>
      <c r="AN70" s="84" t="e">
        <f>AM70*'1. Standard_Cost'!$C$29</f>
        <v>#REF!</v>
      </c>
      <c r="AO70" s="87"/>
      <c r="AP70" s="144">
        <v>0</v>
      </c>
      <c r="AQ70" s="113">
        <f t="shared" si="28"/>
        <v>0</v>
      </c>
      <c r="AR70" s="113">
        <f t="shared" si="29"/>
        <v>0</v>
      </c>
      <c r="AS70" s="113" t="e">
        <f t="shared" si="30"/>
        <v>#REF!</v>
      </c>
      <c r="AT70" s="113" t="e">
        <f t="shared" si="31"/>
        <v>#REF!</v>
      </c>
      <c r="AU70" s="154"/>
      <c r="AV70" s="154"/>
      <c r="AW70" s="154"/>
      <c r="AX70" s="154"/>
      <c r="AY70" s="154"/>
      <c r="AZ70" s="154"/>
      <c r="BA70" s="154"/>
      <c r="BB70" s="155" t="e">
        <f t="shared" si="32"/>
        <v>#REF!</v>
      </c>
    </row>
    <row r="71" spans="1:54" s="28" customFormat="1" ht="110.25" customHeight="1" outlineLevel="2">
      <c r="A71" s="73"/>
      <c r="B71" s="107"/>
      <c r="C71" s="189"/>
      <c r="D71" s="193"/>
      <c r="E71" s="187"/>
      <c r="F71" s="225">
        <v>2026</v>
      </c>
      <c r="G71" s="225">
        <v>2027</v>
      </c>
      <c r="H71" s="70" t="s">
        <v>292</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 t="shared" si="27"/>
        <v>0</v>
      </c>
      <c r="AG71" s="83"/>
      <c r="AH71" s="83"/>
      <c r="AI71" s="83"/>
      <c r="AJ71" s="87"/>
      <c r="AK71" s="87"/>
      <c r="AL71" s="87"/>
      <c r="AM71" s="84" t="e">
        <f>AG71*'1. Standard_Cost'!$B$25+'Incremental_Cost Year 1'!#REF!*'1. Standard_Cost'!$C$25+'Incremental_Cost Year 1'!#REF!*'1. Standard_Cost'!$D$25+'Incremental_Cost Year 1'!#REF!+'Incremental_Cost Year 1'!#REF!+AK71</f>
        <v>#REF!</v>
      </c>
      <c r="AN71" s="84" t="e">
        <f>AM71*'1. Standard_Cost'!$C$29</f>
        <v>#REF!</v>
      </c>
      <c r="AO71" s="87"/>
      <c r="AP71" s="144">
        <v>0</v>
      </c>
      <c r="AQ71" s="113">
        <f t="shared" si="28"/>
        <v>0</v>
      </c>
      <c r="AR71" s="113">
        <f t="shared" si="29"/>
        <v>0</v>
      </c>
      <c r="AS71" s="113" t="e">
        <f t="shared" si="30"/>
        <v>#REF!</v>
      </c>
      <c r="AT71" s="113" t="e">
        <f t="shared" si="31"/>
        <v>#REF!</v>
      </c>
      <c r="AU71" s="154"/>
      <c r="AV71" s="154"/>
      <c r="AW71" s="154"/>
      <c r="AX71" s="154"/>
      <c r="AY71" s="154"/>
      <c r="AZ71" s="154"/>
      <c r="BA71" s="154"/>
      <c r="BB71" s="155" t="e">
        <f t="shared" si="32"/>
        <v>#REF!</v>
      </c>
    </row>
    <row r="72" spans="1:54" s="28" customFormat="1" ht="92.25" customHeight="1" outlineLevel="2">
      <c r="A72" s="73"/>
      <c r="B72" s="107"/>
      <c r="C72" s="189"/>
      <c r="D72" s="193"/>
      <c r="E72" s="187"/>
      <c r="F72" s="225">
        <v>2028</v>
      </c>
      <c r="G72" s="225">
        <v>2028</v>
      </c>
      <c r="H72" s="70" t="s">
        <v>293</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c r="AB72" s="84">
        <f>+Z72*'1. Standard_Cost'!$B$21+AA72*'1. Standard_Cost'!$C$21</f>
        <v>0</v>
      </c>
      <c r="AC72" s="85"/>
      <c r="AD72" s="86"/>
      <c r="AE72" s="84">
        <f>SUM(AD72,AC72,AB72,Y72,U72,T72,S72,R72)*'1. Standard_Cost'!$B$29</f>
        <v>0</v>
      </c>
      <c r="AF72" s="84">
        <f t="shared" si="27"/>
        <v>0</v>
      </c>
      <c r="AG72" s="83"/>
      <c r="AH72" s="83"/>
      <c r="AI72" s="83"/>
      <c r="AJ72" s="87"/>
      <c r="AK72" s="87"/>
      <c r="AL72" s="87"/>
      <c r="AM72" s="84" t="e">
        <f>AG72*'1. Standard_Cost'!$B$25+'Incremental_Cost Year 1'!#REF!*'1. Standard_Cost'!$C$25+'Incremental_Cost Year 1'!#REF!*'1. Standard_Cost'!$D$25+'Incremental_Cost Year 1'!#REF!+'Incremental_Cost Year 1'!#REF!+AK72</f>
        <v>#REF!</v>
      </c>
      <c r="AN72" s="84" t="e">
        <f>AM72*'1. Standard_Cost'!$C$29</f>
        <v>#REF!</v>
      </c>
      <c r="AO72" s="87"/>
      <c r="AP72" s="144">
        <v>0</v>
      </c>
      <c r="AQ72" s="113">
        <f t="shared" si="28"/>
        <v>0</v>
      </c>
      <c r="AR72" s="113">
        <f t="shared" si="29"/>
        <v>0</v>
      </c>
      <c r="AS72" s="113" t="e">
        <f t="shared" si="30"/>
        <v>#REF!</v>
      </c>
      <c r="AT72" s="113" t="e">
        <f t="shared" si="31"/>
        <v>#REF!</v>
      </c>
      <c r="AU72" s="154"/>
      <c r="AV72" s="154"/>
      <c r="AW72" s="154"/>
      <c r="AX72" s="154"/>
      <c r="AY72" s="154"/>
      <c r="AZ72" s="154"/>
      <c r="BA72" s="154"/>
      <c r="BB72" s="155" t="e">
        <f t="shared" si="32"/>
        <v>#REF!</v>
      </c>
    </row>
    <row r="73" spans="1:54" s="28" customFormat="1" ht="409.5" outlineLevel="2">
      <c r="A73" s="73"/>
      <c r="B73" s="107"/>
      <c r="C73" s="189"/>
      <c r="D73" s="193"/>
      <c r="E73" s="187"/>
      <c r="F73" s="225">
        <v>2030</v>
      </c>
      <c r="G73" s="225">
        <v>2030</v>
      </c>
      <c r="H73" s="70" t="s">
        <v>294</v>
      </c>
      <c r="I73" s="87"/>
      <c r="J73" s="83"/>
      <c r="K73" s="83"/>
      <c r="L73" s="82" t="str">
        <f>IF(I73&lt;&gt;0,((VLOOKUP(I73,'1. Standard_Cost'!$B$4:$D$9,2)+VLOOKUP(I73,'1. Standard_Cost'!$B$4:$D$9,3))*J73*K73),"0")</f>
        <v>0</v>
      </c>
      <c r="M73" s="82">
        <f>L73*'1. Standard_Cost'!$F$4</f>
        <v>0</v>
      </c>
      <c r="N73" s="83"/>
      <c r="O73" s="83"/>
      <c r="P73" s="83"/>
      <c r="Q73" s="83"/>
      <c r="R73" s="84">
        <f>'1. Standard_Cost'!$B$13*N73*P73</f>
        <v>0</v>
      </c>
      <c r="S73" s="84">
        <f>N73*O73*P73*'1. Standard_Cost'!$C$13</f>
        <v>0</v>
      </c>
      <c r="T73" s="84">
        <f>N73*P73*Q73*'1. Standard_Cost'!$D$13</f>
        <v>0</v>
      </c>
      <c r="U73" s="84">
        <f>N73*O73*'1. Standard_Cost'!$E$13</f>
        <v>0</v>
      </c>
      <c r="V73" s="83"/>
      <c r="W73" s="83"/>
      <c r="X73" s="83"/>
      <c r="Y73" s="84">
        <f>+V73*((X73*'1. Standard_Cost'!$B$17)+(W73*X73*'1. Standard_Cost'!$C$17))</f>
        <v>0</v>
      </c>
      <c r="Z73" s="83"/>
      <c r="AA73" s="83"/>
      <c r="AB73" s="84">
        <f>+Z73*'1. Standard_Cost'!$B$21+AA73*'1. Standard_Cost'!$C$21</f>
        <v>0</v>
      </c>
      <c r="AC73" s="85"/>
      <c r="AD73" s="86"/>
      <c r="AE73" s="84">
        <f>SUM(AD73,AC73,AB73,Y73,U73,T73,S73,R73)*'1. Standard_Cost'!$B$29</f>
        <v>0</v>
      </c>
      <c r="AF73" s="84">
        <f t="shared" si="27"/>
        <v>0</v>
      </c>
      <c r="AG73" s="83"/>
      <c r="AH73" s="83"/>
      <c r="AI73" s="83"/>
      <c r="AJ73" s="87"/>
      <c r="AK73" s="87"/>
      <c r="AL73" s="87"/>
      <c r="AM73" s="84" t="e">
        <f>AG73*'1. Standard_Cost'!$B$25+'Incremental_Cost Year 1'!#REF!*'1. Standard_Cost'!$C$25+'Incremental_Cost Year 1'!#REF!*'1. Standard_Cost'!$D$25+'Incremental_Cost Year 1'!#REF!+'Incremental_Cost Year 1'!#REF!+AK73</f>
        <v>#REF!</v>
      </c>
      <c r="AN73" s="84" t="e">
        <f>AM73*'1. Standard_Cost'!$C$29</f>
        <v>#REF!</v>
      </c>
      <c r="AO73" s="87"/>
      <c r="AP73" s="144">
        <v>0</v>
      </c>
      <c r="AQ73" s="113">
        <f t="shared" si="28"/>
        <v>0</v>
      </c>
      <c r="AR73" s="113">
        <f t="shared" si="29"/>
        <v>0</v>
      </c>
      <c r="AS73" s="113" t="e">
        <f t="shared" si="30"/>
        <v>#REF!</v>
      </c>
      <c r="AT73" s="113" t="e">
        <f t="shared" si="31"/>
        <v>#REF!</v>
      </c>
      <c r="AU73" s="154"/>
      <c r="AV73" s="154"/>
      <c r="AW73" s="154"/>
      <c r="AX73" s="154"/>
      <c r="AY73" s="154"/>
      <c r="AZ73" s="154"/>
      <c r="BA73" s="154"/>
      <c r="BB73" s="155" t="e">
        <f t="shared" si="32"/>
        <v>#REF!</v>
      </c>
    </row>
    <row r="74" spans="1:54" s="28" customFormat="1" ht="409.5" outlineLevel="2">
      <c r="A74" s="73"/>
      <c r="B74" s="107"/>
      <c r="C74" s="189"/>
      <c r="D74" s="193"/>
      <c r="E74" s="187"/>
      <c r="F74" s="225">
        <v>2024</v>
      </c>
      <c r="G74" s="225">
        <v>2030</v>
      </c>
      <c r="H74" s="70" t="s">
        <v>295</v>
      </c>
      <c r="I74" s="87"/>
      <c r="J74" s="83"/>
      <c r="K74" s="83"/>
      <c r="L74" s="82" t="str">
        <f>IF(I74&lt;&gt;0,((VLOOKUP(I74,'1. Standard_Cost'!$B$4:$D$9,2)+VLOOKUP(I74,'1. Standard_Cost'!$B$4:$D$9,3))*J74*K74),"0")</f>
        <v>0</v>
      </c>
      <c r="M74" s="82">
        <f>L74*'1. Standard_Cost'!$F$4</f>
        <v>0</v>
      </c>
      <c r="N74" s="83"/>
      <c r="O74" s="83"/>
      <c r="P74" s="83"/>
      <c r="Q74" s="83"/>
      <c r="R74" s="84">
        <f>'1. Standard_Cost'!$B$13*N74*P74</f>
        <v>0</v>
      </c>
      <c r="S74" s="84">
        <f>N74*O74*P74*'1. Standard_Cost'!$C$13</f>
        <v>0</v>
      </c>
      <c r="T74" s="84">
        <f>N74*P74*Q74*'1. Standard_Cost'!$D$13</f>
        <v>0</v>
      </c>
      <c r="U74" s="84">
        <f>N74*O74*'1. Standard_Cost'!$E$13</f>
        <v>0</v>
      </c>
      <c r="V74" s="83"/>
      <c r="W74" s="83"/>
      <c r="X74" s="83"/>
      <c r="Y74" s="84">
        <f>+V74*((X74*'1. Standard_Cost'!$B$17)+(W74*X74*'1. Standard_Cost'!$C$17))</f>
        <v>0</v>
      </c>
      <c r="Z74" s="83"/>
      <c r="AA74" s="83"/>
      <c r="AB74" s="84">
        <f>+Z74*'1. Standard_Cost'!$B$21+AA74*'1. Standard_Cost'!$C$21</f>
        <v>0</v>
      </c>
      <c r="AC74" s="85"/>
      <c r="AD74" s="86"/>
      <c r="AE74" s="84">
        <f>SUM(AD74,AC74,AB74,Y74,U74,T74,S74,R74)*'1. Standard_Cost'!$B$29</f>
        <v>0</v>
      </c>
      <c r="AF74" s="84">
        <f t="shared" si="27"/>
        <v>0</v>
      </c>
      <c r="AG74" s="83"/>
      <c r="AH74" s="83"/>
      <c r="AI74" s="83"/>
      <c r="AJ74" s="87"/>
      <c r="AK74" s="87"/>
      <c r="AL74" s="87"/>
      <c r="AM74" s="84" t="e">
        <f>AG74*'1. Standard_Cost'!$B$25+'Incremental_Cost Year 1'!#REF!*'1. Standard_Cost'!$C$25+'Incremental_Cost Year 1'!#REF!*'1. Standard_Cost'!$D$25+'Incremental_Cost Year 1'!#REF!+'Incremental_Cost Year 1'!#REF!+AK74</f>
        <v>#REF!</v>
      </c>
      <c r="AN74" s="84" t="e">
        <f>AM74*'1. Standard_Cost'!$C$29</f>
        <v>#REF!</v>
      </c>
      <c r="AO74" s="87"/>
      <c r="AP74" s="144">
        <v>0</v>
      </c>
      <c r="AQ74" s="113">
        <f t="shared" si="28"/>
        <v>0</v>
      </c>
      <c r="AR74" s="113">
        <f t="shared" si="29"/>
        <v>0</v>
      </c>
      <c r="AS74" s="113" t="e">
        <f t="shared" si="30"/>
        <v>#REF!</v>
      </c>
      <c r="AT74" s="113" t="e">
        <f t="shared" si="31"/>
        <v>#REF!</v>
      </c>
      <c r="AU74" s="154"/>
      <c r="AV74" s="154"/>
      <c r="AW74" s="154"/>
      <c r="AX74" s="154"/>
      <c r="AY74" s="154"/>
      <c r="AZ74" s="154"/>
      <c r="BA74" s="154"/>
      <c r="BB74" s="155" t="e">
        <f t="shared" si="32"/>
        <v>#REF!</v>
      </c>
    </row>
    <row r="75" spans="1:54" s="28" customFormat="1" ht="299.25" outlineLevel="2">
      <c r="A75" s="73"/>
      <c r="B75" s="107"/>
      <c r="C75" s="108"/>
      <c r="D75" s="193"/>
      <c r="E75" s="187"/>
      <c r="F75" s="228">
        <v>2026</v>
      </c>
      <c r="G75" s="225">
        <v>2030</v>
      </c>
      <c r="H75" s="67" t="s">
        <v>287</v>
      </c>
      <c r="I75" s="284"/>
      <c r="J75" s="99"/>
      <c r="K75" s="99"/>
      <c r="L75" s="82"/>
      <c r="M75" s="82"/>
      <c r="N75" s="83"/>
      <c r="O75" s="99"/>
      <c r="P75" s="99"/>
      <c r="Q75" s="99"/>
      <c r="R75" s="84"/>
      <c r="S75" s="84"/>
      <c r="T75" s="84"/>
      <c r="U75" s="84"/>
      <c r="V75" s="99"/>
      <c r="W75" s="99"/>
      <c r="X75" s="99"/>
      <c r="Y75" s="84"/>
      <c r="Z75" s="99"/>
      <c r="AA75" s="99"/>
      <c r="AB75" s="84"/>
      <c r="AC75" s="85"/>
      <c r="AD75" s="86"/>
      <c r="AE75" s="84"/>
      <c r="AF75" s="84"/>
      <c r="AG75" s="99"/>
      <c r="AH75" s="99"/>
      <c r="AI75" s="99"/>
      <c r="AJ75" s="87"/>
      <c r="AK75" s="87"/>
      <c r="AL75" s="87"/>
      <c r="AM75" s="84"/>
      <c r="AN75" s="84"/>
      <c r="AO75" s="166"/>
      <c r="AP75" s="144"/>
      <c r="AQ75" s="113"/>
      <c r="AR75" s="113"/>
      <c r="AS75" s="113"/>
      <c r="AT75" s="113"/>
      <c r="AU75" s="154"/>
      <c r="AV75" s="154"/>
      <c r="AW75" s="154"/>
      <c r="AX75" s="154"/>
      <c r="AY75" s="154"/>
      <c r="AZ75" s="154"/>
      <c r="BA75" s="154"/>
      <c r="BB75" s="155"/>
    </row>
    <row r="76" spans="1:54" s="28" customFormat="1" ht="409.5" outlineLevel="2">
      <c r="A76" s="73"/>
      <c r="B76" s="107"/>
      <c r="C76" s="108"/>
      <c r="D76" s="193"/>
      <c r="E76" s="187"/>
      <c r="F76" s="228">
        <v>2025</v>
      </c>
      <c r="G76" s="225">
        <v>2050</v>
      </c>
      <c r="H76" s="70" t="s">
        <v>286</v>
      </c>
      <c r="I76" s="284"/>
      <c r="J76" s="99"/>
      <c r="K76" s="99"/>
      <c r="L76" s="82"/>
      <c r="M76" s="82"/>
      <c r="N76" s="83"/>
      <c r="O76" s="99"/>
      <c r="P76" s="99"/>
      <c r="Q76" s="99"/>
      <c r="R76" s="84"/>
      <c r="S76" s="84"/>
      <c r="T76" s="84"/>
      <c r="U76" s="84"/>
      <c r="V76" s="99"/>
      <c r="W76" s="99"/>
      <c r="X76" s="99"/>
      <c r="Y76" s="84"/>
      <c r="Z76" s="99"/>
      <c r="AA76" s="99"/>
      <c r="AB76" s="84"/>
      <c r="AC76" s="85"/>
      <c r="AD76" s="86"/>
      <c r="AE76" s="84"/>
      <c r="AF76" s="84"/>
      <c r="AG76" s="99"/>
      <c r="AH76" s="99"/>
      <c r="AI76" s="99"/>
      <c r="AJ76" s="87"/>
      <c r="AK76" s="87"/>
      <c r="AL76" s="87"/>
      <c r="AM76" s="84"/>
      <c r="AN76" s="84"/>
      <c r="AO76" s="166"/>
      <c r="AP76" s="144"/>
      <c r="AQ76" s="113"/>
      <c r="AR76" s="113"/>
      <c r="AS76" s="113"/>
      <c r="AT76" s="113"/>
      <c r="AU76" s="154"/>
      <c r="AV76" s="154"/>
      <c r="AW76" s="154"/>
      <c r="AX76" s="154"/>
      <c r="AY76" s="154"/>
      <c r="AZ76" s="154"/>
      <c r="BA76" s="154"/>
      <c r="BB76" s="155"/>
    </row>
    <row r="77" spans="1:54" s="28" customFormat="1" ht="409.5" outlineLevel="1">
      <c r="A77" s="73"/>
      <c r="B77" s="111"/>
      <c r="C77" s="112"/>
      <c r="D77" s="136" t="s">
        <v>288</v>
      </c>
      <c r="E77" s="195" t="s">
        <v>289</v>
      </c>
      <c r="F77" s="66">
        <v>2024</v>
      </c>
      <c r="G77" s="65">
        <v>2030</v>
      </c>
      <c r="H77" s="219" t="s">
        <v>157</v>
      </c>
      <c r="I77" s="156"/>
      <c r="J77" s="156"/>
      <c r="K77" s="156"/>
      <c r="L77" s="84">
        <f>SUM(L69:L74)</f>
        <v>0</v>
      </c>
      <c r="M77" s="84">
        <f>SUM(M69:M74)</f>
        <v>0</v>
      </c>
      <c r="N77" s="84"/>
      <c r="O77" s="156"/>
      <c r="P77" s="156"/>
      <c r="Q77" s="156"/>
      <c r="R77" s="84">
        <f>SUM(R69:R74)</f>
        <v>0</v>
      </c>
      <c r="S77" s="84">
        <f>SUM(S69:S74)</f>
        <v>0</v>
      </c>
      <c r="T77" s="84">
        <f>SUM(T69:T74)</f>
        <v>0</v>
      </c>
      <c r="U77" s="84">
        <f>SUM(U69:U74)</f>
        <v>0</v>
      </c>
      <c r="V77" s="156"/>
      <c r="W77" s="156"/>
      <c r="X77" s="156"/>
      <c r="Y77" s="84">
        <f>SUM(Y69:Y74)</f>
        <v>0</v>
      </c>
      <c r="Z77" s="156"/>
      <c r="AA77" s="156"/>
      <c r="AB77" s="84">
        <f>SUM(AB69:AB74)</f>
        <v>0</v>
      </c>
      <c r="AC77" s="84">
        <f>SUM(AC69:AC74)</f>
        <v>0</v>
      </c>
      <c r="AD77" s="84">
        <f>SUM(AD69:AD74)</f>
        <v>0</v>
      </c>
      <c r="AE77" s="84">
        <f>SUM(AE69:AE74)</f>
        <v>0</v>
      </c>
      <c r="AF77" s="84">
        <f>SUM(AF69:AF74)</f>
        <v>0</v>
      </c>
      <c r="AG77" s="156"/>
      <c r="AH77" s="156"/>
      <c r="AI77" s="156"/>
      <c r="AJ77" s="84">
        <f>SUM(AJ69:AJ74)</f>
        <v>0</v>
      </c>
      <c r="AK77" s="84">
        <f>SUM(AK69:AK74)</f>
        <v>0</v>
      </c>
      <c r="AL77" s="84">
        <f>SUM(AL69:AL74)</f>
        <v>0</v>
      </c>
      <c r="AM77" s="84" t="e">
        <f>SUM(AM69:AM74)</f>
        <v>#REF!</v>
      </c>
      <c r="AN77" s="84" t="e">
        <f>SUM(AN69:AN74)</f>
        <v>#REF!</v>
      </c>
      <c r="AO77" s="157"/>
      <c r="AP77" s="158"/>
      <c r="AQ77" s="115">
        <f t="shared" ref="AQ77:BB77" si="33">SUM(AQ69:AQ74)</f>
        <v>0</v>
      </c>
      <c r="AR77" s="115">
        <f t="shared" si="33"/>
        <v>0</v>
      </c>
      <c r="AS77" s="115" t="e">
        <f t="shared" si="33"/>
        <v>#REF!</v>
      </c>
      <c r="AT77" s="115" t="e">
        <f t="shared" si="33"/>
        <v>#REF!</v>
      </c>
      <c r="AU77" s="115">
        <f t="shared" si="33"/>
        <v>0</v>
      </c>
      <c r="AV77" s="115">
        <f t="shared" si="33"/>
        <v>0</v>
      </c>
      <c r="AW77" s="115">
        <f t="shared" si="33"/>
        <v>0</v>
      </c>
      <c r="AX77" s="115">
        <f t="shared" si="33"/>
        <v>0</v>
      </c>
      <c r="AY77" s="115">
        <f t="shared" si="33"/>
        <v>0</v>
      </c>
      <c r="AZ77" s="115">
        <f t="shared" si="33"/>
        <v>0</v>
      </c>
      <c r="BA77" s="115">
        <f t="shared" si="33"/>
        <v>0</v>
      </c>
      <c r="BB77" s="115" t="e">
        <f t="shared" si="33"/>
        <v>#REF!</v>
      </c>
    </row>
    <row r="78" spans="1:54" s="28" customFormat="1" ht="70.5" customHeight="1" outlineLevel="2">
      <c r="A78" s="73"/>
      <c r="B78" s="107"/>
      <c r="C78" s="108"/>
      <c r="D78" s="136"/>
      <c r="E78" s="175"/>
      <c r="F78" s="65">
        <v>2024</v>
      </c>
      <c r="G78" s="65">
        <v>2030</v>
      </c>
      <c r="H78" s="67" t="s">
        <v>297</v>
      </c>
      <c r="I78" s="87"/>
      <c r="J78" s="83"/>
      <c r="K78" s="83"/>
      <c r="L78" s="82" t="str">
        <f>IF(I78&lt;&gt;0,((VLOOKUP(I78,'1. Standard_Cost'!$B$4:$D$9,2)+VLOOKUP(I78,'1. Standard_Cost'!$B$4:$D$9,3))*J78*K78),"0")</f>
        <v>0</v>
      </c>
      <c r="M78" s="82">
        <f>L78*'1. Standard_Cost'!$F$4</f>
        <v>0</v>
      </c>
      <c r="N78" s="83"/>
      <c r="O78" s="83"/>
      <c r="P78" s="83"/>
      <c r="Q78" s="83"/>
      <c r="R78" s="84">
        <f>'1. Standard_Cost'!$B$13*N78*P78</f>
        <v>0</v>
      </c>
      <c r="S78" s="84">
        <f>N78*O78*P78*'1. Standard_Cost'!$C$13</f>
        <v>0</v>
      </c>
      <c r="T78" s="84">
        <f>N78*P78*Q78*'1. Standard_Cost'!$D$13</f>
        <v>0</v>
      </c>
      <c r="U78" s="84">
        <f>N78*O78*'1. Standard_Cost'!$E$13</f>
        <v>0</v>
      </c>
      <c r="V78" s="83"/>
      <c r="W78" s="83"/>
      <c r="X78" s="83"/>
      <c r="Y78" s="84">
        <f>+V78*((X78*'1. Standard_Cost'!$B$17)+(W78*X78*'1. Standard_Cost'!$C$17))</f>
        <v>0</v>
      </c>
      <c r="Z78" s="83"/>
      <c r="AA78" s="83"/>
      <c r="AB78" s="84">
        <f>+Z78*'1. Standard_Cost'!$B$21+AA78*'1. Standard_Cost'!$C$21</f>
        <v>0</v>
      </c>
      <c r="AC78" s="85"/>
      <c r="AD78" s="86"/>
      <c r="AE78" s="84">
        <f>SUM(AD78,AC78,AB78,Y78,U78,T78,S78,R78)*'1. Standard_Cost'!$B$29</f>
        <v>0</v>
      </c>
      <c r="AF78" s="84">
        <f>SUM(AE78,AD78,AC78,AB78,Y78,U78,T78,S78,R78)</f>
        <v>0</v>
      </c>
      <c r="AG78" s="83"/>
      <c r="AH78" s="83"/>
      <c r="AI78" s="83"/>
      <c r="AJ78" s="87"/>
      <c r="AK78" s="87"/>
      <c r="AL78" s="87"/>
      <c r="AM78" s="84" t="e">
        <f>AG78*'1. Standard_Cost'!$B$25+'Incremental_Cost Year 1'!#REF!*'1. Standard_Cost'!$C$25+'Incremental_Cost Year 1'!#REF!*'1. Standard_Cost'!$D$25+'Incremental_Cost Year 1'!#REF!+'Incremental_Cost Year 1'!#REF!+AK78</f>
        <v>#REF!</v>
      </c>
      <c r="AN78" s="84"/>
      <c r="AO78" s="87"/>
      <c r="AP78" s="160">
        <v>0</v>
      </c>
      <c r="AQ78" s="113">
        <f>L78+M78</f>
        <v>0</v>
      </c>
      <c r="AR78" s="113">
        <f>AF78</f>
        <v>0</v>
      </c>
      <c r="AS78" s="113" t="e">
        <f>AM78+AN78</f>
        <v>#REF!</v>
      </c>
      <c r="AT78" s="113" t="e">
        <f>SUM(AQ78,AR78,AS78)</f>
        <v>#REF!</v>
      </c>
      <c r="AU78" s="154"/>
      <c r="AV78" s="154"/>
      <c r="AW78" s="154"/>
      <c r="AX78" s="154"/>
      <c r="AY78" s="154"/>
      <c r="AZ78" s="154"/>
      <c r="BA78" s="154"/>
      <c r="BB78" s="155" t="e">
        <f>SUM(AU78:BA78)-AT78</f>
        <v>#REF!</v>
      </c>
    </row>
    <row r="79" spans="1:54" s="28" customFormat="1" ht="76.5" customHeight="1" outlineLevel="2">
      <c r="A79" s="73"/>
      <c r="B79" s="107"/>
      <c r="C79" s="108"/>
      <c r="D79" s="95"/>
      <c r="E79" s="131"/>
      <c r="F79" s="65">
        <v>2024</v>
      </c>
      <c r="G79" s="65">
        <v>2030</v>
      </c>
      <c r="H79" s="70" t="s">
        <v>298</v>
      </c>
      <c r="I79" s="87"/>
      <c r="J79" s="83"/>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c r="AD79" s="86"/>
      <c r="AE79" s="84">
        <f>SUM(AD79,AC79,AB79,Y79,U79,T79,S79,R79)*'1. Standard_Cost'!$B$29</f>
        <v>0</v>
      </c>
      <c r="AF79" s="84">
        <f>SUM(AE79,AD79,AC79,AB79,Y79,U79,T79,S79,R79)</f>
        <v>0</v>
      </c>
      <c r="AG79" s="83"/>
      <c r="AH79" s="83"/>
      <c r="AI79" s="83"/>
      <c r="AJ79" s="87"/>
      <c r="AK79" s="87"/>
      <c r="AL79" s="87"/>
      <c r="AM79" s="84" t="e">
        <f>AG79*'1. Standard_Cost'!$B$25+'Incremental_Cost Year 1'!#REF!*'1. Standard_Cost'!$C$25+'Incremental_Cost Year 1'!#REF!*'1. Standard_Cost'!$D$25+'Incremental_Cost Year 1'!#REF!+'Incremental_Cost Year 1'!#REF!+AK79</f>
        <v>#REF!</v>
      </c>
      <c r="AN79" s="84" t="e">
        <f>AM79*'1. Standard_Cost'!$C$29</f>
        <v>#REF!</v>
      </c>
      <c r="AO79" s="87"/>
      <c r="AP79" s="160">
        <v>0</v>
      </c>
      <c r="AQ79" s="113">
        <f>L79+M79</f>
        <v>0</v>
      </c>
      <c r="AR79" s="113">
        <f>AF79</f>
        <v>0</v>
      </c>
      <c r="AS79" s="113" t="e">
        <f>AM79+AN79</f>
        <v>#REF!</v>
      </c>
      <c r="AT79" s="113" t="e">
        <f>SUM(AQ79,AR79,AS79)</f>
        <v>#REF!</v>
      </c>
      <c r="AU79" s="154"/>
      <c r="AV79" s="154"/>
      <c r="AW79" s="154"/>
      <c r="AX79" s="154"/>
      <c r="AY79" s="154"/>
      <c r="AZ79" s="154"/>
      <c r="BA79" s="154"/>
      <c r="BB79" s="155" t="e">
        <f>SUM(AU79:BA79)-AT79</f>
        <v>#REF!</v>
      </c>
    </row>
    <row r="80" spans="1:54" s="28" customFormat="1" ht="43.5" customHeight="1" outlineLevel="2">
      <c r="A80" s="73"/>
      <c r="B80" s="107"/>
      <c r="C80" s="108"/>
      <c r="D80" s="90"/>
      <c r="E80" s="131"/>
      <c r="F80" s="65">
        <v>2024</v>
      </c>
      <c r="G80" s="65">
        <v>2030</v>
      </c>
      <c r="H80" s="70" t="s">
        <v>299</v>
      </c>
      <c r="I80" s="87"/>
      <c r="J80" s="83"/>
      <c r="K80" s="83"/>
      <c r="L80" s="82" t="str">
        <f>IF(I80&lt;&gt;0,((VLOOKUP(I80,'1. Standard_Cost'!$B$4:$D$9,2)+VLOOKUP(I80,'1. Standard_Cost'!$B$4:$D$9,3))*J80*K80),"0")</f>
        <v>0</v>
      </c>
      <c r="M80" s="82">
        <f>L80*'1. Standard_Cost'!$F$4</f>
        <v>0</v>
      </c>
      <c r="N80" s="83"/>
      <c r="O80" s="83"/>
      <c r="P80" s="83"/>
      <c r="Q80" s="83"/>
      <c r="R80" s="84">
        <f>'1. Standard_Cost'!$B$13*N80*P80</f>
        <v>0</v>
      </c>
      <c r="S80" s="84">
        <f>N80*O80*P80*'1. Standard_Cost'!$C$13</f>
        <v>0</v>
      </c>
      <c r="T80" s="84">
        <f>N80*P80*Q80*'1. Standard_Cost'!$D$13</f>
        <v>0</v>
      </c>
      <c r="U80" s="84">
        <f>N80*O80*'1. Standard_Cost'!$E$13</f>
        <v>0</v>
      </c>
      <c r="V80" s="83"/>
      <c r="W80" s="83"/>
      <c r="X80" s="83"/>
      <c r="Y80" s="84">
        <f>+V80*((X80*'1. Standard_Cost'!$B$17)+(W80*X80*'1. Standard_Cost'!$C$17))</f>
        <v>0</v>
      </c>
      <c r="Z80" s="83"/>
      <c r="AA80" s="83"/>
      <c r="AB80" s="84">
        <f>+Z80*'1. Standard_Cost'!$B$21+AA80*'1. Standard_Cost'!$C$21</f>
        <v>0</v>
      </c>
      <c r="AC80" s="85"/>
      <c r="AD80" s="86"/>
      <c r="AE80" s="84">
        <f>SUM(AD80,AC80,AB80,Y80,U80,T80,S80,R80)*'1. Standard_Cost'!$B$29</f>
        <v>0</v>
      </c>
      <c r="AF80" s="84">
        <f>SUM(AE80,AD80,AC80,AB80,Y80,U80,T80,S80,R80)</f>
        <v>0</v>
      </c>
      <c r="AG80" s="83"/>
      <c r="AH80" s="83"/>
      <c r="AI80" s="83"/>
      <c r="AJ80" s="87"/>
      <c r="AK80" s="87"/>
      <c r="AL80" s="87"/>
      <c r="AM80" s="84" t="e">
        <f>AG80*'1. Standard_Cost'!$B$25+'Incremental_Cost Year 1'!#REF!*'1. Standard_Cost'!$C$25+'Incremental_Cost Year 1'!#REF!*'1. Standard_Cost'!$D$25+'Incremental_Cost Year 1'!#REF!+'Incremental_Cost Year 1'!#REF!+AK80</f>
        <v>#REF!</v>
      </c>
      <c r="AN80" s="84" t="e">
        <f>AM80*'1. Standard_Cost'!$C$29</f>
        <v>#REF!</v>
      </c>
      <c r="AO80" s="87"/>
      <c r="AP80" s="160">
        <v>0</v>
      </c>
      <c r="AQ80" s="113">
        <f>L80+M80</f>
        <v>0</v>
      </c>
      <c r="AR80" s="113">
        <f>AF80</f>
        <v>0</v>
      </c>
      <c r="AS80" s="113" t="e">
        <f>AM80+AN80</f>
        <v>#REF!</v>
      </c>
      <c r="AT80" s="113" t="e">
        <f>SUM(AQ80,AR80,AS80)</f>
        <v>#REF!</v>
      </c>
      <c r="AU80" s="154"/>
      <c r="AV80" s="154"/>
      <c r="AW80" s="154"/>
      <c r="AX80" s="154"/>
      <c r="AY80" s="154"/>
      <c r="AZ80" s="154"/>
      <c r="BA80" s="154"/>
      <c r="BB80" s="155" t="e">
        <f>SUM(AU80:BA80)-AT80</f>
        <v>#REF!</v>
      </c>
    </row>
    <row r="81" spans="1:54" s="28" customFormat="1" ht="346.5" outlineLevel="2">
      <c r="A81" s="73"/>
      <c r="B81" s="111"/>
      <c r="C81" s="112"/>
      <c r="D81" s="120" t="s">
        <v>300</v>
      </c>
      <c r="E81" s="125" t="s">
        <v>296</v>
      </c>
      <c r="F81" s="66">
        <v>2024</v>
      </c>
      <c r="G81" s="65">
        <v>2030</v>
      </c>
      <c r="H81" s="219" t="s">
        <v>197</v>
      </c>
      <c r="I81" s="156"/>
      <c r="J81" s="156"/>
      <c r="K81" s="156"/>
      <c r="L81" s="84">
        <f>SUM(L78:L80)</f>
        <v>0</v>
      </c>
      <c r="M81" s="84">
        <f>SUM(M78:M80)</f>
        <v>0</v>
      </c>
      <c r="N81" s="156"/>
      <c r="O81" s="156"/>
      <c r="P81" s="156"/>
      <c r="Q81" s="156"/>
      <c r="R81" s="84">
        <f>SUM(R78:R80)</f>
        <v>0</v>
      </c>
      <c r="S81" s="84">
        <f>SUM(S78:S80)</f>
        <v>0</v>
      </c>
      <c r="T81" s="84">
        <f>SUM(T78:T80)</f>
        <v>0</v>
      </c>
      <c r="U81" s="84">
        <f>SUM(U78:U80)</f>
        <v>0</v>
      </c>
      <c r="V81" s="156"/>
      <c r="W81" s="156"/>
      <c r="X81" s="156"/>
      <c r="Y81" s="84">
        <f>SUM(Y78:Y80)</f>
        <v>0</v>
      </c>
      <c r="Z81" s="156"/>
      <c r="AA81" s="156"/>
      <c r="AB81" s="84">
        <f>SUM(AB78:AB80)</f>
        <v>0</v>
      </c>
      <c r="AC81" s="84">
        <f>SUM(AC78:AC80)</f>
        <v>0</v>
      </c>
      <c r="AD81" s="84">
        <f>SUM(AD78:AD80)</f>
        <v>0</v>
      </c>
      <c r="AE81" s="84">
        <f>SUM(AE78:AE80)</f>
        <v>0</v>
      </c>
      <c r="AF81" s="84">
        <f>SUM(AF78:AF80)</f>
        <v>0</v>
      </c>
      <c r="AG81" s="156"/>
      <c r="AH81" s="156"/>
      <c r="AI81" s="156"/>
      <c r="AJ81" s="84">
        <f>SUM(AJ78:AJ80)</f>
        <v>0</v>
      </c>
      <c r="AK81" s="84">
        <f>SUM(AK78:AK80)</f>
        <v>0</v>
      </c>
      <c r="AL81" s="84">
        <f>SUM(AL78:AL80)</f>
        <v>0</v>
      </c>
      <c r="AM81" s="84" t="e">
        <f>SUM(AM78:AM80)</f>
        <v>#REF!</v>
      </c>
      <c r="AN81" s="84" t="e">
        <f>SUM(AN78:AN80)</f>
        <v>#REF!</v>
      </c>
      <c r="AO81" s="157"/>
      <c r="AP81" s="158"/>
      <c r="AQ81" s="115">
        <f t="shared" ref="AQ81:BB81" si="34">SUM(AQ78:AQ80)</f>
        <v>0</v>
      </c>
      <c r="AR81" s="115">
        <f t="shared" si="34"/>
        <v>0</v>
      </c>
      <c r="AS81" s="115" t="e">
        <f t="shared" si="34"/>
        <v>#REF!</v>
      </c>
      <c r="AT81" s="115" t="e">
        <f t="shared" si="34"/>
        <v>#REF!</v>
      </c>
      <c r="AU81" s="115">
        <f t="shared" si="34"/>
        <v>0</v>
      </c>
      <c r="AV81" s="115">
        <f t="shared" si="34"/>
        <v>0</v>
      </c>
      <c r="AW81" s="115">
        <f t="shared" si="34"/>
        <v>0</v>
      </c>
      <c r="AX81" s="115">
        <f t="shared" si="34"/>
        <v>0</v>
      </c>
      <c r="AY81" s="115">
        <f t="shared" si="34"/>
        <v>0</v>
      </c>
      <c r="AZ81" s="115">
        <f t="shared" si="34"/>
        <v>0</v>
      </c>
      <c r="BA81" s="115">
        <f t="shared" si="34"/>
        <v>0</v>
      </c>
      <c r="BB81" s="115" t="e">
        <f t="shared" si="34"/>
        <v>#REF!</v>
      </c>
    </row>
    <row r="82" spans="1:54" s="28" customFormat="1" ht="409.5" outlineLevel="1">
      <c r="A82" s="73"/>
      <c r="B82" s="107"/>
      <c r="C82" s="108"/>
      <c r="D82" s="192"/>
      <c r="E82" s="187"/>
      <c r="F82" s="225">
        <v>2026</v>
      </c>
      <c r="G82" s="225">
        <v>2026</v>
      </c>
      <c r="H82" s="70" t="s">
        <v>303</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SUM(AE82,AD82,AC82,AB82,Y82,U82,T82,S82,R82)</f>
        <v>0</v>
      </c>
      <c r="AG82" s="83"/>
      <c r="AH82" s="83"/>
      <c r="AI82" s="83"/>
      <c r="AJ82" s="87"/>
      <c r="AK82" s="87"/>
      <c r="AL82" s="87"/>
      <c r="AM82" s="84" t="e">
        <f>AG82*'1. Standard_Cost'!$B$25+'Incremental_Cost Year 1'!#REF!*'1. Standard_Cost'!$C$25+'Incremental_Cost Year 1'!#REF!*'1. Standard_Cost'!$D$25+'Incremental_Cost Year 1'!#REF!+'Incremental_Cost Year 1'!#REF!+AK82</f>
        <v>#REF!</v>
      </c>
      <c r="AN82" s="84"/>
      <c r="AO82" s="87"/>
      <c r="AP82" s="160">
        <v>0</v>
      </c>
      <c r="AQ82" s="113">
        <f>L82+M82</f>
        <v>0</v>
      </c>
      <c r="AR82" s="113">
        <f>AF82</f>
        <v>0</v>
      </c>
      <c r="AS82" s="113" t="e">
        <f>AM82+AN82</f>
        <v>#REF!</v>
      </c>
      <c r="AT82" s="113" t="e">
        <f>SUM(AQ82,AR82,AS82)</f>
        <v>#REF!</v>
      </c>
      <c r="AU82" s="154"/>
      <c r="AV82" s="154"/>
      <c r="AW82" s="154"/>
      <c r="AX82" s="154"/>
      <c r="AY82" s="154"/>
      <c r="AZ82" s="154"/>
      <c r="BA82" s="154"/>
      <c r="BB82" s="155" t="e">
        <f>SUM(AU82:BA82)-AT82</f>
        <v>#REF!</v>
      </c>
    </row>
    <row r="83" spans="1:54" s="28" customFormat="1" ht="409.5" outlineLevel="2">
      <c r="A83" s="73"/>
      <c r="B83" s="107"/>
      <c r="C83" s="108"/>
      <c r="D83" s="193"/>
      <c r="E83" s="187"/>
      <c r="F83" s="225">
        <v>2026</v>
      </c>
      <c r="G83" s="225">
        <v>2030</v>
      </c>
      <c r="H83" s="70" t="s">
        <v>304</v>
      </c>
      <c r="I83" s="87"/>
      <c r="J83" s="83"/>
      <c r="K83" s="83"/>
      <c r="L83" s="82" t="str">
        <f>IF(I83&lt;&gt;0,((VLOOKUP(I83,'1. Standard_Cost'!$B$4:$D$9,2)+VLOOKUP(I83,'1. Standard_Cost'!$B$4:$D$9,3))*J83*K83),"0")</f>
        <v>0</v>
      </c>
      <c r="M83" s="82">
        <f>L83*'1. Standard_Cost'!$F$4</f>
        <v>0</v>
      </c>
      <c r="N83" s="83"/>
      <c r="O83" s="83"/>
      <c r="P83" s="83"/>
      <c r="Q83" s="83"/>
      <c r="R83" s="84">
        <f>'1. Standard_Cost'!$B$13*N83*P83</f>
        <v>0</v>
      </c>
      <c r="S83" s="84">
        <f>N83*O83*P83*'1. Standard_Cost'!$C$13</f>
        <v>0</v>
      </c>
      <c r="T83" s="84">
        <f>N83*P83*Q83*'1. Standard_Cost'!$D$13</f>
        <v>0</v>
      </c>
      <c r="U83" s="84">
        <f>N83*O83*'1. Standard_Cost'!$E$13</f>
        <v>0</v>
      </c>
      <c r="V83" s="83"/>
      <c r="W83" s="83"/>
      <c r="X83" s="83"/>
      <c r="Y83" s="84">
        <f>+V83*((X83*'1. Standard_Cost'!$B$17)+(W83*X83*'1. Standard_Cost'!$C$17))</f>
        <v>0</v>
      </c>
      <c r="Z83" s="83"/>
      <c r="AA83" s="83"/>
      <c r="AB83" s="84">
        <f>+Z83*'1. Standard_Cost'!$B$21+AA83*'1. Standard_Cost'!$C$21</f>
        <v>0</v>
      </c>
      <c r="AC83" s="85"/>
      <c r="AD83" s="86"/>
      <c r="AE83" s="84">
        <f>SUM(AD83,AC83,AB83,Y83,U83,T83,S83,R83)*'1. Standard_Cost'!$B$29</f>
        <v>0</v>
      </c>
      <c r="AF83" s="84">
        <f>SUM(AE83,AD83,AC83,AB83,Y83,U83,T83,S83,R83)</f>
        <v>0</v>
      </c>
      <c r="AG83" s="83"/>
      <c r="AH83" s="83"/>
      <c r="AI83" s="83"/>
      <c r="AJ83" s="87"/>
      <c r="AK83" s="87"/>
      <c r="AL83" s="87"/>
      <c r="AM83" s="84" t="e">
        <f>AG83*'1. Standard_Cost'!$B$25+'Incremental_Cost Year 1'!#REF!*'1. Standard_Cost'!$C$25+'Incremental_Cost Year 1'!#REF!*'1. Standard_Cost'!$D$25+'Incremental_Cost Year 1'!#REF!+'Incremental_Cost Year 1'!#REF!+AK83</f>
        <v>#REF!</v>
      </c>
      <c r="AN83" s="84" t="e">
        <f>AM83*'1. Standard_Cost'!$C$29</f>
        <v>#REF!</v>
      </c>
      <c r="AO83" s="87"/>
      <c r="AP83" s="160">
        <v>0</v>
      </c>
      <c r="AQ83" s="113">
        <f>L83+M83</f>
        <v>0</v>
      </c>
      <c r="AR83" s="113">
        <f>AF83</f>
        <v>0</v>
      </c>
      <c r="AS83" s="113" t="e">
        <f>AM83+AN83</f>
        <v>#REF!</v>
      </c>
      <c r="AT83" s="113" t="e">
        <f>SUM(AQ83,AR83,AS83)</f>
        <v>#REF!</v>
      </c>
      <c r="AU83" s="154"/>
      <c r="AV83" s="154"/>
      <c r="AW83" s="154"/>
      <c r="AX83" s="154"/>
      <c r="AY83" s="154"/>
      <c r="AZ83" s="154"/>
      <c r="BA83" s="154"/>
      <c r="BB83" s="155" t="e">
        <f>SUM(AU83:BA83)-AT83</f>
        <v>#REF!</v>
      </c>
    </row>
    <row r="84" spans="1:54" s="28" customFormat="1" ht="409.5" outlineLevel="2">
      <c r="A84" s="73"/>
      <c r="B84" s="107"/>
      <c r="C84" s="108"/>
      <c r="D84" s="194"/>
      <c r="E84" s="187"/>
      <c r="F84" s="225">
        <v>2026</v>
      </c>
      <c r="G84" s="225">
        <v>2030</v>
      </c>
      <c r="H84" s="67" t="s">
        <v>305</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SUM(AE84,AD84,AC84,AB84,Y84,U84,T84,S84,R84)</f>
        <v>0</v>
      </c>
      <c r="AG84" s="83"/>
      <c r="AH84" s="83"/>
      <c r="AI84" s="83"/>
      <c r="AJ84" s="87"/>
      <c r="AK84" s="87"/>
      <c r="AL84" s="87"/>
      <c r="AM84" s="84" t="e">
        <f>AG84*'1. Standard_Cost'!$B$25+'Incremental_Cost Year 1'!#REF!*'1. Standard_Cost'!$C$25+'Incremental_Cost Year 1'!#REF!*'1. Standard_Cost'!$D$25+'Incremental_Cost Year 1'!#REF!+'Incremental_Cost Year 1'!#REF!+AK84</f>
        <v>#REF!</v>
      </c>
      <c r="AN84" s="84" t="e">
        <f>AM84*'1. Standard_Cost'!$C$29</f>
        <v>#REF!</v>
      </c>
      <c r="AO84" s="153"/>
      <c r="AP84" s="144">
        <v>0</v>
      </c>
      <c r="AQ84" s="113">
        <f>L84+M84</f>
        <v>0</v>
      </c>
      <c r="AR84" s="113">
        <f>AF84</f>
        <v>0</v>
      </c>
      <c r="AS84" s="113" t="e">
        <f>AM84+AN84</f>
        <v>#REF!</v>
      </c>
      <c r="AT84" s="113" t="e">
        <f>SUM(AQ84,AR84,AS84)</f>
        <v>#REF!</v>
      </c>
      <c r="AU84" s="154"/>
      <c r="AV84" s="154"/>
      <c r="AW84" s="154"/>
      <c r="AX84" s="154"/>
      <c r="AY84" s="154"/>
      <c r="AZ84" s="154"/>
      <c r="BA84" s="154"/>
      <c r="BB84" s="155" t="e">
        <f>SUM(AU84:BA84)-AT84</f>
        <v>#REF!</v>
      </c>
    </row>
    <row r="85" spans="1:54" s="28" customFormat="1" ht="409.5" outlineLevel="2">
      <c r="A85" s="73"/>
      <c r="B85" s="111"/>
      <c r="C85" s="112"/>
      <c r="D85" s="196" t="s">
        <v>302</v>
      </c>
      <c r="E85" s="125" t="s">
        <v>301</v>
      </c>
      <c r="F85" s="66">
        <v>2026</v>
      </c>
      <c r="G85" s="65">
        <v>2030</v>
      </c>
      <c r="H85" s="219" t="s">
        <v>198</v>
      </c>
      <c r="I85" s="227"/>
      <c r="J85" s="156"/>
      <c r="K85" s="156"/>
      <c r="L85" s="84">
        <f>SUM(L82:L84)</f>
        <v>0</v>
      </c>
      <c r="M85" s="84">
        <f>SUM(M82:M84)</f>
        <v>0</v>
      </c>
      <c r="N85" s="156"/>
      <c r="O85" s="156"/>
      <c r="P85" s="156"/>
      <c r="Q85" s="156"/>
      <c r="R85" s="84">
        <f>SUM(R82:R84)</f>
        <v>0</v>
      </c>
      <c r="S85" s="84">
        <f>SUM(S82:S84)</f>
        <v>0</v>
      </c>
      <c r="T85" s="84">
        <f>SUM(T82:T84)</f>
        <v>0</v>
      </c>
      <c r="U85" s="84">
        <f>SUM(U82:U84)</f>
        <v>0</v>
      </c>
      <c r="V85" s="156"/>
      <c r="W85" s="156"/>
      <c r="X85" s="156"/>
      <c r="Y85" s="84">
        <f>SUM(Y82:Y84)</f>
        <v>0</v>
      </c>
      <c r="Z85" s="156"/>
      <c r="AA85" s="156"/>
      <c r="AB85" s="84">
        <f>SUM(AB82:AB84)</f>
        <v>0</v>
      </c>
      <c r="AC85" s="84">
        <f>SUM(AC82:AC84)</f>
        <v>0</v>
      </c>
      <c r="AD85" s="84">
        <f>SUM(AD82:AD84)</f>
        <v>0</v>
      </c>
      <c r="AE85" s="84">
        <f>SUM(AE82:AE84)</f>
        <v>0</v>
      </c>
      <c r="AF85" s="84">
        <f>SUM(AF82:AF84)</f>
        <v>0</v>
      </c>
      <c r="AG85" s="156"/>
      <c r="AH85" s="156"/>
      <c r="AI85" s="156"/>
      <c r="AJ85" s="84">
        <f>SUM(AJ82:AJ84)</f>
        <v>0</v>
      </c>
      <c r="AK85" s="84">
        <f>SUM(AK82:AK84)</f>
        <v>0</v>
      </c>
      <c r="AL85" s="84">
        <f>SUM(AL82:AL84)</f>
        <v>0</v>
      </c>
      <c r="AM85" s="84" t="e">
        <f>SUM(AM82:AM84)</f>
        <v>#REF!</v>
      </c>
      <c r="AN85" s="84" t="e">
        <f>SUM(AN82:AN84)</f>
        <v>#REF!</v>
      </c>
      <c r="AO85" s="157"/>
      <c r="AP85" s="158"/>
      <c r="AQ85" s="84">
        <f t="shared" ref="AQ85:BB85" si="35">SUM(AQ82:AQ84)</f>
        <v>0</v>
      </c>
      <c r="AR85" s="84">
        <f t="shared" si="35"/>
        <v>0</v>
      </c>
      <c r="AS85" s="84" t="e">
        <f t="shared" si="35"/>
        <v>#REF!</v>
      </c>
      <c r="AT85" s="84" t="e">
        <f t="shared" si="35"/>
        <v>#REF!</v>
      </c>
      <c r="AU85" s="84">
        <f t="shared" si="35"/>
        <v>0</v>
      </c>
      <c r="AV85" s="84">
        <f t="shared" si="35"/>
        <v>0</v>
      </c>
      <c r="AW85" s="84">
        <f t="shared" si="35"/>
        <v>0</v>
      </c>
      <c r="AX85" s="84">
        <f t="shared" si="35"/>
        <v>0</v>
      </c>
      <c r="AY85" s="84">
        <f t="shared" si="35"/>
        <v>0</v>
      </c>
      <c r="AZ85" s="84">
        <f t="shared" si="35"/>
        <v>0</v>
      </c>
      <c r="BA85" s="84">
        <f t="shared" si="35"/>
        <v>0</v>
      </c>
      <c r="BB85" s="84" t="e">
        <f t="shared" si="35"/>
        <v>#REF!</v>
      </c>
    </row>
    <row r="86" spans="1:54" s="28" customFormat="1" ht="299.25" outlineLevel="2">
      <c r="A86" s="73"/>
      <c r="B86" s="107"/>
      <c r="C86" s="108"/>
      <c r="D86" s="192"/>
      <c r="E86" s="192"/>
      <c r="F86" s="225">
        <v>2026</v>
      </c>
      <c r="G86" s="225">
        <v>2030</v>
      </c>
      <c r="H86" s="70" t="s">
        <v>307</v>
      </c>
      <c r="I86" s="87"/>
      <c r="J86" s="83"/>
      <c r="K86" s="83"/>
      <c r="L86" s="82" t="str">
        <f>IF(I86&lt;&gt;0,((VLOOKUP(I86,'1. Standard_Cost'!$B$4:$D$9,2)+VLOOKUP(I86,'1. Standard_Cost'!$B$4:$D$9,3))*J86*K86),"0")</f>
        <v>0</v>
      </c>
      <c r="M86" s="82">
        <f>L86*'1. Standard_Cost'!$F$4</f>
        <v>0</v>
      </c>
      <c r="N86" s="83"/>
      <c r="O86" s="83"/>
      <c r="P86" s="83"/>
      <c r="Q86" s="83"/>
      <c r="R86" s="84">
        <f>'1. Standard_Cost'!$B$13*N86*P86</f>
        <v>0</v>
      </c>
      <c r="S86" s="84">
        <f>N86*O86*P86*'1. Standard_Cost'!$C$13</f>
        <v>0</v>
      </c>
      <c r="T86" s="84">
        <f>N86*P86*Q86*'1. Standard_Cost'!$D$13</f>
        <v>0</v>
      </c>
      <c r="U86" s="84">
        <f>N86*O86*'1. Standard_Cost'!$E$13</f>
        <v>0</v>
      </c>
      <c r="V86" s="83"/>
      <c r="W86" s="83"/>
      <c r="X86" s="83"/>
      <c r="Y86" s="84">
        <f>+V86*((X86*'1. Standard_Cost'!$B$17)+(W86*X86*'1. Standard_Cost'!$C$17))</f>
        <v>0</v>
      </c>
      <c r="Z86" s="83"/>
      <c r="AA86" s="83"/>
      <c r="AB86" s="84">
        <f>+Z86*'1. Standard_Cost'!$B$21+AA86*'1. Standard_Cost'!$C$21</f>
        <v>0</v>
      </c>
      <c r="AC86" s="85"/>
      <c r="AD86" s="86"/>
      <c r="AE86" s="84">
        <f>SUM(AD86,AC86,AB86,Y86,U86,T86,S86,R86)*'1. Standard_Cost'!$B$29</f>
        <v>0</v>
      </c>
      <c r="AF86" s="84">
        <f>SUM(AE86,AD86,AC86,AB86,Y86,U86,T86,S86,R86)</f>
        <v>0</v>
      </c>
      <c r="AG86" s="83"/>
      <c r="AH86" s="83"/>
      <c r="AI86" s="83"/>
      <c r="AJ86" s="87"/>
      <c r="AK86" s="87"/>
      <c r="AL86" s="87"/>
      <c r="AM86" s="84" t="e">
        <f>AG86*'1. Standard_Cost'!$B$25+'Incremental_Cost Year 1'!#REF!*'1. Standard_Cost'!$C$25+'Incremental_Cost Year 1'!#REF!*'1. Standard_Cost'!$D$25+'Incremental_Cost Year 1'!#REF!+'Incremental_Cost Year 1'!#REF!+AK86</f>
        <v>#REF!</v>
      </c>
      <c r="AN86" s="84" t="e">
        <f>AM86*'1. Standard_Cost'!$C$29</f>
        <v>#REF!</v>
      </c>
      <c r="AO86" s="87"/>
      <c r="AP86" s="160">
        <v>0</v>
      </c>
      <c r="AQ86" s="113">
        <f>L86+M86</f>
        <v>0</v>
      </c>
      <c r="AR86" s="113">
        <f>AF86</f>
        <v>0</v>
      </c>
      <c r="AS86" s="113" t="e">
        <f>AM86+AN86</f>
        <v>#REF!</v>
      </c>
      <c r="AT86" s="113" t="e">
        <f>SUM(AQ86,AR86,AS86)</f>
        <v>#REF!</v>
      </c>
      <c r="AU86" s="154"/>
      <c r="AV86" s="154"/>
      <c r="AW86" s="154"/>
      <c r="AX86" s="154"/>
      <c r="AY86" s="154"/>
      <c r="AZ86" s="154"/>
      <c r="BA86" s="154"/>
      <c r="BB86" s="155" t="e">
        <f>SUM(AU86:BA86)-AT86</f>
        <v>#REF!</v>
      </c>
    </row>
    <row r="87" spans="1:54" s="28" customFormat="1" ht="64.5" customHeight="1" outlineLevel="2">
      <c r="A87" s="73"/>
      <c r="B87" s="107"/>
      <c r="C87" s="108"/>
      <c r="D87" s="193"/>
      <c r="E87" s="193"/>
      <c r="F87" s="225">
        <v>2026</v>
      </c>
      <c r="G87" s="225">
        <v>2030</v>
      </c>
      <c r="H87" s="67" t="s">
        <v>215</v>
      </c>
      <c r="I87" s="87"/>
      <c r="J87" s="83"/>
      <c r="K87" s="83"/>
      <c r="L87" s="82" t="str">
        <f>IF(I87&lt;&gt;0,((VLOOKUP(I87,'1. Standard_Cost'!$B$4:$D$9,2)+VLOOKUP(I87,'1. Standard_Cost'!$B$4:$D$9,3))*J87*K87),"0")</f>
        <v>0</v>
      </c>
      <c r="M87" s="82">
        <f>L87*'1. Standard_Cost'!$F$4</f>
        <v>0</v>
      </c>
      <c r="N87" s="83"/>
      <c r="O87" s="83"/>
      <c r="P87" s="83"/>
      <c r="Q87" s="83"/>
      <c r="R87" s="84">
        <f>'1. Standard_Cost'!$B$13*N87*P87</f>
        <v>0</v>
      </c>
      <c r="S87" s="84">
        <f>N87*O87*P87*'1. Standard_Cost'!$C$13</f>
        <v>0</v>
      </c>
      <c r="T87" s="84">
        <f>N87*P87*Q87*'1. Standard_Cost'!$D$13</f>
        <v>0</v>
      </c>
      <c r="U87" s="84">
        <f>N87*O87*'1. Standard_Cost'!$E$13</f>
        <v>0</v>
      </c>
      <c r="V87" s="83"/>
      <c r="W87" s="83"/>
      <c r="X87" s="83"/>
      <c r="Y87" s="84">
        <f>+V87*((X87*'1. Standard_Cost'!$B$17)+(W87*X87*'1. Standard_Cost'!$C$17))</f>
        <v>0</v>
      </c>
      <c r="Z87" s="83"/>
      <c r="AA87" s="83"/>
      <c r="AB87" s="84">
        <f>+Z87*'1. Standard_Cost'!$B$21+AA87*'1. Standard_Cost'!$C$21</f>
        <v>0</v>
      </c>
      <c r="AC87" s="85"/>
      <c r="AD87" s="86"/>
      <c r="AE87" s="84">
        <f>SUM(AD87,AC87,AB87,Y87,U87,T87,S87,R87)*'1. Standard_Cost'!$B$29</f>
        <v>0</v>
      </c>
      <c r="AF87" s="84">
        <f>SUM(AE87,AD87,AC87,AB87,Y87,U87,T87,S87,R87)</f>
        <v>0</v>
      </c>
      <c r="AG87" s="83"/>
      <c r="AH87" s="83"/>
      <c r="AI87" s="83"/>
      <c r="AJ87" s="87"/>
      <c r="AK87" s="87"/>
      <c r="AL87" s="87"/>
      <c r="AM87" s="84" t="e">
        <f>AG87*'1. Standard_Cost'!$B$25+'Incremental_Cost Year 1'!#REF!*'1. Standard_Cost'!$C$25+'Incremental_Cost Year 1'!#REF!*'1. Standard_Cost'!$D$25+'Incremental_Cost Year 1'!#REF!+'Incremental_Cost Year 1'!#REF!+AK87</f>
        <v>#REF!</v>
      </c>
      <c r="AN87" s="84" t="e">
        <f>AM87*'1. Standard_Cost'!$C$29</f>
        <v>#REF!</v>
      </c>
      <c r="AO87" s="87"/>
      <c r="AP87" s="160">
        <v>0</v>
      </c>
      <c r="AQ87" s="113">
        <f>L87+M87</f>
        <v>0</v>
      </c>
      <c r="AR87" s="113">
        <f>AF87</f>
        <v>0</v>
      </c>
      <c r="AS87" s="113" t="e">
        <f>AM87+AN87</f>
        <v>#REF!</v>
      </c>
      <c r="AT87" s="113" t="e">
        <f>SUM(AQ87,AR87,AS87)</f>
        <v>#REF!</v>
      </c>
      <c r="AU87" s="154"/>
      <c r="AV87" s="154"/>
      <c r="AW87" s="154"/>
      <c r="AX87" s="154"/>
      <c r="AY87" s="154"/>
      <c r="AZ87" s="154"/>
      <c r="BA87" s="154"/>
      <c r="BB87" s="155" t="e">
        <f>SUM(AU87:BA87)-AT87</f>
        <v>#REF!</v>
      </c>
    </row>
    <row r="88" spans="1:54" s="28" customFormat="1" ht="362.25" outlineLevel="2">
      <c r="A88" s="73"/>
      <c r="B88" s="111"/>
      <c r="C88" s="112"/>
      <c r="D88" s="293" t="s">
        <v>209</v>
      </c>
      <c r="E88" s="135" t="s">
        <v>306</v>
      </c>
      <c r="F88" s="92">
        <v>2023</v>
      </c>
      <c r="G88" s="75">
        <v>2026</v>
      </c>
      <c r="H88" s="219" t="s">
        <v>199</v>
      </c>
      <c r="I88" s="156"/>
      <c r="J88" s="156"/>
      <c r="K88" s="156"/>
      <c r="L88" s="84">
        <f>SUM(L86:L87)</f>
        <v>0</v>
      </c>
      <c r="M88" s="84">
        <f>SUM(M86:M87)</f>
        <v>0</v>
      </c>
      <c r="N88" s="156"/>
      <c r="O88" s="156"/>
      <c r="P88" s="156"/>
      <c r="Q88" s="156"/>
      <c r="R88" s="84">
        <f>SUM(R86:R87)</f>
        <v>0</v>
      </c>
      <c r="S88" s="84">
        <f>SUM(S86:S87)</f>
        <v>0</v>
      </c>
      <c r="T88" s="84">
        <f>SUM(T86:T87)</f>
        <v>0</v>
      </c>
      <c r="U88" s="84">
        <f>SUM(U86:U87)</f>
        <v>0</v>
      </c>
      <c r="V88" s="156"/>
      <c r="W88" s="156"/>
      <c r="X88" s="156"/>
      <c r="Y88" s="84">
        <f>SUM(Y86:Y87)</f>
        <v>0</v>
      </c>
      <c r="Z88" s="156"/>
      <c r="AA88" s="156"/>
      <c r="AB88" s="84">
        <f>SUM(AB86:AB87)</f>
        <v>0</v>
      </c>
      <c r="AC88" s="84">
        <f>SUM(AC86:AC87)</f>
        <v>0</v>
      </c>
      <c r="AD88" s="84">
        <f>SUM(AD86:AD87)</f>
        <v>0</v>
      </c>
      <c r="AE88" s="84">
        <f>SUM(AE86:AE87)</f>
        <v>0</v>
      </c>
      <c r="AF88" s="84">
        <f>SUM(AF86:AF87)</f>
        <v>0</v>
      </c>
      <c r="AG88" s="156"/>
      <c r="AH88" s="156"/>
      <c r="AI88" s="156"/>
      <c r="AJ88" s="84">
        <f>SUM(AJ86:AJ87)</f>
        <v>0</v>
      </c>
      <c r="AK88" s="84">
        <f>SUM(AK86:AK87)</f>
        <v>0</v>
      </c>
      <c r="AL88" s="84">
        <f>SUM(AL86:AL87)</f>
        <v>0</v>
      </c>
      <c r="AM88" s="84" t="e">
        <f>SUM(AM86:AM87)</f>
        <v>#REF!</v>
      </c>
      <c r="AN88" s="84" t="e">
        <f>SUM(AN86:AN87)</f>
        <v>#REF!</v>
      </c>
      <c r="AO88" s="157"/>
      <c r="AP88" s="158"/>
      <c r="AQ88" s="84">
        <f t="shared" ref="AQ88:BB88" si="36">SUM(AQ86:AQ87)</f>
        <v>0</v>
      </c>
      <c r="AR88" s="84">
        <f t="shared" si="36"/>
        <v>0</v>
      </c>
      <c r="AS88" s="84" t="e">
        <f t="shared" si="36"/>
        <v>#REF!</v>
      </c>
      <c r="AT88" s="84" t="e">
        <f t="shared" si="36"/>
        <v>#REF!</v>
      </c>
      <c r="AU88" s="84">
        <f t="shared" si="36"/>
        <v>0</v>
      </c>
      <c r="AV88" s="84">
        <f t="shared" si="36"/>
        <v>0</v>
      </c>
      <c r="AW88" s="84">
        <f t="shared" si="36"/>
        <v>0</v>
      </c>
      <c r="AX88" s="84">
        <f t="shared" si="36"/>
        <v>0</v>
      </c>
      <c r="AY88" s="84">
        <f t="shared" si="36"/>
        <v>0</v>
      </c>
      <c r="AZ88" s="84">
        <f t="shared" si="36"/>
        <v>0</v>
      </c>
      <c r="BA88" s="84">
        <f t="shared" si="36"/>
        <v>0</v>
      </c>
      <c r="BB88" s="84" t="e">
        <f t="shared" si="36"/>
        <v>#REF!</v>
      </c>
    </row>
    <row r="89" spans="1:54" s="28" customFormat="1" ht="409.5" outlineLevel="2">
      <c r="A89" s="73"/>
      <c r="B89" s="107"/>
      <c r="C89" s="108"/>
      <c r="D89" s="124"/>
      <c r="E89" s="126"/>
      <c r="F89" s="133">
        <v>2027</v>
      </c>
      <c r="G89" s="75">
        <v>2027</v>
      </c>
      <c r="H89" s="70" t="s">
        <v>309</v>
      </c>
      <c r="I89" s="87"/>
      <c r="J89" s="83"/>
      <c r="K89" s="83"/>
      <c r="L89" s="82" t="str">
        <f>IF(I89&lt;&gt;0,((VLOOKUP(I89,'1. Standard_Cost'!$B$4:$D$9,2)+VLOOKUP(I89,'1. Standard_Cost'!$B$4:$D$9,3))*J89*K89),"0")</f>
        <v>0</v>
      </c>
      <c r="M89" s="82">
        <f>L89*'1. Standard_Cost'!$F$4</f>
        <v>0</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t="e">
        <f>AG89*'1. Standard_Cost'!$B$25+'Incremental_Cost Year 1'!#REF!*'1. Standard_Cost'!$C$25+'Incremental_Cost Year 1'!#REF!*'1. Standard_Cost'!$D$25+'Incremental_Cost Year 1'!#REF!+'Incremental_Cost Year 1'!#REF!+AK89</f>
        <v>#REF!</v>
      </c>
      <c r="AN89" s="84" t="e">
        <f>AM89*'1. Standard_Cost'!$C$29</f>
        <v>#REF!</v>
      </c>
      <c r="AO89" s="87"/>
      <c r="AP89" s="160">
        <v>0</v>
      </c>
      <c r="AQ89" s="113">
        <f>L89+M89</f>
        <v>0</v>
      </c>
      <c r="AR89" s="113">
        <f>AF89</f>
        <v>0</v>
      </c>
      <c r="AS89" s="113" t="e">
        <f>AM89+AN89</f>
        <v>#REF!</v>
      </c>
      <c r="AT89" s="113" t="e">
        <f>SUM(AQ89,AR89,AS89)</f>
        <v>#REF!</v>
      </c>
      <c r="AU89" s="154"/>
      <c r="AV89" s="154"/>
      <c r="AW89" s="154"/>
      <c r="AX89" s="154"/>
      <c r="AY89" s="154"/>
      <c r="AZ89" s="154"/>
      <c r="BA89" s="154"/>
      <c r="BB89" s="155" t="e">
        <f>SUM(AU89:BA89)-AT89</f>
        <v>#REF!</v>
      </c>
    </row>
    <row r="90" spans="1:54" s="28" customFormat="1" ht="76.5" customHeight="1" outlineLevel="2">
      <c r="A90" s="73"/>
      <c r="B90" s="107"/>
      <c r="C90" s="108"/>
      <c r="D90" s="123"/>
      <c r="E90" s="292"/>
      <c r="F90" s="133">
        <v>2027</v>
      </c>
      <c r="G90" s="75">
        <v>2027</v>
      </c>
      <c r="H90" s="70" t="s">
        <v>310</v>
      </c>
      <c r="I90" s="87"/>
      <c r="J90" s="83"/>
      <c r="K90" s="83"/>
      <c r="L90" s="82" t="str">
        <f>IF(I90&lt;&gt;0,((VLOOKUP(I90,'1. Standard_Cost'!$B$4:$D$9,2)+VLOOKUP(I90,'1. Standard_Cost'!$B$4:$D$9,3))*J90*K90),"0")</f>
        <v>0</v>
      </c>
      <c r="M90" s="82">
        <f>L90*'1. Standard_Cost'!$F$4</f>
        <v>0</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t="e">
        <f>AG90*'1. Standard_Cost'!$B$25+'Incremental_Cost Year 1'!#REF!*'1. Standard_Cost'!$C$25+'Incremental_Cost Year 1'!#REF!*'1. Standard_Cost'!$D$25+'Incremental_Cost Year 1'!#REF!+'Incremental_Cost Year 1'!#REF!+AK90</f>
        <v>#REF!</v>
      </c>
      <c r="AN90" s="84" t="e">
        <f>AM90*'1. Standard_Cost'!$C$29</f>
        <v>#REF!</v>
      </c>
      <c r="AO90" s="87"/>
      <c r="AP90" s="160">
        <v>0</v>
      </c>
      <c r="AQ90" s="113">
        <f>L90+M90</f>
        <v>0</v>
      </c>
      <c r="AR90" s="113">
        <f>AF90</f>
        <v>0</v>
      </c>
      <c r="AS90" s="113" t="e">
        <f>AM90+AN90</f>
        <v>#REF!</v>
      </c>
      <c r="AT90" s="113" t="e">
        <f>SUM(AQ90,AR90,AS90)</f>
        <v>#REF!</v>
      </c>
      <c r="AU90" s="154"/>
      <c r="AV90" s="154"/>
      <c r="AW90" s="154"/>
      <c r="AX90" s="154"/>
      <c r="AY90" s="154"/>
      <c r="AZ90" s="154"/>
      <c r="BA90" s="154"/>
      <c r="BB90" s="155" t="e">
        <f>SUM(AU90:BA90)-AT90</f>
        <v>#REF!</v>
      </c>
    </row>
    <row r="91" spans="1:54" s="28" customFormat="1" ht="67.5" customHeight="1" outlineLevel="2">
      <c r="A91" s="73"/>
      <c r="B91" s="107"/>
      <c r="C91" s="108"/>
      <c r="D91" s="121"/>
      <c r="E91" s="292"/>
      <c r="F91" s="133">
        <v>2028</v>
      </c>
      <c r="G91" s="75">
        <v>2030</v>
      </c>
      <c r="H91" s="67" t="s">
        <v>311</v>
      </c>
      <c r="I91" s="87"/>
      <c r="J91" s="83"/>
      <c r="K91" s="83"/>
      <c r="L91" s="82" t="str">
        <f>IF(I91&lt;&gt;0,((VLOOKUP(I91,'1. Standard_Cost'!$B$4:$D$9,2)+VLOOKUP(I91,'1. Standard_Cost'!$B$4:$D$9,3))*J91*K91),"0")</f>
        <v>0</v>
      </c>
      <c r="M91" s="82">
        <f>L91*'1. Standard_Cost'!$F$4</f>
        <v>0</v>
      </c>
      <c r="N91" s="83"/>
      <c r="O91" s="83"/>
      <c r="P91" s="83"/>
      <c r="Q91" s="83"/>
      <c r="R91" s="84">
        <f>'1. Standard_Cost'!$B$13*N91*P91</f>
        <v>0</v>
      </c>
      <c r="S91" s="84">
        <f>N91*O91*P91*'1. Standard_Cost'!$C$13</f>
        <v>0</v>
      </c>
      <c r="T91" s="84">
        <f>N91*P91*Q91*'1. Standard_Cost'!$D$13</f>
        <v>0</v>
      </c>
      <c r="U91" s="84">
        <f>N91*O91*'1. Standard_Cost'!$E$13</f>
        <v>0</v>
      </c>
      <c r="V91" s="83"/>
      <c r="W91" s="83"/>
      <c r="X91" s="83"/>
      <c r="Y91" s="84">
        <f>+V91*((X91*'1. Standard_Cost'!$B$17)+(W91*X91*'1. Standard_Cost'!$C$17))</f>
        <v>0</v>
      </c>
      <c r="Z91" s="83"/>
      <c r="AA91" s="83"/>
      <c r="AB91" s="84">
        <f>+Z91*'1. Standard_Cost'!$B$21+AA91*'1. Standard_Cost'!$C$21</f>
        <v>0</v>
      </c>
      <c r="AC91" s="85"/>
      <c r="AD91" s="86"/>
      <c r="AE91" s="84">
        <f>SUM(AD91,AC91,AB91,Y91,U91,T91,S91,R91)*'1. Standard_Cost'!$B$29</f>
        <v>0</v>
      </c>
      <c r="AF91" s="84">
        <f>SUM(AE91,AD91,AC91,AB91,Y91,U91,T91,S91,R91)</f>
        <v>0</v>
      </c>
      <c r="AG91" s="83"/>
      <c r="AH91" s="83"/>
      <c r="AI91" s="83"/>
      <c r="AJ91" s="87"/>
      <c r="AK91" s="87"/>
      <c r="AL91" s="87"/>
      <c r="AM91" s="84" t="e">
        <f>AG91*'1. Standard_Cost'!$B$25+'Incremental_Cost Year 1'!#REF!*'1. Standard_Cost'!$C$25+'Incremental_Cost Year 1'!#REF!*'1. Standard_Cost'!$D$25+'Incremental_Cost Year 1'!#REF!+'Incremental_Cost Year 1'!#REF!+AK91</f>
        <v>#REF!</v>
      </c>
      <c r="AN91" s="84" t="e">
        <f>AM91*'1. Standard_Cost'!$C$29</f>
        <v>#REF!</v>
      </c>
      <c r="AO91" s="87"/>
      <c r="AP91" s="160">
        <v>0</v>
      </c>
      <c r="AQ91" s="113">
        <f>L91+M91</f>
        <v>0</v>
      </c>
      <c r="AR91" s="113">
        <f>AF91</f>
        <v>0</v>
      </c>
      <c r="AS91" s="113" t="e">
        <f>AM91+AN91</f>
        <v>#REF!</v>
      </c>
      <c r="AT91" s="113" t="e">
        <f>SUM(AQ91,AR91,AS91)</f>
        <v>#REF!</v>
      </c>
      <c r="AU91" s="154"/>
      <c r="AV91" s="154"/>
      <c r="AW91" s="154"/>
      <c r="AX91" s="154"/>
      <c r="AY91" s="154"/>
      <c r="AZ91" s="154"/>
      <c r="BA91" s="154"/>
      <c r="BB91" s="155" t="e">
        <f>SUM(AU91:BA91)-AT91</f>
        <v>#REF!</v>
      </c>
    </row>
    <row r="92" spans="1:54" s="28" customFormat="1" ht="67.5" customHeight="1" outlineLevel="2">
      <c r="A92" s="73"/>
      <c r="B92" s="107"/>
      <c r="C92" s="108"/>
      <c r="D92" s="90"/>
      <c r="E92" s="81"/>
      <c r="F92" s="133">
        <v>2028</v>
      </c>
      <c r="G92" s="75">
        <v>2030</v>
      </c>
      <c r="H92" s="67" t="s">
        <v>312</v>
      </c>
      <c r="I92" s="87"/>
      <c r="J92" s="83"/>
      <c r="K92" s="83"/>
      <c r="L92" s="82" t="str">
        <f>IF(I92&lt;&gt;0,((VLOOKUP(I92,'1. Standard_Cost'!$B$4:$D$9,2)+VLOOKUP(I92,'1. Standard_Cost'!$B$4:$D$9,3))*J92*K92),"0")</f>
        <v>0</v>
      </c>
      <c r="M92" s="82">
        <f>L92*'1. Standard_Cost'!$F$4</f>
        <v>0</v>
      </c>
      <c r="N92" s="83"/>
      <c r="O92" s="83"/>
      <c r="P92" s="83"/>
      <c r="Q92" s="83"/>
      <c r="R92" s="84"/>
      <c r="S92" s="84"/>
      <c r="T92" s="84"/>
      <c r="U92" s="84"/>
      <c r="V92" s="99"/>
      <c r="W92" s="99"/>
      <c r="X92" s="99"/>
      <c r="Y92" s="84"/>
      <c r="Z92" s="83"/>
      <c r="AA92" s="99"/>
      <c r="AB92" s="84"/>
      <c r="AC92" s="85"/>
      <c r="AD92" s="86"/>
      <c r="AE92" s="84"/>
      <c r="AF92" s="84"/>
      <c r="AG92" s="99"/>
      <c r="AH92" s="99"/>
      <c r="AI92" s="99"/>
      <c r="AJ92" s="87"/>
      <c r="AK92" s="87"/>
      <c r="AL92" s="87"/>
      <c r="AM92" s="84"/>
      <c r="AN92" s="84"/>
      <c r="AO92" s="166"/>
      <c r="AP92" s="160"/>
      <c r="AQ92" s="113"/>
      <c r="AR92" s="113"/>
      <c r="AS92" s="113"/>
      <c r="AT92" s="113"/>
      <c r="AU92" s="154"/>
      <c r="AV92" s="154"/>
      <c r="AW92" s="154"/>
      <c r="AX92" s="154"/>
      <c r="AY92" s="154"/>
      <c r="AZ92" s="154"/>
      <c r="BA92" s="154"/>
      <c r="BB92" s="155"/>
    </row>
    <row r="93" spans="1:54" s="28" customFormat="1" ht="315" outlineLevel="2">
      <c r="A93" s="73"/>
      <c r="B93" s="111"/>
      <c r="C93" s="112"/>
      <c r="D93" s="90" t="s">
        <v>209</v>
      </c>
      <c r="E93" s="100" t="s">
        <v>308</v>
      </c>
      <c r="F93" s="92">
        <v>2023</v>
      </c>
      <c r="G93" s="75">
        <v>2026</v>
      </c>
      <c r="H93" s="219" t="s">
        <v>200</v>
      </c>
      <c r="I93" s="156"/>
      <c r="J93" s="156"/>
      <c r="K93" s="156"/>
      <c r="L93" s="84">
        <f>SUM(L89:L91)</f>
        <v>0</v>
      </c>
      <c r="M93" s="84">
        <f>SUM(M89:M91)</f>
        <v>0</v>
      </c>
      <c r="N93" s="156"/>
      <c r="O93" s="156"/>
      <c r="P93" s="156"/>
      <c r="Q93" s="156"/>
      <c r="R93" s="84">
        <f>SUM(R89:R91)</f>
        <v>0</v>
      </c>
      <c r="S93" s="84">
        <f>SUM(S89:S91)</f>
        <v>0</v>
      </c>
      <c r="T93" s="84">
        <f>SUM(T89:T91)</f>
        <v>0</v>
      </c>
      <c r="U93" s="84">
        <f>SUM(U89:U91)</f>
        <v>0</v>
      </c>
      <c r="V93" s="156"/>
      <c r="W93" s="156"/>
      <c r="X93" s="156"/>
      <c r="Y93" s="84">
        <f>SUM(Y89:Y91)</f>
        <v>0</v>
      </c>
      <c r="Z93" s="84"/>
      <c r="AA93" s="156"/>
      <c r="AB93" s="84">
        <f>SUM(AB89:AB91)</f>
        <v>0</v>
      </c>
      <c r="AC93" s="84">
        <f>SUM(AC89:AC91)</f>
        <v>0</v>
      </c>
      <c r="AD93" s="84">
        <f>SUM(AD89:AD91)</f>
        <v>0</v>
      </c>
      <c r="AE93" s="84">
        <f>SUM(AE89:AE91)</f>
        <v>0</v>
      </c>
      <c r="AF93" s="84">
        <f>SUM(AF89:AF91)</f>
        <v>0</v>
      </c>
      <c r="AG93" s="156"/>
      <c r="AH93" s="156"/>
      <c r="AI93" s="156"/>
      <c r="AJ93" s="84">
        <f>SUM(AJ89:AJ91)</f>
        <v>0</v>
      </c>
      <c r="AK93" s="84">
        <f>SUM(AK89:AK91)</f>
        <v>0</v>
      </c>
      <c r="AL93" s="84">
        <f>SUM(AL89:AL91)</f>
        <v>0</v>
      </c>
      <c r="AM93" s="84" t="e">
        <f>SUM(AM89:AM91)</f>
        <v>#REF!</v>
      </c>
      <c r="AN93" s="84" t="e">
        <f>SUM(AN89:AN91)</f>
        <v>#REF!</v>
      </c>
      <c r="AO93" s="157"/>
      <c r="AP93" s="158"/>
      <c r="AQ93" s="84">
        <f t="shared" ref="AQ93:BB93" si="37">SUM(AQ89:AQ91)</f>
        <v>0</v>
      </c>
      <c r="AR93" s="84">
        <f t="shared" si="37"/>
        <v>0</v>
      </c>
      <c r="AS93" s="84" t="e">
        <f t="shared" si="37"/>
        <v>#REF!</v>
      </c>
      <c r="AT93" s="84" t="e">
        <f t="shared" si="37"/>
        <v>#REF!</v>
      </c>
      <c r="AU93" s="84">
        <f t="shared" si="37"/>
        <v>0</v>
      </c>
      <c r="AV93" s="84">
        <f t="shared" si="37"/>
        <v>0</v>
      </c>
      <c r="AW93" s="84">
        <f t="shared" si="37"/>
        <v>0</v>
      </c>
      <c r="AX93" s="84">
        <f t="shared" si="37"/>
        <v>0</v>
      </c>
      <c r="AY93" s="84">
        <f t="shared" si="37"/>
        <v>0</v>
      </c>
      <c r="AZ93" s="84">
        <f t="shared" si="37"/>
        <v>0</v>
      </c>
      <c r="BA93" s="84">
        <f t="shared" si="37"/>
        <v>0</v>
      </c>
      <c r="BB93" s="84" t="e">
        <f t="shared" si="37"/>
        <v>#REF!</v>
      </c>
    </row>
    <row r="94" spans="1:54" s="28" customFormat="1" ht="52.9" customHeight="1" outlineLevel="2">
      <c r="A94" s="97"/>
      <c r="B94" s="179"/>
      <c r="C94" s="527" t="s">
        <v>313</v>
      </c>
      <c r="D94" s="527"/>
      <c r="E94" s="528"/>
      <c r="F94" s="177"/>
      <c r="G94" s="128"/>
      <c r="H94" s="98" t="s">
        <v>201</v>
      </c>
      <c r="I94" s="161"/>
      <c r="J94" s="161"/>
      <c r="K94" s="161"/>
      <c r="L94" s="162">
        <f>SUM(L104,L116)</f>
        <v>0</v>
      </c>
      <c r="M94" s="162">
        <f>SUM(M104,M116)</f>
        <v>0</v>
      </c>
      <c r="N94" s="161"/>
      <c r="O94" s="161"/>
      <c r="P94" s="161"/>
      <c r="Q94" s="161"/>
      <c r="R94" s="162">
        <f>SUM(R104,R116)</f>
        <v>0</v>
      </c>
      <c r="S94" s="162">
        <f>SUM(S104,S116)</f>
        <v>0</v>
      </c>
      <c r="T94" s="162">
        <f>SUM(T104,T116)</f>
        <v>0</v>
      </c>
      <c r="U94" s="162">
        <f>SUM(U104,U116)</f>
        <v>0</v>
      </c>
      <c r="V94" s="161"/>
      <c r="W94" s="161"/>
      <c r="X94" s="161"/>
      <c r="Y94" s="162">
        <f>SUM(Y104,Y116)</f>
        <v>0</v>
      </c>
      <c r="Z94" s="162"/>
      <c r="AA94" s="162"/>
      <c r="AB94" s="162">
        <f>SUM(AB104,AB116)</f>
        <v>0</v>
      </c>
      <c r="AC94" s="162">
        <f>SUM(AC104,AC116)</f>
        <v>0</v>
      </c>
      <c r="AD94" s="162">
        <f>SUM(AD104,AD116)</f>
        <v>0</v>
      </c>
      <c r="AE94" s="162">
        <f>SUM(AE104,AE116)</f>
        <v>0</v>
      </c>
      <c r="AF94" s="162">
        <f>SUM(AF104,AF116)</f>
        <v>0</v>
      </c>
      <c r="AG94" s="161"/>
      <c r="AH94" s="161"/>
      <c r="AI94" s="161"/>
      <c r="AJ94" s="162">
        <f>SUM(AJ104,AJ116)</f>
        <v>0</v>
      </c>
      <c r="AK94" s="162">
        <f>SUM(AK104,AK116)</f>
        <v>0</v>
      </c>
      <c r="AL94" s="162">
        <f>SUM(AL104,AL116)</f>
        <v>0</v>
      </c>
      <c r="AM94" s="162" t="e">
        <f>SUM(AM104,AM116)</f>
        <v>#REF!</v>
      </c>
      <c r="AN94" s="162" t="e">
        <f>SUM(AN104,AN116)</f>
        <v>#REF!</v>
      </c>
      <c r="AO94" s="163"/>
      <c r="AP94" s="164"/>
      <c r="AQ94" s="162">
        <f t="shared" ref="AQ94:BB94" si="38">SUM(AQ104,AQ116)</f>
        <v>0</v>
      </c>
      <c r="AR94" s="162">
        <f t="shared" si="38"/>
        <v>0</v>
      </c>
      <c r="AS94" s="162" t="e">
        <f t="shared" si="38"/>
        <v>#REF!</v>
      </c>
      <c r="AT94" s="162" t="e">
        <f t="shared" si="38"/>
        <v>#REF!</v>
      </c>
      <c r="AU94" s="162">
        <f t="shared" si="38"/>
        <v>0</v>
      </c>
      <c r="AV94" s="162">
        <f t="shared" si="38"/>
        <v>0</v>
      </c>
      <c r="AW94" s="162">
        <f t="shared" si="38"/>
        <v>0</v>
      </c>
      <c r="AX94" s="162">
        <f t="shared" si="38"/>
        <v>0</v>
      </c>
      <c r="AY94" s="162">
        <f t="shared" si="38"/>
        <v>0</v>
      </c>
      <c r="AZ94" s="162">
        <f t="shared" si="38"/>
        <v>0</v>
      </c>
      <c r="BA94" s="162">
        <f t="shared" si="38"/>
        <v>0</v>
      </c>
      <c r="BB94" s="162" t="e">
        <f t="shared" si="38"/>
        <v>#REF!</v>
      </c>
    </row>
    <row r="95" spans="1:54" s="28" customFormat="1" ht="409.5" outlineLevel="2">
      <c r="A95" s="73"/>
      <c r="B95" s="181"/>
      <c r="C95" s="188"/>
      <c r="D95" s="192"/>
      <c r="E95" s="187"/>
      <c r="F95" s="225">
        <v>2025</v>
      </c>
      <c r="G95" s="225">
        <v>2030</v>
      </c>
      <c r="H95" s="70" t="s">
        <v>314</v>
      </c>
      <c r="I95" s="87"/>
      <c r="J95" s="83"/>
      <c r="K95" s="83"/>
      <c r="L95" s="82" t="str">
        <f>IF(I95&lt;&gt;0,((VLOOKUP(I95,'1. Standard_Cost'!$B$4:$D$9,2)+VLOOKUP(I95,'1. Standard_Cost'!$B$4:$D$9,3))*J95*K95),"0")</f>
        <v>0</v>
      </c>
      <c r="M95" s="82">
        <f>L95*'1. Standard_Cost'!$F$4</f>
        <v>0</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c r="AF95" s="84">
        <f t="shared" ref="AF95:AF109" si="39">SUM(AE95,AD95,AC95,AB95,Y95,U95,T95,S95,R95)</f>
        <v>0</v>
      </c>
      <c r="AG95" s="83"/>
      <c r="AH95" s="83"/>
      <c r="AI95" s="83"/>
      <c r="AJ95" s="87"/>
      <c r="AK95" s="87"/>
      <c r="AL95" s="87"/>
      <c r="AM95" s="84" t="e">
        <f>AG95*'1. Standard_Cost'!$B$25+'Incremental_Cost Year 1'!#REF!*'1. Standard_Cost'!$C$25+'Incremental_Cost Year 1'!#REF!*'1. Standard_Cost'!$D$25+'Incremental_Cost Year 1'!#REF!+'Incremental_Cost Year 1'!#REF!+AK95</f>
        <v>#REF!</v>
      </c>
      <c r="AN95" s="84" t="e">
        <f>AM95*'1. Standard_Cost'!$C$29</f>
        <v>#REF!</v>
      </c>
      <c r="AO95" s="87"/>
      <c r="AP95" s="160">
        <v>0</v>
      </c>
      <c r="AQ95" s="113">
        <f t="shared" ref="AQ95:AQ109" si="40">L95+M95</f>
        <v>0</v>
      </c>
      <c r="AR95" s="113">
        <f t="shared" ref="AR95:AR109" si="41">AF95</f>
        <v>0</v>
      </c>
      <c r="AS95" s="113" t="e">
        <f t="shared" ref="AS95:AS109" si="42">AM95+AN95</f>
        <v>#REF!</v>
      </c>
      <c r="AT95" s="113" t="e">
        <f t="shared" ref="AT95:AT109" si="43">SUM(AQ95,AR95,AS95)</f>
        <v>#REF!</v>
      </c>
      <c r="AU95" s="154"/>
      <c r="AV95" s="154"/>
      <c r="AW95" s="154"/>
      <c r="AX95" s="154"/>
      <c r="AY95" s="154"/>
      <c r="AZ95" s="154"/>
      <c r="BA95" s="154"/>
      <c r="BB95" s="155" t="e">
        <f t="shared" ref="BB95:BB109" si="44">SUM(AU95:BA95)-AT95</f>
        <v>#REF!</v>
      </c>
    </row>
    <row r="96" spans="1:54" s="28" customFormat="1" ht="409.5" outlineLevel="2">
      <c r="A96" s="73"/>
      <c r="B96" s="107"/>
      <c r="C96" s="189"/>
      <c r="D96" s="193"/>
      <c r="E96" s="187"/>
      <c r="F96" s="225">
        <v>2027</v>
      </c>
      <c r="G96" s="225">
        <v>2030</v>
      </c>
      <c r="H96" s="70" t="s">
        <v>315</v>
      </c>
      <c r="I96" s="87"/>
      <c r="J96" s="83"/>
      <c r="K96" s="83"/>
      <c r="L96" s="82" t="str">
        <f>IF(I96&lt;&gt;0,((VLOOKUP(I96,'1. Standard_Cost'!$B$4:$D$9,2)+VLOOKUP(I96,'1. Standard_Cost'!$B$4:$D$9,3))*J96*K96),"0")</f>
        <v>0</v>
      </c>
      <c r="M96" s="82">
        <f>L96*'1. Standard_Cost'!$F$4</f>
        <v>0</v>
      </c>
      <c r="N96" s="83"/>
      <c r="O96" s="83"/>
      <c r="P96" s="83"/>
      <c r="Q96" s="83"/>
      <c r="R96" s="84">
        <f>'1. Standard_Cost'!$B$13*N96*P96</f>
        <v>0</v>
      </c>
      <c r="S96" s="84">
        <f>N96*O96*P96*'1. Standard_Cost'!$C$13</f>
        <v>0</v>
      </c>
      <c r="T96" s="84">
        <f>N96*P96*Q96*'1. Standard_Cost'!$D$13</f>
        <v>0</v>
      </c>
      <c r="U96" s="84">
        <f>N96*O96*'1. Standard_Cost'!$E$13</f>
        <v>0</v>
      </c>
      <c r="V96" s="83"/>
      <c r="W96" s="83"/>
      <c r="X96" s="83"/>
      <c r="Y96" s="84">
        <f>+V96*((X96*'1. Standard_Cost'!$B$17)+(W96*X96*'1. Standard_Cost'!$C$17))</f>
        <v>0</v>
      </c>
      <c r="Z96" s="83"/>
      <c r="AA96" s="83"/>
      <c r="AB96" s="84">
        <f>+Z96*'1. Standard_Cost'!$B$21+AA96*'1. Standard_Cost'!$C$21</f>
        <v>0</v>
      </c>
      <c r="AC96" s="85"/>
      <c r="AD96" s="86"/>
      <c r="AE96" s="84">
        <f>SUM(AD96,AC96,AB96,Y96,U96,T96,S96,R96)*'1. Standard_Cost'!$B$29</f>
        <v>0</v>
      </c>
      <c r="AF96" s="84">
        <f>SUM(AE96,AD96,AC96,AB96,Y96,U96,T96,S96,R96)</f>
        <v>0</v>
      </c>
      <c r="AG96" s="83"/>
      <c r="AH96" s="83"/>
      <c r="AI96" s="83"/>
      <c r="AJ96" s="87"/>
      <c r="AK96" s="87"/>
      <c r="AL96" s="87"/>
      <c r="AM96" s="84" t="e">
        <f>AG96*'1. Standard_Cost'!$B$25+'Incremental_Cost Year 1'!#REF!*'1. Standard_Cost'!$C$25+'Incremental_Cost Year 1'!#REF!*'1. Standard_Cost'!$D$25+'Incremental_Cost Year 1'!#REF!+'Incremental_Cost Year 1'!#REF!+AK96</f>
        <v>#REF!</v>
      </c>
      <c r="AN96" s="84" t="e">
        <f>AM96*'1. Standard_Cost'!$C$29</f>
        <v>#REF!</v>
      </c>
      <c r="AO96" s="153"/>
      <c r="AP96" s="144">
        <v>0</v>
      </c>
      <c r="AQ96" s="113">
        <f>L96+M96</f>
        <v>0</v>
      </c>
      <c r="AR96" s="113">
        <f>AF96</f>
        <v>0</v>
      </c>
      <c r="AS96" s="113" t="e">
        <f>AM96+AN96</f>
        <v>#REF!</v>
      </c>
      <c r="AT96" s="113" t="e">
        <f>SUM(AQ96,AR96,AS96)</f>
        <v>#REF!</v>
      </c>
      <c r="AU96" s="154"/>
      <c r="AV96" s="154"/>
      <c r="AW96" s="154"/>
      <c r="AX96" s="154"/>
      <c r="AY96" s="154"/>
      <c r="AZ96" s="154"/>
      <c r="BA96" s="154"/>
      <c r="BB96" s="155" t="e">
        <f>SUM(AU96:BA96)-AT96</f>
        <v>#REF!</v>
      </c>
    </row>
    <row r="97" spans="1:54" s="28" customFormat="1" ht="409.5" outlineLevel="2">
      <c r="A97" s="73"/>
      <c r="B97" s="107"/>
      <c r="C97" s="189"/>
      <c r="D97" s="193"/>
      <c r="E97" s="187"/>
      <c r="F97" s="225">
        <v>2026</v>
      </c>
      <c r="G97" s="225">
        <v>2030</v>
      </c>
      <c r="H97" s="70" t="s">
        <v>316</v>
      </c>
      <c r="I97" s="87"/>
      <c r="J97" s="83"/>
      <c r="K97" s="83"/>
      <c r="L97" s="82" t="str">
        <f>IF(I97&lt;&gt;0,((VLOOKUP(I97,'1. Standard_Cost'!$B$4:$D$9,2)+VLOOKUP(I97,'1. Standard_Cost'!$B$4:$D$9,3))*J97*K97),"0")</f>
        <v>0</v>
      </c>
      <c r="M97" s="82">
        <f>L97*'1. Standard_Cost'!$F$4</f>
        <v>0</v>
      </c>
      <c r="N97" s="83"/>
      <c r="O97" s="83"/>
      <c r="P97" s="83"/>
      <c r="Q97" s="83"/>
      <c r="R97" s="84">
        <f>'1. Standard_Cost'!$B$13*N97*P97</f>
        <v>0</v>
      </c>
      <c r="S97" s="84">
        <f>N97*O97*P97*'1. Standard_Cost'!$C$13</f>
        <v>0</v>
      </c>
      <c r="T97" s="84">
        <f>N97*P97*Q97*'1. Standard_Cost'!$D$13</f>
        <v>0</v>
      </c>
      <c r="U97" s="84">
        <f>N97*O97*'1. Standard_Cost'!$E$13</f>
        <v>0</v>
      </c>
      <c r="V97" s="83"/>
      <c r="W97" s="83"/>
      <c r="X97" s="83"/>
      <c r="Y97" s="84">
        <f>+V97*((X97*'1. Standard_Cost'!$B$17)+(W97*X97*'1. Standard_Cost'!$C$17))</f>
        <v>0</v>
      </c>
      <c r="Z97" s="83"/>
      <c r="AA97" s="83"/>
      <c r="AB97" s="84">
        <f>+Z97*'1. Standard_Cost'!$B$21+AA97*'1. Standard_Cost'!$C$21</f>
        <v>0</v>
      </c>
      <c r="AC97" s="85"/>
      <c r="AD97" s="86"/>
      <c r="AE97" s="84">
        <f>SUM(AD97,AC97,AB97,Y97,U97,T97,S97,R97)*'1. Standard_Cost'!$B$29</f>
        <v>0</v>
      </c>
      <c r="AF97" s="84">
        <f t="shared" si="39"/>
        <v>0</v>
      </c>
      <c r="AG97" s="83"/>
      <c r="AH97" s="83"/>
      <c r="AI97" s="83"/>
      <c r="AJ97" s="87"/>
      <c r="AK97" s="87"/>
      <c r="AL97" s="87"/>
      <c r="AM97" s="84" t="e">
        <f>AG97*'1. Standard_Cost'!$B$25+'Incremental_Cost Year 1'!#REF!*'1. Standard_Cost'!$C$25+'Incremental_Cost Year 1'!#REF!*'1. Standard_Cost'!$D$25+'Incremental_Cost Year 1'!#REF!+'Incremental_Cost Year 1'!#REF!+AK97</f>
        <v>#REF!</v>
      </c>
      <c r="AN97" s="84" t="e">
        <f>AM97*'1. Standard_Cost'!$C$29</f>
        <v>#REF!</v>
      </c>
      <c r="AO97" s="87"/>
      <c r="AP97" s="160">
        <v>0</v>
      </c>
      <c r="AQ97" s="113">
        <f t="shared" si="40"/>
        <v>0</v>
      </c>
      <c r="AR97" s="113">
        <f t="shared" si="41"/>
        <v>0</v>
      </c>
      <c r="AS97" s="113" t="e">
        <f t="shared" si="42"/>
        <v>#REF!</v>
      </c>
      <c r="AT97" s="113" t="e">
        <f t="shared" si="43"/>
        <v>#REF!</v>
      </c>
      <c r="AU97" s="154"/>
      <c r="AV97" s="154"/>
      <c r="AW97" s="154"/>
      <c r="AX97" s="154"/>
      <c r="AY97" s="154"/>
      <c r="AZ97" s="154"/>
      <c r="BA97" s="154"/>
      <c r="BB97" s="155" t="e">
        <f t="shared" si="44"/>
        <v>#REF!</v>
      </c>
    </row>
    <row r="98" spans="1:54" s="28" customFormat="1" ht="378" outlineLevel="2">
      <c r="A98" s="73"/>
      <c r="B98" s="107"/>
      <c r="C98" s="108"/>
      <c r="D98" s="193"/>
      <c r="E98" s="187"/>
      <c r="F98" s="225">
        <v>2027</v>
      </c>
      <c r="G98" s="225">
        <v>2030</v>
      </c>
      <c r="H98" s="67" t="s">
        <v>317</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99"/>
      <c r="AB98" s="84">
        <f>+Z98*'1. Standard_Cost'!$B$21+AA98*'1. Standard_Cost'!$C$21</f>
        <v>0</v>
      </c>
      <c r="AC98" s="85"/>
      <c r="AD98" s="86"/>
      <c r="AE98" s="84">
        <f>SUM(AD98,AC98,AB98,Y98,U98,T98,S98,R98)*'1. Standard_Cost'!$B$29</f>
        <v>0</v>
      </c>
      <c r="AF98" s="84">
        <f t="shared" si="39"/>
        <v>0</v>
      </c>
      <c r="AG98" s="83"/>
      <c r="AH98" s="83"/>
      <c r="AI98" s="83"/>
      <c r="AJ98" s="87"/>
      <c r="AK98" s="87"/>
      <c r="AL98" s="87"/>
      <c r="AM98" s="84"/>
      <c r="AN98" s="84"/>
      <c r="AO98" s="166"/>
      <c r="AP98" s="160"/>
      <c r="AQ98" s="113"/>
      <c r="AR98" s="113"/>
      <c r="AS98" s="113"/>
      <c r="AT98" s="113"/>
      <c r="AU98" s="154"/>
      <c r="AV98" s="154"/>
      <c r="AW98" s="154"/>
      <c r="AX98" s="154"/>
      <c r="AY98" s="154"/>
      <c r="AZ98" s="154"/>
      <c r="BA98" s="154"/>
      <c r="BB98" s="155"/>
    </row>
    <row r="99" spans="1:54" s="28" customFormat="1" ht="315" outlineLevel="2">
      <c r="A99" s="73"/>
      <c r="B99" s="107"/>
      <c r="C99" s="108"/>
      <c r="D99" s="193"/>
      <c r="E99" s="187"/>
      <c r="F99" s="225">
        <v>2025</v>
      </c>
      <c r="G99" s="225">
        <v>2030</v>
      </c>
      <c r="H99" s="67" t="s">
        <v>318</v>
      </c>
      <c r="I99" s="87"/>
      <c r="J99" s="83"/>
      <c r="K99" s="83"/>
      <c r="L99" s="82" t="str">
        <f>IF(I99&lt;&gt;0,((VLOOKUP(I99,'1. Standard_Cost'!$B$4:$D$9,2)+VLOOKUP(I99,'1. Standard_Cost'!$B$4:$D$9,3))*J99*K99),"0")</f>
        <v>0</v>
      </c>
      <c r="M99" s="82">
        <f>L99*'1. Standard_Cost'!$F$4</f>
        <v>0</v>
      </c>
      <c r="N99" s="83"/>
      <c r="O99" s="83"/>
      <c r="P99" s="83"/>
      <c r="Q99" s="83"/>
      <c r="R99" s="84">
        <f>'1. Standard_Cost'!$B$13*N99*P99</f>
        <v>0</v>
      </c>
      <c r="S99" s="84">
        <f>N99*O99*P99*'1. Standard_Cost'!$C$13</f>
        <v>0</v>
      </c>
      <c r="T99" s="84">
        <f>N99*P99*Q99*'1. Standard_Cost'!$D$13</f>
        <v>0</v>
      </c>
      <c r="U99" s="84">
        <f>N99*O99*'1. Standard_Cost'!$E$13</f>
        <v>0</v>
      </c>
      <c r="V99" s="83"/>
      <c r="W99" s="83"/>
      <c r="X99" s="83"/>
      <c r="Y99" s="84">
        <f>+V99*((X99*'1. Standard_Cost'!$B$17)+(W99*X99*'1. Standard_Cost'!$C$17))</f>
        <v>0</v>
      </c>
      <c r="Z99" s="83"/>
      <c r="AA99" s="99"/>
      <c r="AB99" s="84">
        <f>+Z99*'1. Standard_Cost'!$B$21+AA99*'1. Standard_Cost'!$C$21</f>
        <v>0</v>
      </c>
      <c r="AC99" s="85"/>
      <c r="AD99" s="86"/>
      <c r="AE99" s="84">
        <f>SUM(AD99,AC99,AB99,Y99,U99,T99,S99,R99)*'1. Standard_Cost'!$B$29</f>
        <v>0</v>
      </c>
      <c r="AF99" s="84">
        <f t="shared" si="39"/>
        <v>0</v>
      </c>
      <c r="AG99" s="83"/>
      <c r="AH99" s="83"/>
      <c r="AI99" s="83"/>
      <c r="AJ99" s="87"/>
      <c r="AK99" s="87"/>
      <c r="AL99" s="87"/>
      <c r="AM99" s="84"/>
      <c r="AN99" s="84"/>
      <c r="AO99" s="166"/>
      <c r="AP99" s="160"/>
      <c r="AQ99" s="113"/>
      <c r="AR99" s="113"/>
      <c r="AS99" s="113"/>
      <c r="AT99" s="113"/>
      <c r="AU99" s="154"/>
      <c r="AV99" s="154"/>
      <c r="AW99" s="154"/>
      <c r="AX99" s="154"/>
      <c r="AY99" s="154"/>
      <c r="AZ99" s="154"/>
      <c r="BA99" s="154"/>
      <c r="BB99" s="155"/>
    </row>
    <row r="100" spans="1:54" s="28" customFormat="1" ht="220.5" outlineLevel="2">
      <c r="A100" s="73"/>
      <c r="B100" s="107"/>
      <c r="C100" s="108"/>
      <c r="D100" s="193"/>
      <c r="E100" s="187"/>
      <c r="F100" s="225">
        <v>2025</v>
      </c>
      <c r="G100" s="225">
        <v>2030</v>
      </c>
      <c r="H100" s="67" t="s">
        <v>319</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99"/>
      <c r="AB100" s="84">
        <f>+Z100*'1. Standard_Cost'!$B$21+AA100*'1. Standard_Cost'!$C$21</f>
        <v>0</v>
      </c>
      <c r="AC100" s="85"/>
      <c r="AD100" s="86"/>
      <c r="AE100" s="84">
        <f>SUM(AD100,AC100,AB100,Y100,U100,T100,S100,R100)*'1. Standard_Cost'!$B$29</f>
        <v>0</v>
      </c>
      <c r="AF100" s="84">
        <f t="shared" si="39"/>
        <v>0</v>
      </c>
      <c r="AG100" s="83"/>
      <c r="AH100" s="83"/>
      <c r="AI100" s="83"/>
      <c r="AJ100" s="87"/>
      <c r="AK100" s="87"/>
      <c r="AL100" s="87"/>
      <c r="AM100" s="84"/>
      <c r="AN100" s="84"/>
      <c r="AO100" s="166"/>
      <c r="AP100" s="160"/>
      <c r="AQ100" s="113"/>
      <c r="AR100" s="113"/>
      <c r="AS100" s="113"/>
      <c r="AT100" s="113"/>
      <c r="AU100" s="154"/>
      <c r="AV100" s="154"/>
      <c r="AW100" s="154"/>
      <c r="AX100" s="154"/>
      <c r="AY100" s="154"/>
      <c r="AZ100" s="154"/>
      <c r="BA100" s="154"/>
      <c r="BB100" s="155"/>
    </row>
    <row r="101" spans="1:54" s="28" customFormat="1" ht="409.5" outlineLevel="2">
      <c r="A101" s="73"/>
      <c r="B101" s="107"/>
      <c r="C101" s="108"/>
      <c r="D101" s="193"/>
      <c r="E101" s="187"/>
      <c r="F101" s="225">
        <v>2025</v>
      </c>
      <c r="G101" s="225">
        <v>2030</v>
      </c>
      <c r="H101" s="67" t="s">
        <v>320</v>
      </c>
      <c r="I101" s="87"/>
      <c r="J101" s="83"/>
      <c r="K101" s="83"/>
      <c r="L101" s="82" t="str">
        <f>IF(I101&lt;&gt;0,((VLOOKUP(I101,'1. Standard_Cost'!$B$4:$D$9,2)+VLOOKUP(I101,'1. Standard_Cost'!$B$4:$D$9,3))*J101*K101),"0")</f>
        <v>0</v>
      </c>
      <c r="M101" s="82">
        <f>L101*'1. Standard_Cost'!$F$4</f>
        <v>0</v>
      </c>
      <c r="N101" s="83"/>
      <c r="O101" s="83"/>
      <c r="P101" s="83"/>
      <c r="Q101" s="83"/>
      <c r="R101" s="84">
        <f>'1. Standard_Cost'!$B$13*N101*P101</f>
        <v>0</v>
      </c>
      <c r="S101" s="84">
        <f>N101*O101*P101*'1. Standard_Cost'!$C$13</f>
        <v>0</v>
      </c>
      <c r="T101" s="84">
        <f>N101*P101*Q101*'1. Standard_Cost'!$D$13</f>
        <v>0</v>
      </c>
      <c r="U101" s="84">
        <f>N101*O101*'1. Standard_Cost'!$E$13</f>
        <v>0</v>
      </c>
      <c r="V101" s="83"/>
      <c r="W101" s="83"/>
      <c r="X101" s="83"/>
      <c r="Y101" s="84">
        <f>+V101*((X101*'1. Standard_Cost'!$B$17)+(W101*X101*'1. Standard_Cost'!$C$17))</f>
        <v>0</v>
      </c>
      <c r="Z101" s="83"/>
      <c r="AA101" s="99"/>
      <c r="AB101" s="84">
        <f>+Z101*'1. Standard_Cost'!$B$21+AA101*'1. Standard_Cost'!$C$21</f>
        <v>0</v>
      </c>
      <c r="AC101" s="85"/>
      <c r="AD101" s="86"/>
      <c r="AE101" s="84">
        <f>SUM(AD101,AC101,AB101,Y101,U101,T101,S101,R101)*'1. Standard_Cost'!$B$29</f>
        <v>0</v>
      </c>
      <c r="AF101" s="84">
        <f t="shared" si="39"/>
        <v>0</v>
      </c>
      <c r="AG101" s="83"/>
      <c r="AH101" s="83"/>
      <c r="AI101" s="83"/>
      <c r="AJ101" s="87"/>
      <c r="AK101" s="87"/>
      <c r="AL101" s="87"/>
      <c r="AM101" s="84"/>
      <c r="AN101" s="84"/>
      <c r="AO101" s="166"/>
      <c r="AP101" s="160"/>
      <c r="AQ101" s="113"/>
      <c r="AR101" s="113"/>
      <c r="AS101" s="113"/>
      <c r="AT101" s="113"/>
      <c r="AU101" s="154"/>
      <c r="AV101" s="154"/>
      <c r="AW101" s="154"/>
      <c r="AX101" s="154"/>
      <c r="AY101" s="154"/>
      <c r="AZ101" s="154"/>
      <c r="BA101" s="154"/>
      <c r="BB101" s="155"/>
    </row>
    <row r="102" spans="1:54" s="28" customFormat="1" ht="393.75" outlineLevel="2">
      <c r="A102" s="73"/>
      <c r="B102" s="107"/>
      <c r="C102" s="108"/>
      <c r="D102" s="193"/>
      <c r="E102" s="187"/>
      <c r="F102" s="225">
        <v>2024</v>
      </c>
      <c r="G102" s="225">
        <v>2030</v>
      </c>
      <c r="H102" s="67" t="s">
        <v>321</v>
      </c>
      <c r="I102" s="87"/>
      <c r="J102" s="83"/>
      <c r="K102" s="83"/>
      <c r="L102" s="82" t="str">
        <f>IF(I102&lt;&gt;0,((VLOOKUP(I102,'1. Standard_Cost'!$B$4:$D$9,2)+VLOOKUP(I102,'1. Standard_Cost'!$B$4:$D$9,3))*J102*K102),"0")</f>
        <v>0</v>
      </c>
      <c r="M102" s="82">
        <f>L102*'1. Standard_Cost'!$F$4</f>
        <v>0</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99"/>
      <c r="AB102" s="84">
        <f>+Z102*'1. Standard_Cost'!$B$21+AA102*'1. Standard_Cost'!$C$21</f>
        <v>0</v>
      </c>
      <c r="AC102" s="85"/>
      <c r="AD102" s="86"/>
      <c r="AE102" s="84">
        <f>SUM(AD102,AC102,AB102,Y102,U102,T102,S102,R102)*'1. Standard_Cost'!$B$29</f>
        <v>0</v>
      </c>
      <c r="AF102" s="84">
        <f t="shared" si="39"/>
        <v>0</v>
      </c>
      <c r="AG102" s="83"/>
      <c r="AH102" s="83"/>
      <c r="AI102" s="83"/>
      <c r="AJ102" s="87"/>
      <c r="AK102" s="87"/>
      <c r="AL102" s="87"/>
      <c r="AM102" s="84"/>
      <c r="AN102" s="84"/>
      <c r="AO102" s="166"/>
      <c r="AP102" s="160"/>
      <c r="AQ102" s="113"/>
      <c r="AR102" s="113"/>
      <c r="AS102" s="113"/>
      <c r="AT102" s="113"/>
      <c r="AU102" s="154"/>
      <c r="AV102" s="154"/>
      <c r="AW102" s="154"/>
      <c r="AX102" s="154"/>
      <c r="AY102" s="154"/>
      <c r="AZ102" s="154"/>
      <c r="BA102" s="154"/>
      <c r="BB102" s="155"/>
    </row>
    <row r="103" spans="1:54" s="28" customFormat="1" ht="409.5" outlineLevel="2">
      <c r="A103" s="73"/>
      <c r="B103" s="107"/>
      <c r="C103" s="108"/>
      <c r="D103" s="193"/>
      <c r="E103" s="187"/>
      <c r="F103" s="225">
        <v>2024</v>
      </c>
      <c r="G103" s="225">
        <v>2030</v>
      </c>
      <c r="H103" s="67" t="s">
        <v>322</v>
      </c>
      <c r="I103" s="87"/>
      <c r="J103" s="83"/>
      <c r="K103" s="83"/>
      <c r="L103" s="82" t="str">
        <f>IF(I103&lt;&gt;0,((VLOOKUP(I103,'1. Standard_Cost'!$B$4:$D$9,2)+VLOOKUP(I103,'1. Standard_Cost'!$B$4:$D$9,3))*J103*K103),"0")</f>
        <v>0</v>
      </c>
      <c r="M103" s="82">
        <f>L103*'1. Standard_Cost'!$F$4</f>
        <v>0</v>
      </c>
      <c r="N103" s="83"/>
      <c r="O103" s="83"/>
      <c r="P103" s="83"/>
      <c r="Q103" s="83"/>
      <c r="R103" s="84">
        <f>'1. Standard_Cost'!$B$13*N103*P103</f>
        <v>0</v>
      </c>
      <c r="S103" s="84">
        <f>N103*O103*P103*'1. Standard_Cost'!$C$13</f>
        <v>0</v>
      </c>
      <c r="T103" s="84">
        <f>N103*P103*Q103*'1. Standard_Cost'!$D$13</f>
        <v>0</v>
      </c>
      <c r="U103" s="84">
        <f>N103*O103*'1. Standard_Cost'!$E$13</f>
        <v>0</v>
      </c>
      <c r="V103" s="83"/>
      <c r="W103" s="83"/>
      <c r="X103" s="83"/>
      <c r="Y103" s="84">
        <f>+V103*((X103*'1. Standard_Cost'!$B$17)+(W103*X103*'1. Standard_Cost'!$C$17))</f>
        <v>0</v>
      </c>
      <c r="Z103" s="83"/>
      <c r="AA103" s="99"/>
      <c r="AB103" s="84">
        <f>+Z103*'1. Standard_Cost'!$B$21+AA103*'1. Standard_Cost'!$C$21</f>
        <v>0</v>
      </c>
      <c r="AC103" s="85"/>
      <c r="AD103" s="86"/>
      <c r="AE103" s="84">
        <f>SUM(AD103,AC103,AB103,Y103,U103,T103,S103,R103)*'1. Standard_Cost'!$B$29</f>
        <v>0</v>
      </c>
      <c r="AF103" s="84">
        <f t="shared" si="39"/>
        <v>0</v>
      </c>
      <c r="AG103" s="83"/>
      <c r="AH103" s="83"/>
      <c r="AI103" s="83"/>
      <c r="AJ103" s="87"/>
      <c r="AK103" s="87"/>
      <c r="AL103" s="87"/>
      <c r="AM103" s="84"/>
      <c r="AN103" s="84"/>
      <c r="AO103" s="166"/>
      <c r="AP103" s="160"/>
      <c r="AQ103" s="113"/>
      <c r="AR103" s="113"/>
      <c r="AS103" s="113"/>
      <c r="AT103" s="113"/>
      <c r="AU103" s="154"/>
      <c r="AV103" s="154"/>
      <c r="AW103" s="154"/>
      <c r="AX103" s="154"/>
      <c r="AY103" s="154"/>
      <c r="AZ103" s="154"/>
      <c r="BA103" s="154"/>
      <c r="BB103" s="155"/>
    </row>
    <row r="104" spans="1:54" s="28" customFormat="1" ht="409.5" outlineLevel="1">
      <c r="A104" s="73"/>
      <c r="B104" s="107"/>
      <c r="C104" s="108"/>
      <c r="D104" s="101" t="s">
        <v>323</v>
      </c>
      <c r="E104" s="125" t="s">
        <v>202</v>
      </c>
      <c r="F104" s="65">
        <v>2024</v>
      </c>
      <c r="G104" s="65">
        <v>2030</v>
      </c>
      <c r="H104" s="219" t="s">
        <v>165</v>
      </c>
      <c r="I104" s="156"/>
      <c r="J104" s="156"/>
      <c r="K104" s="156"/>
      <c r="L104" s="84">
        <f>SUM(L95:L97)</f>
        <v>0</v>
      </c>
      <c r="M104" s="84">
        <f>SUM(M95:M97)</f>
        <v>0</v>
      </c>
      <c r="N104" s="156"/>
      <c r="O104" s="156"/>
      <c r="P104" s="156"/>
      <c r="Q104" s="156"/>
      <c r="R104" s="84">
        <f>SUM(R95:R97)</f>
        <v>0</v>
      </c>
      <c r="S104" s="84">
        <f>SUM(S95:S97)</f>
        <v>0</v>
      </c>
      <c r="T104" s="84">
        <f>SUM(T95:T97)</f>
        <v>0</v>
      </c>
      <c r="U104" s="84">
        <f>SUM(U95:U97)</f>
        <v>0</v>
      </c>
      <c r="V104" s="156"/>
      <c r="W104" s="156"/>
      <c r="X104" s="156"/>
      <c r="Y104" s="84">
        <f>SUM(Y95:Y97)</f>
        <v>0</v>
      </c>
      <c r="Z104" s="84"/>
      <c r="AA104" s="156"/>
      <c r="AB104" s="84">
        <f>SUM(AB95:AB97)</f>
        <v>0</v>
      </c>
      <c r="AC104" s="84">
        <f>SUM(AC95:AC97)</f>
        <v>0</v>
      </c>
      <c r="AD104" s="84">
        <f>SUM(AD95:AD97)</f>
        <v>0</v>
      </c>
      <c r="AE104" s="84">
        <f>SUM(AE95:AE97)</f>
        <v>0</v>
      </c>
      <c r="AF104" s="84">
        <f>SUM(AF95:AF97)</f>
        <v>0</v>
      </c>
      <c r="AG104" s="156"/>
      <c r="AH104" s="156"/>
      <c r="AI104" s="156"/>
      <c r="AJ104" s="84">
        <f>SUM(AJ95:AJ97)</f>
        <v>0</v>
      </c>
      <c r="AK104" s="84">
        <f>SUM(AK95:AK97)</f>
        <v>0</v>
      </c>
      <c r="AL104" s="84">
        <f>SUM(AL95:AL97)</f>
        <v>0</v>
      </c>
      <c r="AM104" s="84" t="e">
        <f>SUM(AM95:AM97)</f>
        <v>#REF!</v>
      </c>
      <c r="AN104" s="84" t="e">
        <f>SUM(AN95:AN97)</f>
        <v>#REF!</v>
      </c>
      <c r="AO104" s="157"/>
      <c r="AP104" s="158"/>
      <c r="AQ104" s="84">
        <f t="shared" ref="AQ104:BB104" si="45">SUM(AQ95:AQ97)</f>
        <v>0</v>
      </c>
      <c r="AR104" s="84">
        <f t="shared" si="45"/>
        <v>0</v>
      </c>
      <c r="AS104" s="84" t="e">
        <f t="shared" si="45"/>
        <v>#REF!</v>
      </c>
      <c r="AT104" s="84" t="e">
        <f t="shared" si="45"/>
        <v>#REF!</v>
      </c>
      <c r="AU104" s="84">
        <f t="shared" si="45"/>
        <v>0</v>
      </c>
      <c r="AV104" s="84">
        <f t="shared" si="45"/>
        <v>0</v>
      </c>
      <c r="AW104" s="84">
        <f t="shared" si="45"/>
        <v>0</v>
      </c>
      <c r="AX104" s="84">
        <f t="shared" si="45"/>
        <v>0</v>
      </c>
      <c r="AY104" s="84">
        <f t="shared" si="45"/>
        <v>0</v>
      </c>
      <c r="AZ104" s="84">
        <f t="shared" si="45"/>
        <v>0</v>
      </c>
      <c r="BA104" s="84">
        <f t="shared" si="45"/>
        <v>0</v>
      </c>
      <c r="BB104" s="84" t="e">
        <f t="shared" si="45"/>
        <v>#REF!</v>
      </c>
    </row>
    <row r="105" spans="1:54" s="28" customFormat="1" ht="52.9" customHeight="1" outlineLevel="2">
      <c r="A105" s="97"/>
      <c r="B105" s="179"/>
      <c r="C105" s="527" t="s">
        <v>325</v>
      </c>
      <c r="D105" s="527"/>
      <c r="E105" s="528"/>
      <c r="F105" s="177"/>
      <c r="G105" s="128"/>
      <c r="H105" s="98" t="s">
        <v>324</v>
      </c>
      <c r="I105" s="161"/>
      <c r="J105" s="161"/>
      <c r="K105" s="161"/>
      <c r="L105" s="162">
        <f>SUM(L111,L116)</f>
        <v>0</v>
      </c>
      <c r="M105" s="162" t="e">
        <f>SUM(M136,#REF!)</f>
        <v>#REF!</v>
      </c>
      <c r="N105" s="161"/>
      <c r="O105" s="161"/>
      <c r="P105" s="161"/>
      <c r="Q105" s="161"/>
      <c r="R105" s="162" t="e">
        <f>SUM(R136,#REF!)</f>
        <v>#REF!</v>
      </c>
      <c r="S105" s="162" t="e">
        <f>SUM(S136,#REF!)</f>
        <v>#REF!</v>
      </c>
      <c r="T105" s="162" t="e">
        <f>SUM(T136,#REF!)</f>
        <v>#REF!</v>
      </c>
      <c r="U105" s="162" t="e">
        <f>SUM(U136,#REF!)</f>
        <v>#REF!</v>
      </c>
      <c r="V105" s="161"/>
      <c r="W105" s="161"/>
      <c r="X105" s="161"/>
      <c r="Y105" s="162" t="e">
        <f>SUM(Y136,#REF!)</f>
        <v>#REF!</v>
      </c>
      <c r="Z105" s="162"/>
      <c r="AA105" s="162"/>
      <c r="AB105" s="162" t="e">
        <f>SUM(AB136,#REF!)</f>
        <v>#REF!</v>
      </c>
      <c r="AC105" s="162" t="e">
        <f>SUM(AC136,#REF!)</f>
        <v>#REF!</v>
      </c>
      <c r="AD105" s="162" t="e">
        <f>SUM(AD136,#REF!)</f>
        <v>#REF!</v>
      </c>
      <c r="AE105" s="162" t="e">
        <f>SUM(AE136,#REF!)</f>
        <v>#REF!</v>
      </c>
      <c r="AF105" s="162" t="e">
        <f>SUM(AF136,#REF!)</f>
        <v>#REF!</v>
      </c>
      <c r="AG105" s="161"/>
      <c r="AH105" s="161"/>
      <c r="AI105" s="161"/>
      <c r="AJ105" s="162" t="e">
        <f>SUM(AJ136,#REF!)</f>
        <v>#REF!</v>
      </c>
      <c r="AK105" s="162" t="e">
        <f>SUM(AK136,#REF!)</f>
        <v>#REF!</v>
      </c>
      <c r="AL105" s="162" t="e">
        <f>SUM(AL136,#REF!)</f>
        <v>#REF!</v>
      </c>
      <c r="AM105" s="162" t="e">
        <f>SUM(AM136,#REF!)</f>
        <v>#REF!</v>
      </c>
      <c r="AN105" s="162" t="e">
        <f>SUM(AN136,#REF!)</f>
        <v>#REF!</v>
      </c>
      <c r="AO105" s="163"/>
      <c r="AP105" s="164"/>
      <c r="AQ105" s="162" t="e">
        <f>SUM(AQ136,#REF!)</f>
        <v>#REF!</v>
      </c>
      <c r="AR105" s="162" t="e">
        <f>SUM(AR136,#REF!)</f>
        <v>#REF!</v>
      </c>
      <c r="AS105" s="162" t="e">
        <f>SUM(AS136,#REF!)</f>
        <v>#REF!</v>
      </c>
      <c r="AT105" s="162" t="e">
        <f>SUM(AT136,#REF!)</f>
        <v>#REF!</v>
      </c>
      <c r="AU105" s="162" t="e">
        <f>SUM(AU136,#REF!)</f>
        <v>#REF!</v>
      </c>
      <c r="AV105" s="162" t="e">
        <f>SUM(AV136,#REF!)</f>
        <v>#REF!</v>
      </c>
      <c r="AW105" s="162" t="e">
        <f>SUM(AW136,#REF!)</f>
        <v>#REF!</v>
      </c>
      <c r="AX105" s="162" t="e">
        <f>SUM(AX136,#REF!)</f>
        <v>#REF!</v>
      </c>
      <c r="AY105" s="162" t="e">
        <f>SUM(AY136,#REF!)</f>
        <v>#REF!</v>
      </c>
      <c r="AZ105" s="162" t="e">
        <f>SUM(AZ136,#REF!)</f>
        <v>#REF!</v>
      </c>
      <c r="BA105" s="162" t="e">
        <f>SUM(BA136,#REF!)</f>
        <v>#REF!</v>
      </c>
      <c r="BB105" s="162" t="e">
        <f>SUM(BB136,#REF!)</f>
        <v>#REF!</v>
      </c>
    </row>
    <row r="106" spans="1:54" s="28" customFormat="1" ht="409.5" outlineLevel="2">
      <c r="A106" s="73"/>
      <c r="B106" s="107"/>
      <c r="C106" s="189"/>
      <c r="D106" s="193"/>
      <c r="E106" s="187"/>
      <c r="F106" s="225">
        <v>2025</v>
      </c>
      <c r="G106" s="225">
        <v>2025</v>
      </c>
      <c r="H106" s="70" t="s">
        <v>328</v>
      </c>
      <c r="I106" s="87"/>
      <c r="J106" s="83"/>
      <c r="K106" s="83"/>
      <c r="L106" s="82" t="str">
        <f>IF(I106&lt;&gt;0,((VLOOKUP(I106,'1. Standard_Cost'!$B$4:$D$9,2)+VLOOKUP(I106,'1. Standard_Cost'!$B$4:$D$9,3))*J106*K106),"0")</f>
        <v>0</v>
      </c>
      <c r="M106" s="82">
        <f>L106*'1. Standard_Cost'!$F$4</f>
        <v>0</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83"/>
      <c r="AB106" s="84">
        <f>+Z106*'1. Standard_Cost'!$B$21+AA106*'1. Standard_Cost'!$C$21</f>
        <v>0</v>
      </c>
      <c r="AC106" s="85"/>
      <c r="AD106" s="86"/>
      <c r="AE106" s="84">
        <f>SUM(AD106,AC106,AB106,Y106,U106,T106,S106,R106)*'1. Standard_Cost'!$B$29</f>
        <v>0</v>
      </c>
      <c r="AF106" s="84">
        <f t="shared" si="39"/>
        <v>0</v>
      </c>
      <c r="AG106" s="83"/>
      <c r="AH106" s="83"/>
      <c r="AI106" s="83"/>
      <c r="AJ106" s="87"/>
      <c r="AK106" s="87"/>
      <c r="AL106" s="87"/>
      <c r="AM106" s="84" t="e">
        <f>AG106*'1. Standard_Cost'!$B$25+'Incremental_Cost Year 1'!#REF!*'1. Standard_Cost'!$C$25+'Incremental_Cost Year 1'!#REF!*'1. Standard_Cost'!$D$25+'Incremental_Cost Year 1'!#REF!+'Incremental_Cost Year 1'!#REF!+AK106</f>
        <v>#REF!</v>
      </c>
      <c r="AN106" s="84" t="e">
        <f>AM106*'1. Standard_Cost'!$C$29</f>
        <v>#REF!</v>
      </c>
      <c r="AO106" s="87"/>
      <c r="AP106" s="160">
        <v>0</v>
      </c>
      <c r="AQ106" s="113">
        <f t="shared" si="40"/>
        <v>0</v>
      </c>
      <c r="AR106" s="113">
        <f t="shared" si="41"/>
        <v>0</v>
      </c>
      <c r="AS106" s="113" t="e">
        <f t="shared" si="42"/>
        <v>#REF!</v>
      </c>
      <c r="AT106" s="113" t="e">
        <f t="shared" si="43"/>
        <v>#REF!</v>
      </c>
      <c r="AU106" s="154"/>
      <c r="AV106" s="154"/>
      <c r="AW106" s="154"/>
      <c r="AX106" s="154"/>
      <c r="AY106" s="154"/>
      <c r="AZ106" s="154"/>
      <c r="BA106" s="154"/>
      <c r="BB106" s="155" t="e">
        <f t="shared" si="44"/>
        <v>#REF!</v>
      </c>
    </row>
    <row r="107" spans="1:54" s="28" customFormat="1" ht="409.5" outlineLevel="2">
      <c r="A107" s="73"/>
      <c r="B107" s="107"/>
      <c r="C107" s="189"/>
      <c r="D107" s="193"/>
      <c r="E107" s="187"/>
      <c r="F107" s="225">
        <v>2025</v>
      </c>
      <c r="G107" s="225">
        <v>2025</v>
      </c>
      <c r="H107" s="70" t="s">
        <v>329</v>
      </c>
      <c r="I107" s="87"/>
      <c r="J107" s="83"/>
      <c r="K107" s="83"/>
      <c r="L107" s="82" t="str">
        <f>IF(I107&lt;&gt;0,((VLOOKUP(I107,'1. Standard_Cost'!$B$4:$D$9,2)+VLOOKUP(I107,'1. Standard_Cost'!$B$4:$D$9,3))*J107*K107),"0")</f>
        <v>0</v>
      </c>
      <c r="M107" s="82">
        <f>L107*'1. Standard_Cost'!$F$4</f>
        <v>0</v>
      </c>
      <c r="N107" s="83"/>
      <c r="O107" s="83"/>
      <c r="P107" s="83"/>
      <c r="Q107" s="83"/>
      <c r="R107" s="84">
        <f>'1. Standard_Cost'!$B$13*N107*P107</f>
        <v>0</v>
      </c>
      <c r="S107" s="84">
        <f>N107*O107*P107*'1. Standard_Cost'!$C$13</f>
        <v>0</v>
      </c>
      <c r="T107" s="84">
        <f>N107*P107*Q107*'1. Standard_Cost'!$D$13</f>
        <v>0</v>
      </c>
      <c r="U107" s="84">
        <f>N107*O107*'1. Standard_Cost'!$E$13</f>
        <v>0</v>
      </c>
      <c r="V107" s="83"/>
      <c r="W107" s="83"/>
      <c r="X107" s="83"/>
      <c r="Y107" s="84">
        <f>+V107*((X107*'1. Standard_Cost'!$B$17)+(W107*X107*'1. Standard_Cost'!$C$17))</f>
        <v>0</v>
      </c>
      <c r="Z107" s="83"/>
      <c r="AA107" s="83"/>
      <c r="AB107" s="84">
        <f>+Z107*'1. Standard_Cost'!$B$21+AA107*'1. Standard_Cost'!$C$21</f>
        <v>0</v>
      </c>
      <c r="AC107" s="85"/>
      <c r="AD107" s="86"/>
      <c r="AE107" s="84">
        <f>SUM(AD107,AC107,AB107,Y107,U107,T107,S107,R107)*'1. Standard_Cost'!$B$29</f>
        <v>0</v>
      </c>
      <c r="AF107" s="84">
        <f t="shared" si="39"/>
        <v>0</v>
      </c>
      <c r="AG107" s="83"/>
      <c r="AH107" s="83"/>
      <c r="AI107" s="83"/>
      <c r="AJ107" s="87"/>
      <c r="AK107" s="87"/>
      <c r="AL107" s="87"/>
      <c r="AM107" s="84" t="e">
        <f>AG107*'1. Standard_Cost'!$B$25+'Incremental_Cost Year 1'!#REF!*'1. Standard_Cost'!$C$25+'Incremental_Cost Year 1'!#REF!*'1. Standard_Cost'!$D$25+'Incremental_Cost Year 1'!#REF!+'Incremental_Cost Year 1'!#REF!+AK107</f>
        <v>#REF!</v>
      </c>
      <c r="AN107" s="84" t="e">
        <f>AM107*'1. Standard_Cost'!$C$29</f>
        <v>#REF!</v>
      </c>
      <c r="AO107" s="87"/>
      <c r="AP107" s="160">
        <v>0</v>
      </c>
      <c r="AQ107" s="113">
        <f t="shared" si="40"/>
        <v>0</v>
      </c>
      <c r="AR107" s="113">
        <f t="shared" si="41"/>
        <v>0</v>
      </c>
      <c r="AS107" s="113" t="e">
        <f t="shared" si="42"/>
        <v>#REF!</v>
      </c>
      <c r="AT107" s="113" t="e">
        <f t="shared" si="43"/>
        <v>#REF!</v>
      </c>
      <c r="AU107" s="154"/>
      <c r="AV107" s="154"/>
      <c r="AW107" s="154"/>
      <c r="AX107" s="154"/>
      <c r="AY107" s="154"/>
      <c r="AZ107" s="154"/>
      <c r="BA107" s="154"/>
      <c r="BB107" s="155" t="e">
        <f t="shared" si="44"/>
        <v>#REF!</v>
      </c>
    </row>
    <row r="108" spans="1:54" s="28" customFormat="1" ht="409.5" outlineLevel="2">
      <c r="A108" s="73"/>
      <c r="B108" s="107"/>
      <c r="C108" s="189"/>
      <c r="D108" s="193"/>
      <c r="E108" s="187"/>
      <c r="F108" s="225">
        <v>2027</v>
      </c>
      <c r="G108" s="225">
        <v>2030</v>
      </c>
      <c r="H108" s="70" t="s">
        <v>330</v>
      </c>
      <c r="I108" s="87"/>
      <c r="J108" s="83"/>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83"/>
      <c r="AB108" s="84">
        <f>+Z108*'1. Standard_Cost'!$B$21+AA108*'1. Standard_Cost'!$C$21</f>
        <v>0</v>
      </c>
      <c r="AC108" s="85"/>
      <c r="AD108" s="86"/>
      <c r="AE108" s="84">
        <f>SUM(AD108,AC108,AB108,Y108,U108,T108,S108,R108)*'1. Standard_Cost'!$B$29</f>
        <v>0</v>
      </c>
      <c r="AF108" s="84">
        <f t="shared" si="39"/>
        <v>0</v>
      </c>
      <c r="AG108" s="83"/>
      <c r="AH108" s="83"/>
      <c r="AI108" s="83"/>
      <c r="AJ108" s="87"/>
      <c r="AK108" s="87"/>
      <c r="AL108" s="87"/>
      <c r="AM108" s="84" t="e">
        <f>AG108*'1. Standard_Cost'!$B$25+'Incremental_Cost Year 1'!#REF!*'1. Standard_Cost'!$C$25+'Incremental_Cost Year 1'!#REF!*'1. Standard_Cost'!$D$25+'Incremental_Cost Year 1'!#REF!+'Incremental_Cost Year 1'!#REF!+AK108</f>
        <v>#REF!</v>
      </c>
      <c r="AN108" s="84" t="e">
        <f>AM108*'1. Standard_Cost'!$C$29</f>
        <v>#REF!</v>
      </c>
      <c r="AO108" s="87"/>
      <c r="AP108" s="160">
        <v>0</v>
      </c>
      <c r="AQ108" s="113">
        <f t="shared" si="40"/>
        <v>0</v>
      </c>
      <c r="AR108" s="113">
        <f t="shared" si="41"/>
        <v>0</v>
      </c>
      <c r="AS108" s="113" t="e">
        <f t="shared" si="42"/>
        <v>#REF!</v>
      </c>
      <c r="AT108" s="113" t="e">
        <f t="shared" si="43"/>
        <v>#REF!</v>
      </c>
      <c r="AU108" s="154"/>
      <c r="AV108" s="154"/>
      <c r="AW108" s="154"/>
      <c r="AX108" s="154"/>
      <c r="AY108" s="154"/>
      <c r="AZ108" s="154"/>
      <c r="BA108" s="154"/>
      <c r="BB108" s="155" t="e">
        <f t="shared" si="44"/>
        <v>#REF!</v>
      </c>
    </row>
    <row r="109" spans="1:54" s="28" customFormat="1" ht="409.5" outlineLevel="2">
      <c r="A109" s="73"/>
      <c r="B109" s="107"/>
      <c r="C109" s="189"/>
      <c r="D109" s="193"/>
      <c r="E109" s="187"/>
      <c r="F109" s="225">
        <v>2023</v>
      </c>
      <c r="G109" s="225">
        <v>2026</v>
      </c>
      <c r="H109" s="70" t="s">
        <v>331</v>
      </c>
      <c r="I109" s="87"/>
      <c r="J109" s="83"/>
      <c r="K109" s="83"/>
      <c r="L109" s="82" t="str">
        <f>IF(I109&lt;&gt;0,((VLOOKUP(I109,'1. Standard_Cost'!$B$4:$D$9,2)+VLOOKUP(I109,'1. Standard_Cost'!$B$4:$D$9,3))*J109*K109),"0")</f>
        <v>0</v>
      </c>
      <c r="M109" s="82">
        <f>L109*'1. Standard_Cost'!$F$4</f>
        <v>0</v>
      </c>
      <c r="N109" s="83"/>
      <c r="O109" s="83"/>
      <c r="P109" s="83"/>
      <c r="Q109" s="83"/>
      <c r="R109" s="84">
        <f>'1. Standard_Cost'!$B$13*N109*P109</f>
        <v>0</v>
      </c>
      <c r="S109" s="84">
        <f>N109*O109*P109*'1. Standard_Cost'!$C$13</f>
        <v>0</v>
      </c>
      <c r="T109" s="84">
        <f>N109*P109*Q109*'1. Standard_Cost'!$D$13</f>
        <v>0</v>
      </c>
      <c r="U109" s="84">
        <f>N109*O109*'1. Standard_Cost'!$E$13</f>
        <v>0</v>
      </c>
      <c r="V109" s="83"/>
      <c r="W109" s="83"/>
      <c r="X109" s="83"/>
      <c r="Y109" s="84">
        <f>+V109*((X109*'1. Standard_Cost'!$B$17)+(W109*X109*'1. Standard_Cost'!$C$17))</f>
        <v>0</v>
      </c>
      <c r="Z109" s="83"/>
      <c r="AA109" s="83"/>
      <c r="AB109" s="84">
        <f>+Z109*'1. Standard_Cost'!$B$21+AA109*'1. Standard_Cost'!$C$21</f>
        <v>0</v>
      </c>
      <c r="AC109" s="85"/>
      <c r="AD109" s="86"/>
      <c r="AE109" s="84">
        <f>SUM(AD109,AC109,AB109,Y109,U109,T109,S109,R109)*'1. Standard_Cost'!$B$29</f>
        <v>0</v>
      </c>
      <c r="AF109" s="84">
        <f t="shared" si="39"/>
        <v>0</v>
      </c>
      <c r="AG109" s="83"/>
      <c r="AH109" s="83"/>
      <c r="AI109" s="83"/>
      <c r="AJ109" s="87"/>
      <c r="AK109" s="87"/>
      <c r="AL109" s="87"/>
      <c r="AM109" s="84" t="e">
        <f>AG109*'1. Standard_Cost'!$B$25+'Incremental_Cost Year 1'!#REF!*'1. Standard_Cost'!$C$25+'Incremental_Cost Year 1'!#REF!*'1. Standard_Cost'!$D$25+'Incremental_Cost Year 1'!#REF!+'Incremental_Cost Year 1'!#REF!+AK109</f>
        <v>#REF!</v>
      </c>
      <c r="AN109" s="84" t="e">
        <f>AM109*'1. Standard_Cost'!$C$29</f>
        <v>#REF!</v>
      </c>
      <c r="AO109" s="87"/>
      <c r="AP109" s="160">
        <v>0</v>
      </c>
      <c r="AQ109" s="113">
        <f t="shared" si="40"/>
        <v>0</v>
      </c>
      <c r="AR109" s="113">
        <f t="shared" si="41"/>
        <v>0</v>
      </c>
      <c r="AS109" s="113" t="e">
        <f t="shared" si="42"/>
        <v>#REF!</v>
      </c>
      <c r="AT109" s="113" t="e">
        <f t="shared" si="43"/>
        <v>#REF!</v>
      </c>
      <c r="AU109" s="154"/>
      <c r="AV109" s="154"/>
      <c r="AW109" s="154"/>
      <c r="AX109" s="154"/>
      <c r="AY109" s="154"/>
      <c r="AZ109" s="154"/>
      <c r="BA109" s="154"/>
      <c r="BB109" s="155" t="e">
        <f t="shared" si="44"/>
        <v>#REF!</v>
      </c>
    </row>
    <row r="110" spans="1:54" s="28" customFormat="1" ht="409.5" outlineLevel="2">
      <c r="A110" s="73"/>
      <c r="B110" s="107"/>
      <c r="C110" s="189"/>
      <c r="D110" s="193"/>
      <c r="E110" s="187"/>
      <c r="F110" s="225">
        <v>2023</v>
      </c>
      <c r="G110" s="225">
        <v>2026</v>
      </c>
      <c r="H110" s="67" t="s">
        <v>332</v>
      </c>
      <c r="I110" s="87"/>
      <c r="J110" s="83"/>
      <c r="K110" s="83"/>
      <c r="L110" s="82" t="str">
        <f>IF(I110&lt;&gt;0,((VLOOKUP(I110,'1. Standard_Cost'!$B$4:$D$9,2)+VLOOKUP(I110,'1. Standard_Cost'!$B$4:$D$9,3))*J110*K110),"0")</f>
        <v>0</v>
      </c>
      <c r="M110" s="82">
        <f>L110*'1. Standard_Cost'!$F$4</f>
        <v>0</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c r="AD110" s="86"/>
      <c r="AE110" s="84"/>
      <c r="AF110" s="84">
        <f>SUM(AE110,AD110,AC110,AB110,Y110,U110,T110,S110,R110)</f>
        <v>0</v>
      </c>
      <c r="AG110" s="83"/>
      <c r="AH110" s="83"/>
      <c r="AI110" s="83"/>
      <c r="AJ110" s="87"/>
      <c r="AK110" s="87"/>
      <c r="AL110" s="87"/>
      <c r="AM110" s="84" t="e">
        <f>AG110*'1. Standard_Cost'!$B$25+'Incremental_Cost Year 1'!#REF!*'1. Standard_Cost'!$C$25+'Incremental_Cost Year 1'!#REF!*'1. Standard_Cost'!$D$25+'Incremental_Cost Year 1'!#REF!+'Incremental_Cost Year 1'!#REF!+AK110</f>
        <v>#REF!</v>
      </c>
      <c r="AN110" s="84" t="e">
        <f>AM110*'1. Standard_Cost'!$C$29</f>
        <v>#REF!</v>
      </c>
      <c r="AO110" s="87"/>
      <c r="AP110" s="160">
        <v>0</v>
      </c>
      <c r="AQ110" s="113">
        <f>L110+M110</f>
        <v>0</v>
      </c>
      <c r="AR110" s="113">
        <f>AF110</f>
        <v>0</v>
      </c>
      <c r="AS110" s="113" t="e">
        <f>AM110+AN110</f>
        <v>#REF!</v>
      </c>
      <c r="AT110" s="113" t="e">
        <f>SUM(AQ110,AR110,AS110)</f>
        <v>#REF!</v>
      </c>
      <c r="AU110" s="154"/>
      <c r="AV110" s="154"/>
      <c r="AW110" s="154"/>
      <c r="AX110" s="154"/>
      <c r="AY110" s="154"/>
      <c r="AZ110" s="154"/>
      <c r="BA110" s="154"/>
      <c r="BB110" s="155" t="e">
        <f>SUM(AU110:BA110)-AT110</f>
        <v>#REF!</v>
      </c>
    </row>
    <row r="111" spans="1:54" s="28" customFormat="1" ht="315" outlineLevel="2">
      <c r="A111" s="73"/>
      <c r="B111" s="107"/>
      <c r="C111" s="189"/>
      <c r="D111" s="243" t="s">
        <v>333</v>
      </c>
      <c r="E111" s="243" t="s">
        <v>326</v>
      </c>
      <c r="F111" s="225">
        <v>2025</v>
      </c>
      <c r="G111" s="225">
        <v>2030</v>
      </c>
      <c r="H111" s="237" t="s">
        <v>327</v>
      </c>
      <c r="I111" s="84"/>
      <c r="J111" s="82"/>
      <c r="K111" s="82"/>
      <c r="L111" s="82"/>
      <c r="M111" s="82"/>
      <c r="N111" s="82"/>
      <c r="O111" s="82"/>
      <c r="P111" s="82"/>
      <c r="Q111" s="82"/>
      <c r="R111" s="84"/>
      <c r="S111" s="84"/>
      <c r="T111" s="84"/>
      <c r="U111" s="84"/>
      <c r="V111" s="82"/>
      <c r="W111" s="82"/>
      <c r="X111" s="82"/>
      <c r="Y111" s="84"/>
      <c r="Z111" s="82"/>
      <c r="AA111" s="82"/>
      <c r="AB111" s="84"/>
      <c r="AC111" s="84"/>
      <c r="AD111" s="84"/>
      <c r="AE111" s="84"/>
      <c r="AF111" s="84"/>
      <c r="AG111" s="82"/>
      <c r="AH111" s="82"/>
      <c r="AI111" s="82"/>
      <c r="AJ111" s="84"/>
      <c r="AK111" s="84"/>
      <c r="AL111" s="84"/>
      <c r="AM111" s="84"/>
      <c r="AN111" s="84"/>
      <c r="AO111" s="87"/>
      <c r="AP111" s="160"/>
      <c r="AQ111" s="113"/>
      <c r="AR111" s="113"/>
      <c r="AS111" s="113"/>
      <c r="AT111" s="113"/>
      <c r="AU111" s="154"/>
      <c r="AV111" s="154"/>
      <c r="AW111" s="154"/>
      <c r="AX111" s="154"/>
      <c r="AY111" s="154"/>
      <c r="AZ111" s="154"/>
      <c r="BA111" s="154"/>
      <c r="BB111" s="155"/>
    </row>
    <row r="112" spans="1:54" s="28" customFormat="1" ht="72" customHeight="1" outlineLevel="2">
      <c r="A112" s="73"/>
      <c r="B112" s="107"/>
      <c r="C112" s="189"/>
      <c r="D112" s="193"/>
      <c r="E112" s="187"/>
      <c r="F112" s="225">
        <v>2024</v>
      </c>
      <c r="G112" s="225">
        <v>2024</v>
      </c>
      <c r="H112" s="70" t="s">
        <v>336</v>
      </c>
      <c r="I112" s="87"/>
      <c r="J112" s="83"/>
      <c r="K112" s="83"/>
      <c r="L112" s="82" t="str">
        <f>IF(I112&lt;&gt;0,((VLOOKUP(I112,'1. Standard_Cost'!$B$4:$D$9,2)+VLOOKUP(I112,'1. Standard_Cost'!$B$4:$D$9,3))*J112*K112),"0")</f>
        <v>0</v>
      </c>
      <c r="M112" s="82">
        <f>L112*'1. Standard_Cost'!$F$4</f>
        <v>0</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SUM(AE112,AD112,AC112,AB112,Y112,U112,T112,S112,R112)</f>
        <v>0</v>
      </c>
      <c r="AG112" s="83"/>
      <c r="AH112" s="83"/>
      <c r="AI112" s="83"/>
      <c r="AJ112" s="87"/>
      <c r="AK112" s="87"/>
      <c r="AL112" s="87"/>
      <c r="AM112" s="84" t="e">
        <f>AG112*'1. Standard_Cost'!$B$25+'Incremental_Cost Year 1'!#REF!*'1. Standard_Cost'!$C$25+'Incremental_Cost Year 1'!#REF!*'1. Standard_Cost'!$D$25+'Incremental_Cost Year 1'!#REF!+'Incremental_Cost Year 1'!#REF!+AK112</f>
        <v>#REF!</v>
      </c>
      <c r="AN112" s="84" t="e">
        <f>AM112*'1. Standard_Cost'!$C$29</f>
        <v>#REF!</v>
      </c>
      <c r="AO112" s="87"/>
      <c r="AP112" s="160">
        <v>0</v>
      </c>
      <c r="AQ112" s="113">
        <f>L112+M112</f>
        <v>0</v>
      </c>
      <c r="AR112" s="113">
        <f>AF112</f>
        <v>0</v>
      </c>
      <c r="AS112" s="113" t="e">
        <f>AM112+AN112</f>
        <v>#REF!</v>
      </c>
      <c r="AT112" s="113" t="e">
        <f>SUM(AQ112,AR112,AS112)</f>
        <v>#REF!</v>
      </c>
      <c r="AU112" s="154"/>
      <c r="AV112" s="154"/>
      <c r="AW112" s="154"/>
      <c r="AX112" s="154"/>
      <c r="AY112" s="154"/>
      <c r="AZ112" s="154"/>
      <c r="BA112" s="154"/>
      <c r="BB112" s="155" t="e">
        <f>SUM(AU112:BA112)-AT112</f>
        <v>#REF!</v>
      </c>
    </row>
    <row r="113" spans="1:54" s="28" customFormat="1" ht="409.5" outlineLevel="2">
      <c r="A113" s="73"/>
      <c r="B113" s="107"/>
      <c r="C113" s="189"/>
      <c r="D113" s="193"/>
      <c r="E113" s="187"/>
      <c r="F113" s="225">
        <v>2024</v>
      </c>
      <c r="G113" s="225">
        <v>2024</v>
      </c>
      <c r="H113" s="70" t="s">
        <v>335</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SUM(AE113,AD113,AC113,AB113,Y113,U113,T113,S113,R113)</f>
        <v>0</v>
      </c>
      <c r="AG113" s="83"/>
      <c r="AH113" s="83"/>
      <c r="AI113" s="83"/>
      <c r="AJ113" s="87"/>
      <c r="AK113" s="87"/>
      <c r="AL113" s="87"/>
      <c r="AM113" s="84" t="e">
        <f>AG113*'1. Standard_Cost'!$B$25+'Incremental_Cost Year 1'!#REF!*'1. Standard_Cost'!$C$25+'Incremental_Cost Year 1'!#REF!*'1. Standard_Cost'!$D$25+'Incremental_Cost Year 1'!#REF!+'Incremental_Cost Year 1'!#REF!+AK113</f>
        <v>#REF!</v>
      </c>
      <c r="AN113" s="84" t="e">
        <f>AM113*'1. Standard_Cost'!$C$29</f>
        <v>#REF!</v>
      </c>
      <c r="AO113" s="87"/>
      <c r="AP113" s="160">
        <v>0</v>
      </c>
      <c r="AQ113" s="113">
        <f>L113+M113</f>
        <v>0</v>
      </c>
      <c r="AR113" s="113">
        <f>AF113</f>
        <v>0</v>
      </c>
      <c r="AS113" s="113" t="e">
        <f>AM113+AN113</f>
        <v>#REF!</v>
      </c>
      <c r="AT113" s="113" t="e">
        <f>SUM(AQ113,AR113,AS113)</f>
        <v>#REF!</v>
      </c>
      <c r="AU113" s="154"/>
      <c r="AV113" s="154"/>
      <c r="AW113" s="154"/>
      <c r="AX113" s="154"/>
      <c r="AY113" s="154"/>
      <c r="AZ113" s="154"/>
      <c r="BA113" s="154"/>
      <c r="BB113" s="155" t="e">
        <f>SUM(AU113:BA113)-AT113</f>
        <v>#REF!</v>
      </c>
    </row>
    <row r="114" spans="1:54" s="28" customFormat="1" ht="126" outlineLevel="2">
      <c r="A114" s="73"/>
      <c r="B114" s="107"/>
      <c r="C114" s="108"/>
      <c r="D114" s="193"/>
      <c r="E114" s="187"/>
      <c r="F114" s="225">
        <v>2024</v>
      </c>
      <c r="G114" s="225">
        <v>2030</v>
      </c>
      <c r="H114" s="67" t="s">
        <v>338</v>
      </c>
      <c r="I114" s="87"/>
      <c r="J114" s="83"/>
      <c r="K114" s="83"/>
      <c r="L114" s="82" t="str">
        <f>IF(I114&lt;&gt;0,((VLOOKUP(I114,'1. Standard_Cost'!$B$4:$D$9,2)+VLOOKUP(I114,'1. Standard_Cost'!$B$4:$D$9,3))*J114*K114),"0")</f>
        <v>0</v>
      </c>
      <c r="M114" s="82">
        <f>L114*'1. Standard_Cost'!$F$4</f>
        <v>0</v>
      </c>
      <c r="N114" s="83"/>
      <c r="O114" s="83"/>
      <c r="P114" s="83"/>
      <c r="Q114" s="83"/>
      <c r="R114" s="84">
        <f>'1. Standard_Cost'!$B$13*N114*P114</f>
        <v>0</v>
      </c>
      <c r="S114" s="84">
        <f>N114*O114*P114*'1. Standard_Cost'!$C$13</f>
        <v>0</v>
      </c>
      <c r="T114" s="84">
        <f>N114*P114*Q114*'1. Standard_Cost'!$D$13</f>
        <v>0</v>
      </c>
      <c r="U114" s="84">
        <f>N114*O114*'1. Standard_Cost'!$E$13</f>
        <v>0</v>
      </c>
      <c r="V114" s="83"/>
      <c r="W114" s="83"/>
      <c r="X114" s="83"/>
      <c r="Y114" s="84">
        <f>+V114*((X114*'1. Standard_Cost'!$B$17)+(W114*X114*'1. Standard_Cost'!$C$17))</f>
        <v>0</v>
      </c>
      <c r="Z114" s="83"/>
      <c r="AA114" s="99"/>
      <c r="AB114" s="84"/>
      <c r="AC114" s="85"/>
      <c r="AD114" s="86"/>
      <c r="AE114" s="84"/>
      <c r="AF114" s="84"/>
      <c r="AG114" s="99"/>
      <c r="AH114" s="99"/>
      <c r="AI114" s="99"/>
      <c r="AJ114" s="87"/>
      <c r="AK114" s="87"/>
      <c r="AL114" s="87"/>
      <c r="AM114" s="84"/>
      <c r="AN114" s="84"/>
      <c r="AO114" s="166"/>
      <c r="AP114" s="160"/>
      <c r="AQ114" s="113"/>
      <c r="AR114" s="113"/>
      <c r="AS114" s="113"/>
      <c r="AT114" s="113"/>
      <c r="AU114" s="154"/>
      <c r="AV114" s="154"/>
      <c r="AW114" s="154"/>
      <c r="AX114" s="154"/>
      <c r="AY114" s="154"/>
      <c r="AZ114" s="154"/>
      <c r="BA114" s="154"/>
      <c r="BB114" s="155"/>
    </row>
    <row r="115" spans="1:54" s="28" customFormat="1" ht="267.75" outlineLevel="2">
      <c r="A115" s="73"/>
      <c r="B115" s="107"/>
      <c r="C115" s="108"/>
      <c r="D115" s="193"/>
      <c r="E115" s="187"/>
      <c r="F115" s="225">
        <v>2024</v>
      </c>
      <c r="G115" s="225">
        <v>2030</v>
      </c>
      <c r="H115" s="67" t="s">
        <v>339</v>
      </c>
      <c r="I115" s="87"/>
      <c r="J115" s="83"/>
      <c r="K115" s="83"/>
      <c r="L115" s="82" t="str">
        <f>IF(I115&lt;&gt;0,((VLOOKUP(I115,'1. Standard_Cost'!$B$4:$D$9,2)+VLOOKUP(I115,'1. Standard_Cost'!$B$4:$D$9,3))*J115*K115),"0")</f>
        <v>0</v>
      </c>
      <c r="M115" s="82">
        <f>L115*'1. Standard_Cost'!$F$4</f>
        <v>0</v>
      </c>
      <c r="N115" s="83"/>
      <c r="O115" s="83"/>
      <c r="P115" s="83"/>
      <c r="Q115" s="83"/>
      <c r="R115" s="84">
        <f>'1. Standard_Cost'!$B$13*N115*P115</f>
        <v>0</v>
      </c>
      <c r="S115" s="84">
        <f>N115*O115*P115*'1. Standard_Cost'!$C$13</f>
        <v>0</v>
      </c>
      <c r="T115" s="84">
        <f>N115*P115*Q115*'1. Standard_Cost'!$D$13</f>
        <v>0</v>
      </c>
      <c r="U115" s="84">
        <f>N115*O115*'1. Standard_Cost'!$E$13</f>
        <v>0</v>
      </c>
      <c r="V115" s="83"/>
      <c r="W115" s="83"/>
      <c r="X115" s="83"/>
      <c r="Y115" s="84">
        <f>+V115*((X115*'1. Standard_Cost'!$B$17)+(W115*X115*'1. Standard_Cost'!$C$17))</f>
        <v>0</v>
      </c>
      <c r="Z115" s="83"/>
      <c r="AA115" s="99"/>
      <c r="AB115" s="84"/>
      <c r="AC115" s="85"/>
      <c r="AD115" s="86"/>
      <c r="AE115" s="84"/>
      <c r="AF115" s="84"/>
      <c r="AG115" s="99"/>
      <c r="AH115" s="99"/>
      <c r="AI115" s="99"/>
      <c r="AJ115" s="87"/>
      <c r="AK115" s="87"/>
      <c r="AL115" s="87"/>
      <c r="AM115" s="84"/>
      <c r="AN115" s="84"/>
      <c r="AO115" s="166"/>
      <c r="AP115" s="160"/>
      <c r="AQ115" s="113"/>
      <c r="AR115" s="113"/>
      <c r="AS115" s="113"/>
      <c r="AT115" s="113"/>
      <c r="AU115" s="154"/>
      <c r="AV115" s="154"/>
      <c r="AW115" s="154"/>
      <c r="AX115" s="154"/>
      <c r="AY115" s="154"/>
      <c r="AZ115" s="154"/>
      <c r="BA115" s="154"/>
      <c r="BB115" s="155"/>
    </row>
    <row r="116" spans="1:54" s="28" customFormat="1" ht="252" outlineLevel="1">
      <c r="A116" s="73"/>
      <c r="B116" s="107"/>
      <c r="C116" s="108"/>
      <c r="D116" s="101"/>
      <c r="E116" s="125" t="s">
        <v>334</v>
      </c>
      <c r="F116" s="65">
        <v>2023</v>
      </c>
      <c r="G116" s="65">
        <v>2026</v>
      </c>
      <c r="H116" s="219" t="s">
        <v>337</v>
      </c>
      <c r="I116" s="156"/>
      <c r="J116" s="156"/>
      <c r="K116" s="156"/>
      <c r="L116" s="84">
        <f>SUM(L106:L113)</f>
        <v>0</v>
      </c>
      <c r="M116" s="84">
        <f>SUM(M106:M113)</f>
        <v>0</v>
      </c>
      <c r="N116" s="156"/>
      <c r="O116" s="156"/>
      <c r="P116" s="156"/>
      <c r="Q116" s="156"/>
      <c r="R116" s="84">
        <f>SUM(R106:R113)</f>
        <v>0</v>
      </c>
      <c r="S116" s="84">
        <f>SUM(S106:S113)</f>
        <v>0</v>
      </c>
      <c r="T116" s="84">
        <f>SUM(T106:T113)</f>
        <v>0</v>
      </c>
      <c r="U116" s="84">
        <f>SUM(U106:U113)</f>
        <v>0</v>
      </c>
      <c r="V116" s="156"/>
      <c r="W116" s="156"/>
      <c r="X116" s="156"/>
      <c r="Y116" s="84">
        <f>SUM(Y106:Y113)</f>
        <v>0</v>
      </c>
      <c r="Z116" s="84"/>
      <c r="AA116" s="156"/>
      <c r="AB116" s="84">
        <f>SUM(AB106:AB113)</f>
        <v>0</v>
      </c>
      <c r="AC116" s="84">
        <f>SUM(AC106:AC113)</f>
        <v>0</v>
      </c>
      <c r="AD116" s="84">
        <f>SUM(AD106:AD113)</f>
        <v>0</v>
      </c>
      <c r="AE116" s="84">
        <f>SUM(AE106:AE113)</f>
        <v>0</v>
      </c>
      <c r="AF116" s="84">
        <f>SUM(AF106:AF113)</f>
        <v>0</v>
      </c>
      <c r="AG116" s="156"/>
      <c r="AH116" s="156"/>
      <c r="AI116" s="156"/>
      <c r="AJ116" s="84">
        <f>SUM(AJ106:AJ113)</f>
        <v>0</v>
      </c>
      <c r="AK116" s="84">
        <f>SUM(AK106:AK113)</f>
        <v>0</v>
      </c>
      <c r="AL116" s="84">
        <f>SUM(AL106:AL113)</f>
        <v>0</v>
      </c>
      <c r="AM116" s="84" t="e">
        <f>SUM(AM106:AM113)</f>
        <v>#REF!</v>
      </c>
      <c r="AN116" s="84" t="e">
        <f>SUM(AN106:AN113)</f>
        <v>#REF!</v>
      </c>
      <c r="AO116" s="157"/>
      <c r="AP116" s="158"/>
      <c r="AQ116" s="84">
        <f t="shared" ref="AQ116:BB116" si="46">SUM(AQ106:AQ113)</f>
        <v>0</v>
      </c>
      <c r="AR116" s="84">
        <f t="shared" si="46"/>
        <v>0</v>
      </c>
      <c r="AS116" s="84" t="e">
        <f t="shared" si="46"/>
        <v>#REF!</v>
      </c>
      <c r="AT116" s="84" t="e">
        <f t="shared" si="46"/>
        <v>#REF!</v>
      </c>
      <c r="AU116" s="84">
        <f t="shared" si="46"/>
        <v>0</v>
      </c>
      <c r="AV116" s="84">
        <f t="shared" si="46"/>
        <v>0</v>
      </c>
      <c r="AW116" s="84">
        <f t="shared" si="46"/>
        <v>0</v>
      </c>
      <c r="AX116" s="84">
        <f t="shared" si="46"/>
        <v>0</v>
      </c>
      <c r="AY116" s="84">
        <f t="shared" si="46"/>
        <v>0</v>
      </c>
      <c r="AZ116" s="84">
        <f t="shared" si="46"/>
        <v>0</v>
      </c>
      <c r="BA116" s="84">
        <f t="shared" si="46"/>
        <v>0</v>
      </c>
      <c r="BB116" s="84" t="e">
        <f t="shared" si="46"/>
        <v>#REF!</v>
      </c>
    </row>
    <row r="117" spans="1:54" s="28" customFormat="1" ht="315" outlineLevel="2">
      <c r="A117" s="73"/>
      <c r="B117" s="107"/>
      <c r="C117" s="108"/>
      <c r="D117" s="193"/>
      <c r="E117" s="187"/>
      <c r="F117" s="225">
        <v>2024</v>
      </c>
      <c r="G117" s="225">
        <v>2024</v>
      </c>
      <c r="H117" s="67" t="s">
        <v>345</v>
      </c>
      <c r="I117" s="87"/>
      <c r="J117" s="83"/>
      <c r="K117" s="83"/>
      <c r="L117" s="82" t="str">
        <f>IF(I117&lt;&gt;0,((VLOOKUP(I117,'1. Standard_Cost'!$B$4:$D$9,2)+VLOOKUP(I117,'1. Standard_Cost'!$B$4:$D$9,3))*J117*K117),"0")</f>
        <v>0</v>
      </c>
      <c r="M117" s="82">
        <f>L117*'1. Standard_Cost'!$F$4</f>
        <v>0</v>
      </c>
      <c r="N117" s="83"/>
      <c r="O117" s="83"/>
      <c r="P117" s="83"/>
      <c r="Q117" s="83"/>
      <c r="R117" s="84">
        <f>'1. Standard_Cost'!$B$13*N117*P117</f>
        <v>0</v>
      </c>
      <c r="S117" s="84">
        <f>N117*O117*P117*'1. Standard_Cost'!$C$13</f>
        <v>0</v>
      </c>
      <c r="T117" s="84">
        <f>N117*P117*Q117*'1. Standard_Cost'!$D$13</f>
        <v>0</v>
      </c>
      <c r="U117" s="84">
        <f>N117*O117*'1. Standard_Cost'!$E$13</f>
        <v>0</v>
      </c>
      <c r="V117" s="83"/>
      <c r="W117" s="83"/>
      <c r="X117" s="83"/>
      <c r="Y117" s="84">
        <f>+V117*((X117*'1. Standard_Cost'!$B$17)+(W117*X117*'1. Standard_Cost'!$C$17))</f>
        <v>0</v>
      </c>
      <c r="Z117" s="83"/>
      <c r="AA117" s="99"/>
      <c r="AB117" s="84"/>
      <c r="AC117" s="85"/>
      <c r="AD117" s="86"/>
      <c r="AE117" s="84"/>
      <c r="AF117" s="84"/>
      <c r="AG117" s="99"/>
      <c r="AH117" s="99"/>
      <c r="AI117" s="99"/>
      <c r="AJ117" s="87"/>
      <c r="AK117" s="87"/>
      <c r="AL117" s="87"/>
      <c r="AM117" s="84"/>
      <c r="AN117" s="84"/>
      <c r="AO117" s="166"/>
      <c r="AP117" s="160"/>
      <c r="AQ117" s="113"/>
      <c r="AR117" s="113"/>
      <c r="AS117" s="113"/>
      <c r="AT117" s="113"/>
      <c r="AU117" s="154"/>
      <c r="AV117" s="154"/>
      <c r="AW117" s="154"/>
      <c r="AX117" s="154"/>
      <c r="AY117" s="154"/>
      <c r="AZ117" s="154"/>
      <c r="BA117" s="154"/>
      <c r="BB117" s="155"/>
    </row>
    <row r="118" spans="1:54" s="28" customFormat="1" ht="267.75" outlineLevel="2">
      <c r="A118" s="73"/>
      <c r="B118" s="107"/>
      <c r="C118" s="108"/>
      <c r="D118" s="193"/>
      <c r="E118" s="187"/>
      <c r="F118" s="225">
        <v>2024</v>
      </c>
      <c r="G118" s="225">
        <v>2024</v>
      </c>
      <c r="H118" s="67" t="s">
        <v>346</v>
      </c>
      <c r="I118" s="87"/>
      <c r="J118" s="83"/>
      <c r="K118" s="83"/>
      <c r="L118" s="82" t="str">
        <f>IF(I118&lt;&gt;0,((VLOOKUP(I118,'1. Standard_Cost'!$B$4:$D$9,2)+VLOOKUP(I118,'1. Standard_Cost'!$B$4:$D$9,3))*J118*K118),"0")</f>
        <v>0</v>
      </c>
      <c r="M118" s="82">
        <f>L118*'1. Standard_Cost'!$F$4</f>
        <v>0</v>
      </c>
      <c r="N118" s="83"/>
      <c r="O118" s="83"/>
      <c r="P118" s="83"/>
      <c r="Q118" s="83"/>
      <c r="R118" s="84">
        <f>'1. Standard_Cost'!$B$13*N118*P118</f>
        <v>0</v>
      </c>
      <c r="S118" s="84">
        <f>N118*O118*P118*'1. Standard_Cost'!$C$13</f>
        <v>0</v>
      </c>
      <c r="T118" s="84">
        <f>N118*P118*Q118*'1. Standard_Cost'!$D$13</f>
        <v>0</v>
      </c>
      <c r="U118" s="84">
        <f>N118*O118*'1. Standard_Cost'!$E$13</f>
        <v>0</v>
      </c>
      <c r="V118" s="83"/>
      <c r="W118" s="83"/>
      <c r="X118" s="83"/>
      <c r="Y118" s="84">
        <f>+V118*((X118*'1. Standard_Cost'!$B$17)+(W118*X118*'1. Standard_Cost'!$C$17))</f>
        <v>0</v>
      </c>
      <c r="Z118" s="83"/>
      <c r="AA118" s="99"/>
      <c r="AB118" s="84"/>
      <c r="AC118" s="85"/>
      <c r="AD118" s="86"/>
      <c r="AE118" s="84"/>
      <c r="AF118" s="84"/>
      <c r="AG118" s="99"/>
      <c r="AH118" s="99"/>
      <c r="AI118" s="99"/>
      <c r="AJ118" s="87"/>
      <c r="AK118" s="87"/>
      <c r="AL118" s="87"/>
      <c r="AM118" s="84"/>
      <c r="AN118" s="84"/>
      <c r="AO118" s="166"/>
      <c r="AP118" s="160"/>
      <c r="AQ118" s="113"/>
      <c r="AR118" s="113"/>
      <c r="AS118" s="113"/>
      <c r="AT118" s="113"/>
      <c r="AU118" s="154"/>
      <c r="AV118" s="154"/>
      <c r="AW118" s="154"/>
      <c r="AX118" s="154"/>
      <c r="AY118" s="154"/>
      <c r="AZ118" s="154"/>
      <c r="BA118" s="154"/>
      <c r="BB118" s="155"/>
    </row>
    <row r="119" spans="1:54" s="28" customFormat="1" ht="409.5" outlineLevel="2">
      <c r="A119" s="73"/>
      <c r="B119" s="107"/>
      <c r="C119" s="108"/>
      <c r="D119" s="193"/>
      <c r="E119" s="187"/>
      <c r="F119" s="225">
        <v>2025</v>
      </c>
      <c r="G119" s="225">
        <v>2025</v>
      </c>
      <c r="H119" s="67" t="s">
        <v>347</v>
      </c>
      <c r="I119" s="87"/>
      <c r="J119" s="83"/>
      <c r="K119" s="83"/>
      <c r="L119" s="82" t="str">
        <f>IF(I119&lt;&gt;0,((VLOOKUP(I119,'1. Standard_Cost'!$B$4:$D$9,2)+VLOOKUP(I119,'1. Standard_Cost'!$B$4:$D$9,3))*J119*K119),"0")</f>
        <v>0</v>
      </c>
      <c r="M119" s="82">
        <f>L119*'1. Standard_Cost'!$F$4</f>
        <v>0</v>
      </c>
      <c r="N119" s="83"/>
      <c r="O119" s="83"/>
      <c r="P119" s="83"/>
      <c r="Q119" s="83"/>
      <c r="R119" s="84">
        <f>'1. Standard_Cost'!$B$13*N119*P119</f>
        <v>0</v>
      </c>
      <c r="S119" s="84">
        <f>N119*O119*P119*'1. Standard_Cost'!$C$13</f>
        <v>0</v>
      </c>
      <c r="T119" s="84">
        <f>N119*P119*Q119*'1. Standard_Cost'!$D$13</f>
        <v>0</v>
      </c>
      <c r="U119" s="84">
        <f>N119*O119*'1. Standard_Cost'!$E$13</f>
        <v>0</v>
      </c>
      <c r="V119" s="83"/>
      <c r="W119" s="83"/>
      <c r="X119" s="83"/>
      <c r="Y119" s="84">
        <f>+V119*((X119*'1. Standard_Cost'!$B$17)+(W119*X119*'1. Standard_Cost'!$C$17))</f>
        <v>0</v>
      </c>
      <c r="Z119" s="83"/>
      <c r="AA119" s="99"/>
      <c r="AB119" s="84"/>
      <c r="AC119" s="85"/>
      <c r="AD119" s="86"/>
      <c r="AE119" s="84"/>
      <c r="AF119" s="84"/>
      <c r="AG119" s="99"/>
      <c r="AH119" s="99"/>
      <c r="AI119" s="99"/>
      <c r="AJ119" s="87"/>
      <c r="AK119" s="87"/>
      <c r="AL119" s="87"/>
      <c r="AM119" s="84"/>
      <c r="AN119" s="84"/>
      <c r="AO119" s="166"/>
      <c r="AP119" s="160"/>
      <c r="AQ119" s="113"/>
      <c r="AR119" s="113"/>
      <c r="AS119" s="113"/>
      <c r="AT119" s="113"/>
      <c r="AU119" s="154"/>
      <c r="AV119" s="154"/>
      <c r="AW119" s="154"/>
      <c r="AX119" s="154"/>
      <c r="AY119" s="154"/>
      <c r="AZ119" s="154"/>
      <c r="BA119" s="154"/>
      <c r="BB119" s="155"/>
    </row>
    <row r="120" spans="1:54" s="28" customFormat="1" ht="315" outlineLevel="2">
      <c r="A120" s="73"/>
      <c r="B120" s="107"/>
      <c r="C120" s="108"/>
      <c r="D120" s="193"/>
      <c r="E120" s="187"/>
      <c r="F120" s="225">
        <v>2024</v>
      </c>
      <c r="G120" s="225">
        <v>2024</v>
      </c>
      <c r="H120" s="67" t="s">
        <v>348</v>
      </c>
      <c r="I120" s="87"/>
      <c r="J120" s="83"/>
      <c r="K120" s="83"/>
      <c r="L120" s="82" t="str">
        <f>IF(I120&lt;&gt;0,((VLOOKUP(I120,'1. Standard_Cost'!$B$4:$D$9,2)+VLOOKUP(I120,'1. Standard_Cost'!$B$4:$D$9,3))*J120*K120),"0")</f>
        <v>0</v>
      </c>
      <c r="M120" s="82">
        <f>L120*'1. Standard_Cost'!$F$4</f>
        <v>0</v>
      </c>
      <c r="N120" s="83"/>
      <c r="O120" s="83"/>
      <c r="P120" s="83"/>
      <c r="Q120" s="83"/>
      <c r="R120" s="84">
        <f>'1. Standard_Cost'!$B$13*N120*P120</f>
        <v>0</v>
      </c>
      <c r="S120" s="84">
        <f>N120*O120*P120*'1. Standard_Cost'!$C$13</f>
        <v>0</v>
      </c>
      <c r="T120" s="84">
        <f>N120*P120*Q120*'1. Standard_Cost'!$D$13</f>
        <v>0</v>
      </c>
      <c r="U120" s="84">
        <f>N120*O120*'1. Standard_Cost'!$E$13</f>
        <v>0</v>
      </c>
      <c r="V120" s="83"/>
      <c r="W120" s="83"/>
      <c r="X120" s="83"/>
      <c r="Y120" s="84">
        <f>+V120*((X120*'1. Standard_Cost'!$B$17)+(W120*X120*'1. Standard_Cost'!$C$17))</f>
        <v>0</v>
      </c>
      <c r="Z120" s="83"/>
      <c r="AA120" s="99"/>
      <c r="AB120" s="84"/>
      <c r="AC120" s="85"/>
      <c r="AD120" s="86"/>
      <c r="AE120" s="84"/>
      <c r="AF120" s="84"/>
      <c r="AG120" s="99"/>
      <c r="AH120" s="99"/>
      <c r="AI120" s="99"/>
      <c r="AJ120" s="87"/>
      <c r="AK120" s="87"/>
      <c r="AL120" s="87"/>
      <c r="AM120" s="84"/>
      <c r="AN120" s="84"/>
      <c r="AO120" s="166"/>
      <c r="AP120" s="160"/>
      <c r="AQ120" s="113"/>
      <c r="AR120" s="113"/>
      <c r="AS120" s="113"/>
      <c r="AT120" s="113"/>
      <c r="AU120" s="154"/>
      <c r="AV120" s="154"/>
      <c r="AW120" s="154"/>
      <c r="AX120" s="154"/>
      <c r="AY120" s="154"/>
      <c r="AZ120" s="154"/>
      <c r="BA120" s="154"/>
      <c r="BB120" s="155"/>
    </row>
    <row r="121" spans="1:54" s="28" customFormat="1" ht="393.75" outlineLevel="2">
      <c r="A121" s="73"/>
      <c r="B121" s="107"/>
      <c r="C121" s="108"/>
      <c r="D121" s="193"/>
      <c r="E121" s="187"/>
      <c r="F121" s="225">
        <v>2026</v>
      </c>
      <c r="G121" s="225">
        <v>2030</v>
      </c>
      <c r="H121" s="67" t="s">
        <v>349</v>
      </c>
      <c r="I121" s="87"/>
      <c r="J121" s="83"/>
      <c r="K121" s="83"/>
      <c r="L121" s="82" t="str">
        <f>IF(I121&lt;&gt;0,((VLOOKUP(I121,'1. Standard_Cost'!$B$4:$D$9,2)+VLOOKUP(I121,'1. Standard_Cost'!$B$4:$D$9,3))*J121*K121),"0")</f>
        <v>0</v>
      </c>
      <c r="M121" s="82">
        <f>L121*'1. Standard_Cost'!$F$4</f>
        <v>0</v>
      </c>
      <c r="N121" s="83"/>
      <c r="O121" s="83"/>
      <c r="P121" s="83"/>
      <c r="Q121" s="83"/>
      <c r="R121" s="84">
        <f>'1. Standard_Cost'!$B$13*N121*P121</f>
        <v>0</v>
      </c>
      <c r="S121" s="84">
        <f>N121*O121*P121*'1. Standard_Cost'!$C$13</f>
        <v>0</v>
      </c>
      <c r="T121" s="84">
        <f>N121*P121*Q121*'1. Standard_Cost'!$D$13</f>
        <v>0</v>
      </c>
      <c r="U121" s="84">
        <f>N121*O121*'1. Standard_Cost'!$E$13</f>
        <v>0</v>
      </c>
      <c r="V121" s="83"/>
      <c r="W121" s="83"/>
      <c r="X121" s="83"/>
      <c r="Y121" s="84">
        <f>+V121*((X121*'1. Standard_Cost'!$B$17)+(W121*X121*'1. Standard_Cost'!$C$17))</f>
        <v>0</v>
      </c>
      <c r="Z121" s="83"/>
      <c r="AA121" s="99"/>
      <c r="AB121" s="84"/>
      <c r="AC121" s="85"/>
      <c r="AD121" s="86"/>
      <c r="AE121" s="84"/>
      <c r="AF121" s="84"/>
      <c r="AG121" s="99"/>
      <c r="AH121" s="99"/>
      <c r="AI121" s="99"/>
      <c r="AJ121" s="87"/>
      <c r="AK121" s="87"/>
      <c r="AL121" s="87"/>
      <c r="AM121" s="84"/>
      <c r="AN121" s="84"/>
      <c r="AO121" s="166"/>
      <c r="AP121" s="160"/>
      <c r="AQ121" s="113"/>
      <c r="AR121" s="113"/>
      <c r="AS121" s="113"/>
      <c r="AT121" s="113"/>
      <c r="AU121" s="154"/>
      <c r="AV121" s="154"/>
      <c r="AW121" s="154"/>
      <c r="AX121" s="154"/>
      <c r="AY121" s="154"/>
      <c r="AZ121" s="154"/>
      <c r="BA121" s="154"/>
      <c r="BB121" s="155"/>
    </row>
    <row r="122" spans="1:54" s="28" customFormat="1" ht="330.75" outlineLevel="1">
      <c r="A122" s="73"/>
      <c r="B122" s="107"/>
      <c r="C122" s="108"/>
      <c r="D122" s="101" t="s">
        <v>350</v>
      </c>
      <c r="E122" s="94" t="s">
        <v>344</v>
      </c>
      <c r="F122" s="65">
        <v>2024</v>
      </c>
      <c r="G122" s="65">
        <v>2030</v>
      </c>
      <c r="H122" s="220" t="s">
        <v>340</v>
      </c>
      <c r="I122" s="156"/>
      <c r="J122" s="156"/>
      <c r="K122" s="156"/>
      <c r="L122" s="84">
        <f>SUM(L112:L119)</f>
        <v>0</v>
      </c>
      <c r="M122" s="84">
        <f>SUM(M112:M119)</f>
        <v>0</v>
      </c>
      <c r="N122" s="156"/>
      <c r="O122" s="156"/>
      <c r="P122" s="156"/>
      <c r="Q122" s="156"/>
      <c r="R122" s="84">
        <f>SUM(R112:R119)</f>
        <v>0</v>
      </c>
      <c r="S122" s="84">
        <f>SUM(S112:S119)</f>
        <v>0</v>
      </c>
      <c r="T122" s="84">
        <f>SUM(T112:T119)</f>
        <v>0</v>
      </c>
      <c r="U122" s="84">
        <f>SUM(U112:U119)</f>
        <v>0</v>
      </c>
      <c r="V122" s="156"/>
      <c r="W122" s="156"/>
      <c r="X122" s="156"/>
      <c r="Y122" s="84">
        <f>SUM(Y112:Y119)</f>
        <v>0</v>
      </c>
      <c r="Z122" s="84"/>
      <c r="AA122" s="156"/>
      <c r="AB122" s="84">
        <f>SUM(AB112:AB119)</f>
        <v>0</v>
      </c>
      <c r="AC122" s="84">
        <f>SUM(AC112:AC119)</f>
        <v>0</v>
      </c>
      <c r="AD122" s="84">
        <f>SUM(AD112:AD119)</f>
        <v>0</v>
      </c>
      <c r="AE122" s="84">
        <f>SUM(AE112:AE119)</f>
        <v>0</v>
      </c>
      <c r="AF122" s="84">
        <f>SUM(AF112:AF119)</f>
        <v>0</v>
      </c>
      <c r="AG122" s="156"/>
      <c r="AH122" s="156"/>
      <c r="AI122" s="156"/>
      <c r="AJ122" s="84">
        <f>SUM(AJ112:AJ119)</f>
        <v>0</v>
      </c>
      <c r="AK122" s="84">
        <f>SUM(AK112:AK119)</f>
        <v>0</v>
      </c>
      <c r="AL122" s="84">
        <f>SUM(AL112:AL119)</f>
        <v>0</v>
      </c>
      <c r="AM122" s="84" t="e">
        <f>SUM(AM112:AM119)</f>
        <v>#REF!</v>
      </c>
      <c r="AN122" s="84" t="e">
        <f>SUM(AN112:AN119)</f>
        <v>#REF!</v>
      </c>
      <c r="AO122" s="157"/>
      <c r="AP122" s="158"/>
      <c r="AQ122" s="84">
        <f t="shared" ref="AQ122:BB122" si="47">SUM(AQ112:AQ119)</f>
        <v>0</v>
      </c>
      <c r="AR122" s="84">
        <f t="shared" si="47"/>
        <v>0</v>
      </c>
      <c r="AS122" s="84" t="e">
        <f t="shared" si="47"/>
        <v>#REF!</v>
      </c>
      <c r="AT122" s="84" t="e">
        <f t="shared" si="47"/>
        <v>#REF!</v>
      </c>
      <c r="AU122" s="84">
        <f t="shared" si="47"/>
        <v>0</v>
      </c>
      <c r="AV122" s="84">
        <f t="shared" si="47"/>
        <v>0</v>
      </c>
      <c r="AW122" s="84">
        <f t="shared" si="47"/>
        <v>0</v>
      </c>
      <c r="AX122" s="84">
        <f t="shared" si="47"/>
        <v>0</v>
      </c>
      <c r="AY122" s="84">
        <f t="shared" si="47"/>
        <v>0</v>
      </c>
      <c r="AZ122" s="84">
        <f t="shared" si="47"/>
        <v>0</v>
      </c>
      <c r="BA122" s="84">
        <f t="shared" si="47"/>
        <v>0</v>
      </c>
      <c r="BB122" s="84" t="e">
        <f t="shared" si="47"/>
        <v>#REF!</v>
      </c>
    </row>
    <row r="123" spans="1:54" s="28" customFormat="1" ht="409.5" outlineLevel="2">
      <c r="A123" s="73"/>
      <c r="B123" s="107"/>
      <c r="C123" s="108"/>
      <c r="D123" s="193"/>
      <c r="E123" s="187"/>
      <c r="F123" s="65">
        <v>2025</v>
      </c>
      <c r="G123" s="65">
        <v>2030</v>
      </c>
      <c r="H123" s="67" t="s">
        <v>353</v>
      </c>
      <c r="I123" s="87"/>
      <c r="J123" s="83"/>
      <c r="K123" s="83"/>
      <c r="L123" s="82" t="str">
        <f>IF(I123&lt;&gt;0,((VLOOKUP(I123,'1. Standard_Cost'!$B$4:$D$9,2)+VLOOKUP(I123,'1. Standard_Cost'!$B$4:$D$9,3))*J123*K123),"0")</f>
        <v>0</v>
      </c>
      <c r="M123" s="82">
        <f>L123*'1. Standard_Cost'!$F$4</f>
        <v>0</v>
      </c>
      <c r="N123" s="83"/>
      <c r="O123" s="83"/>
      <c r="P123" s="83"/>
      <c r="Q123" s="83"/>
      <c r="R123" s="84">
        <f>'1. Standard_Cost'!$B$13*N123*P123</f>
        <v>0</v>
      </c>
      <c r="S123" s="84">
        <f>N123*O123*P123*'1. Standard_Cost'!$C$13</f>
        <v>0</v>
      </c>
      <c r="T123" s="84">
        <f>N123*P123*Q123*'1. Standard_Cost'!$D$13</f>
        <v>0</v>
      </c>
      <c r="U123" s="84">
        <f>N123*O123*'1. Standard_Cost'!$E$13</f>
        <v>0</v>
      </c>
      <c r="V123" s="83"/>
      <c r="W123" s="83"/>
      <c r="X123" s="83"/>
      <c r="Y123" s="84">
        <f>+V123*((X123*'1. Standard_Cost'!$B$17)+(W123*X123*'1. Standard_Cost'!$C$17))</f>
        <v>0</v>
      </c>
      <c r="Z123" s="83"/>
      <c r="AA123" s="99"/>
      <c r="AB123" s="84"/>
      <c r="AC123" s="85"/>
      <c r="AD123" s="86"/>
      <c r="AE123" s="84"/>
      <c r="AF123" s="84"/>
      <c r="AG123" s="99"/>
      <c r="AH123" s="99"/>
      <c r="AI123" s="99"/>
      <c r="AJ123" s="87"/>
      <c r="AK123" s="87"/>
      <c r="AL123" s="87"/>
      <c r="AM123" s="84"/>
      <c r="AN123" s="84"/>
      <c r="AO123" s="166"/>
      <c r="AP123" s="160"/>
      <c r="AQ123" s="113"/>
      <c r="AR123" s="113"/>
      <c r="AS123" s="113"/>
      <c r="AT123" s="113"/>
      <c r="AU123" s="154"/>
      <c r="AV123" s="154"/>
      <c r="AW123" s="154"/>
      <c r="AX123" s="154"/>
      <c r="AY123" s="154"/>
      <c r="AZ123" s="154"/>
      <c r="BA123" s="154"/>
      <c r="BB123" s="155"/>
    </row>
    <row r="124" spans="1:54" s="28" customFormat="1" ht="409.5" outlineLevel="2">
      <c r="A124" s="73"/>
      <c r="B124" s="107"/>
      <c r="C124" s="108"/>
      <c r="D124" s="193"/>
      <c r="E124" s="187"/>
      <c r="F124" s="65">
        <v>2025</v>
      </c>
      <c r="G124" s="65">
        <v>2030</v>
      </c>
      <c r="H124" s="67" t="s">
        <v>354</v>
      </c>
      <c r="I124" s="87"/>
      <c r="J124" s="83"/>
      <c r="K124" s="83"/>
      <c r="L124" s="82" t="str">
        <f>IF(I124&lt;&gt;0,((VLOOKUP(I124,'1. Standard_Cost'!$B$4:$D$9,2)+VLOOKUP(I124,'1. Standard_Cost'!$B$4:$D$9,3))*J124*K124),"0")</f>
        <v>0</v>
      </c>
      <c r="M124" s="82">
        <f>L124*'1. Standard_Cost'!$F$4</f>
        <v>0</v>
      </c>
      <c r="N124" s="83"/>
      <c r="O124" s="83"/>
      <c r="P124" s="83"/>
      <c r="Q124" s="83"/>
      <c r="R124" s="84">
        <f>'1. Standard_Cost'!$B$13*N124*P124</f>
        <v>0</v>
      </c>
      <c r="S124" s="84">
        <f>N124*O124*P124*'1. Standard_Cost'!$C$13</f>
        <v>0</v>
      </c>
      <c r="T124" s="84">
        <f>N124*P124*Q124*'1. Standard_Cost'!$D$13</f>
        <v>0</v>
      </c>
      <c r="U124" s="84">
        <f>N124*O124*'1. Standard_Cost'!$E$13</f>
        <v>0</v>
      </c>
      <c r="V124" s="83"/>
      <c r="W124" s="83"/>
      <c r="X124" s="83"/>
      <c r="Y124" s="84">
        <f>+V124*((X124*'1. Standard_Cost'!$B$17)+(W124*X124*'1. Standard_Cost'!$C$17))</f>
        <v>0</v>
      </c>
      <c r="Z124" s="83"/>
      <c r="AA124" s="99"/>
      <c r="AB124" s="84"/>
      <c r="AC124" s="85"/>
      <c r="AD124" s="86"/>
      <c r="AE124" s="84"/>
      <c r="AF124" s="84"/>
      <c r="AG124" s="99"/>
      <c r="AH124" s="99"/>
      <c r="AI124" s="99"/>
      <c r="AJ124" s="87"/>
      <c r="AK124" s="87"/>
      <c r="AL124" s="87"/>
      <c r="AM124" s="84"/>
      <c r="AN124" s="84"/>
      <c r="AO124" s="166"/>
      <c r="AP124" s="160"/>
      <c r="AQ124" s="113"/>
      <c r="AR124" s="113"/>
      <c r="AS124" s="113"/>
      <c r="AT124" s="113"/>
      <c r="AU124" s="154"/>
      <c r="AV124" s="154"/>
      <c r="AW124" s="154"/>
      <c r="AX124" s="154"/>
      <c r="AY124" s="154"/>
      <c r="AZ124" s="154"/>
      <c r="BA124" s="154"/>
      <c r="BB124" s="155"/>
    </row>
    <row r="125" spans="1:54" s="28" customFormat="1" ht="409.5" outlineLevel="2">
      <c r="A125" s="73"/>
      <c r="B125" s="107"/>
      <c r="C125" s="108"/>
      <c r="D125" s="193"/>
      <c r="E125" s="187"/>
      <c r="F125" s="65">
        <v>2025</v>
      </c>
      <c r="G125" s="65">
        <v>2030</v>
      </c>
      <c r="H125" s="67" t="s">
        <v>355</v>
      </c>
      <c r="I125" s="87"/>
      <c r="J125" s="83"/>
      <c r="K125" s="83"/>
      <c r="L125" s="82" t="str">
        <f>IF(I125&lt;&gt;0,((VLOOKUP(I125,'1. Standard_Cost'!$B$4:$D$9,2)+VLOOKUP(I125,'1. Standard_Cost'!$B$4:$D$9,3))*J125*K125),"0")</f>
        <v>0</v>
      </c>
      <c r="M125" s="82">
        <f>L125*'1. Standard_Cost'!$F$4</f>
        <v>0</v>
      </c>
      <c r="N125" s="83"/>
      <c r="O125" s="83"/>
      <c r="P125" s="83"/>
      <c r="Q125" s="83"/>
      <c r="R125" s="84">
        <f>'1. Standard_Cost'!$B$13*N125*P125</f>
        <v>0</v>
      </c>
      <c r="S125" s="84">
        <f>N125*O125*P125*'1. Standard_Cost'!$C$13</f>
        <v>0</v>
      </c>
      <c r="T125" s="84">
        <f>N125*P125*Q125*'1. Standard_Cost'!$D$13</f>
        <v>0</v>
      </c>
      <c r="U125" s="84">
        <f>N125*O125*'1. Standard_Cost'!$E$13</f>
        <v>0</v>
      </c>
      <c r="V125" s="83"/>
      <c r="W125" s="83"/>
      <c r="X125" s="83"/>
      <c r="Y125" s="84">
        <f>+V125*((X125*'1. Standard_Cost'!$B$17)+(W125*X125*'1. Standard_Cost'!$C$17))</f>
        <v>0</v>
      </c>
      <c r="Z125" s="83"/>
      <c r="AA125" s="99"/>
      <c r="AB125" s="84"/>
      <c r="AC125" s="85"/>
      <c r="AD125" s="86"/>
      <c r="AE125" s="84"/>
      <c r="AF125" s="84"/>
      <c r="AG125" s="99"/>
      <c r="AH125" s="99"/>
      <c r="AI125" s="99"/>
      <c r="AJ125" s="87"/>
      <c r="AK125" s="87"/>
      <c r="AL125" s="87"/>
      <c r="AM125" s="84"/>
      <c r="AN125" s="84"/>
      <c r="AO125" s="166"/>
      <c r="AP125" s="160"/>
      <c r="AQ125" s="113"/>
      <c r="AR125" s="113"/>
      <c r="AS125" s="113"/>
      <c r="AT125" s="113"/>
      <c r="AU125" s="154"/>
      <c r="AV125" s="154"/>
      <c r="AW125" s="154"/>
      <c r="AX125" s="154"/>
      <c r="AY125" s="154"/>
      <c r="AZ125" s="154"/>
      <c r="BA125" s="154"/>
      <c r="BB125" s="155"/>
    </row>
    <row r="126" spans="1:54" s="28" customFormat="1" ht="409.5" outlineLevel="1">
      <c r="A126" s="73"/>
      <c r="B126" s="107"/>
      <c r="C126" s="108"/>
      <c r="D126" s="101" t="s">
        <v>352</v>
      </c>
      <c r="E126" s="94" t="s">
        <v>351</v>
      </c>
      <c r="F126" s="65">
        <v>2025</v>
      </c>
      <c r="G126" s="65">
        <v>2030</v>
      </c>
      <c r="H126" s="220" t="s">
        <v>341</v>
      </c>
      <c r="I126" s="156"/>
      <c r="J126" s="156"/>
      <c r="K126" s="156"/>
      <c r="L126" s="84">
        <f>SUM(L116:L123)</f>
        <v>0</v>
      </c>
      <c r="M126" s="84">
        <f>SUM(M116:M123)</f>
        <v>0</v>
      </c>
      <c r="N126" s="156"/>
      <c r="O126" s="156"/>
      <c r="P126" s="156"/>
      <c r="Q126" s="156"/>
      <c r="R126" s="84">
        <f>SUM(R116:R123)</f>
        <v>0</v>
      </c>
      <c r="S126" s="84">
        <f>SUM(S116:S123)</f>
        <v>0</v>
      </c>
      <c r="T126" s="84">
        <f>SUM(T116:T123)</f>
        <v>0</v>
      </c>
      <c r="U126" s="84">
        <f>SUM(U116:U123)</f>
        <v>0</v>
      </c>
      <c r="V126" s="156"/>
      <c r="W126" s="156"/>
      <c r="X126" s="156"/>
      <c r="Y126" s="84">
        <f>SUM(Y116:Y123)</f>
        <v>0</v>
      </c>
      <c r="Z126" s="84"/>
      <c r="AA126" s="156"/>
      <c r="AB126" s="84">
        <f>SUM(AB116:AB123)</f>
        <v>0</v>
      </c>
      <c r="AC126" s="84">
        <f>SUM(AC116:AC123)</f>
        <v>0</v>
      </c>
      <c r="AD126" s="84">
        <f>SUM(AD116:AD123)</f>
        <v>0</v>
      </c>
      <c r="AE126" s="84">
        <f>SUM(AE116:AE123)</f>
        <v>0</v>
      </c>
      <c r="AF126" s="84">
        <f>SUM(AF116:AF123)</f>
        <v>0</v>
      </c>
      <c r="AG126" s="156"/>
      <c r="AH126" s="156"/>
      <c r="AI126" s="156"/>
      <c r="AJ126" s="84">
        <f>SUM(AJ116:AJ123)</f>
        <v>0</v>
      </c>
      <c r="AK126" s="84">
        <f>SUM(AK116:AK123)</f>
        <v>0</v>
      </c>
      <c r="AL126" s="84">
        <f>SUM(AL116:AL123)</f>
        <v>0</v>
      </c>
      <c r="AM126" s="84" t="e">
        <f>SUM(AM116:AM123)</f>
        <v>#REF!</v>
      </c>
      <c r="AN126" s="84" t="e">
        <f>SUM(AN116:AN123)</f>
        <v>#REF!</v>
      </c>
      <c r="AO126" s="157"/>
      <c r="AP126" s="158"/>
      <c r="AQ126" s="84">
        <f t="shared" ref="AQ126:BB126" si="48">SUM(AQ116:AQ123)</f>
        <v>0</v>
      </c>
      <c r="AR126" s="84">
        <f t="shared" si="48"/>
        <v>0</v>
      </c>
      <c r="AS126" s="84" t="e">
        <f t="shared" si="48"/>
        <v>#REF!</v>
      </c>
      <c r="AT126" s="84" t="e">
        <f t="shared" si="48"/>
        <v>#REF!</v>
      </c>
      <c r="AU126" s="84">
        <f t="shared" si="48"/>
        <v>0</v>
      </c>
      <c r="AV126" s="84">
        <f t="shared" si="48"/>
        <v>0</v>
      </c>
      <c r="AW126" s="84">
        <f t="shared" si="48"/>
        <v>0</v>
      </c>
      <c r="AX126" s="84">
        <f t="shared" si="48"/>
        <v>0</v>
      </c>
      <c r="AY126" s="84">
        <f t="shared" si="48"/>
        <v>0</v>
      </c>
      <c r="AZ126" s="84">
        <f t="shared" si="48"/>
        <v>0</v>
      </c>
      <c r="BA126" s="84">
        <f t="shared" si="48"/>
        <v>0</v>
      </c>
      <c r="BB126" s="84" t="e">
        <f t="shared" si="48"/>
        <v>#REF!</v>
      </c>
    </row>
    <row r="127" spans="1:54" s="28" customFormat="1" ht="283.5" outlineLevel="2">
      <c r="A127" s="73"/>
      <c r="B127" s="107"/>
      <c r="C127" s="108"/>
      <c r="D127" s="193"/>
      <c r="E127" s="187"/>
      <c r="F127" s="225">
        <v>2025</v>
      </c>
      <c r="G127" s="225">
        <v>2030</v>
      </c>
      <c r="H127" s="67" t="s">
        <v>357</v>
      </c>
      <c r="I127" s="87"/>
      <c r="J127" s="83"/>
      <c r="K127" s="83"/>
      <c r="L127" s="82" t="str">
        <f>IF(I127&lt;&gt;0,((VLOOKUP(I127,'1. Standard_Cost'!$B$4:$D$9,2)+VLOOKUP(I127,'1. Standard_Cost'!$B$4:$D$9,3))*J127*K127),"0")</f>
        <v>0</v>
      </c>
      <c r="M127" s="82">
        <f>L127*'1. Standard_Cost'!$F$4</f>
        <v>0</v>
      </c>
      <c r="N127" s="83"/>
      <c r="O127" s="83"/>
      <c r="P127" s="83"/>
      <c r="Q127" s="83"/>
      <c r="R127" s="84">
        <f>'1. Standard_Cost'!$B$13*N127*P127</f>
        <v>0</v>
      </c>
      <c r="S127" s="84">
        <f>N127*O127*P127*'1. Standard_Cost'!$C$13</f>
        <v>0</v>
      </c>
      <c r="T127" s="84">
        <f>N127*P127*Q127*'1. Standard_Cost'!$D$13</f>
        <v>0</v>
      </c>
      <c r="U127" s="84">
        <f>N127*O127*'1. Standard_Cost'!$E$13</f>
        <v>0</v>
      </c>
      <c r="V127" s="83"/>
      <c r="W127" s="83"/>
      <c r="X127" s="83"/>
      <c r="Y127" s="84">
        <f>+V127*((X127*'1. Standard_Cost'!$B$17)+(W127*X127*'1. Standard_Cost'!$C$17))</f>
        <v>0</v>
      </c>
      <c r="Z127" s="83"/>
      <c r="AA127" s="99"/>
      <c r="AB127" s="84"/>
      <c r="AC127" s="85"/>
      <c r="AD127" s="86"/>
      <c r="AE127" s="84"/>
      <c r="AF127" s="84"/>
      <c r="AG127" s="99"/>
      <c r="AH127" s="99"/>
      <c r="AI127" s="99"/>
      <c r="AJ127" s="87"/>
      <c r="AK127" s="87"/>
      <c r="AL127" s="87"/>
      <c r="AM127" s="84"/>
      <c r="AN127" s="84"/>
      <c r="AO127" s="166"/>
      <c r="AP127" s="160"/>
      <c r="AQ127" s="113"/>
      <c r="AR127" s="113"/>
      <c r="AS127" s="113"/>
      <c r="AT127" s="113"/>
      <c r="AU127" s="154"/>
      <c r="AV127" s="154"/>
      <c r="AW127" s="154"/>
      <c r="AX127" s="154"/>
      <c r="AY127" s="154"/>
      <c r="AZ127" s="154"/>
      <c r="BA127" s="154"/>
      <c r="BB127" s="155"/>
    </row>
    <row r="128" spans="1:54" s="28" customFormat="1" ht="315" outlineLevel="2">
      <c r="A128" s="73"/>
      <c r="B128" s="107"/>
      <c r="C128" s="108"/>
      <c r="D128" s="193"/>
      <c r="E128" s="187"/>
      <c r="F128" s="225">
        <v>2025</v>
      </c>
      <c r="G128" s="225">
        <v>2030</v>
      </c>
      <c r="H128" s="67" t="s">
        <v>358</v>
      </c>
      <c r="I128" s="87"/>
      <c r="J128" s="83"/>
      <c r="K128" s="83"/>
      <c r="L128" s="82" t="str">
        <f>IF(I128&lt;&gt;0,((VLOOKUP(I128,'1. Standard_Cost'!$B$4:$D$9,2)+VLOOKUP(I128,'1. Standard_Cost'!$B$4:$D$9,3))*J128*K128),"0")</f>
        <v>0</v>
      </c>
      <c r="M128" s="82">
        <f>L128*'1. Standard_Cost'!$F$4</f>
        <v>0</v>
      </c>
      <c r="N128" s="83"/>
      <c r="O128" s="83"/>
      <c r="P128" s="83"/>
      <c r="Q128" s="83"/>
      <c r="R128" s="84">
        <f>'1. Standard_Cost'!$B$13*N128*P128</f>
        <v>0</v>
      </c>
      <c r="S128" s="84">
        <f>N128*O128*P128*'1. Standard_Cost'!$C$13</f>
        <v>0</v>
      </c>
      <c r="T128" s="84">
        <f>N128*P128*Q128*'1. Standard_Cost'!$D$13</f>
        <v>0</v>
      </c>
      <c r="U128" s="84">
        <f>N128*O128*'1. Standard_Cost'!$E$13</f>
        <v>0</v>
      </c>
      <c r="V128" s="83"/>
      <c r="W128" s="83"/>
      <c r="X128" s="83"/>
      <c r="Y128" s="84">
        <f>+V128*((X128*'1. Standard_Cost'!$B$17)+(W128*X128*'1. Standard_Cost'!$C$17))</f>
        <v>0</v>
      </c>
      <c r="Z128" s="83"/>
      <c r="AA128" s="99"/>
      <c r="AB128" s="84"/>
      <c r="AC128" s="85"/>
      <c r="AD128" s="86"/>
      <c r="AE128" s="84"/>
      <c r="AF128" s="84"/>
      <c r="AG128" s="99"/>
      <c r="AH128" s="99"/>
      <c r="AI128" s="99"/>
      <c r="AJ128" s="87"/>
      <c r="AK128" s="87"/>
      <c r="AL128" s="87"/>
      <c r="AM128" s="84"/>
      <c r="AN128" s="84"/>
      <c r="AO128" s="166"/>
      <c r="AP128" s="160"/>
      <c r="AQ128" s="113"/>
      <c r="AR128" s="113"/>
      <c r="AS128" s="113"/>
      <c r="AT128" s="113"/>
      <c r="AU128" s="154"/>
      <c r="AV128" s="154"/>
      <c r="AW128" s="154"/>
      <c r="AX128" s="154"/>
      <c r="AY128" s="154"/>
      <c r="AZ128" s="154"/>
      <c r="BA128" s="154"/>
      <c r="BB128" s="155"/>
    </row>
    <row r="129" spans="1:54" s="28" customFormat="1" ht="346.5" outlineLevel="1">
      <c r="A129" s="73"/>
      <c r="B129" s="107"/>
      <c r="C129" s="108"/>
      <c r="D129" s="101" t="s">
        <v>211</v>
      </c>
      <c r="E129" s="94" t="s">
        <v>356</v>
      </c>
      <c r="F129" s="225">
        <v>2025</v>
      </c>
      <c r="G129" s="225">
        <v>2030</v>
      </c>
      <c r="H129" s="220" t="s">
        <v>342</v>
      </c>
      <c r="I129" s="156"/>
      <c r="J129" s="156"/>
      <c r="K129" s="156"/>
      <c r="L129" s="84">
        <f>SUM(L119:L126)</f>
        <v>0</v>
      </c>
      <c r="M129" s="84">
        <f>SUM(M119:M126)</f>
        <v>0</v>
      </c>
      <c r="N129" s="156"/>
      <c r="O129" s="156"/>
      <c r="P129" s="156"/>
      <c r="Q129" s="156"/>
      <c r="R129" s="84">
        <f>SUM(R119:R126)</f>
        <v>0</v>
      </c>
      <c r="S129" s="84">
        <f>SUM(S119:S126)</f>
        <v>0</v>
      </c>
      <c r="T129" s="84">
        <f>SUM(T119:T126)</f>
        <v>0</v>
      </c>
      <c r="U129" s="84">
        <f>SUM(U119:U126)</f>
        <v>0</v>
      </c>
      <c r="V129" s="156"/>
      <c r="W129" s="156"/>
      <c r="X129" s="156"/>
      <c r="Y129" s="84">
        <f>SUM(Y119:Y126)</f>
        <v>0</v>
      </c>
      <c r="Z129" s="84"/>
      <c r="AA129" s="156"/>
      <c r="AB129" s="84">
        <f>SUM(AB119:AB126)</f>
        <v>0</v>
      </c>
      <c r="AC129" s="84">
        <f>SUM(AC119:AC126)</f>
        <v>0</v>
      </c>
      <c r="AD129" s="84">
        <f>SUM(AD119:AD126)</f>
        <v>0</v>
      </c>
      <c r="AE129" s="84">
        <f>SUM(AE119:AE126)</f>
        <v>0</v>
      </c>
      <c r="AF129" s="84">
        <f>SUM(AF119:AF126)</f>
        <v>0</v>
      </c>
      <c r="AG129" s="156"/>
      <c r="AH129" s="156"/>
      <c r="AI129" s="156"/>
      <c r="AJ129" s="84">
        <f>SUM(AJ119:AJ126)</f>
        <v>0</v>
      </c>
      <c r="AK129" s="84">
        <f>SUM(AK119:AK126)</f>
        <v>0</v>
      </c>
      <c r="AL129" s="84">
        <f>SUM(AL119:AL126)</f>
        <v>0</v>
      </c>
      <c r="AM129" s="84" t="e">
        <f>SUM(AM119:AM126)</f>
        <v>#REF!</v>
      </c>
      <c r="AN129" s="84" t="e">
        <f>SUM(AN119:AN126)</f>
        <v>#REF!</v>
      </c>
      <c r="AO129" s="157"/>
      <c r="AP129" s="158"/>
      <c r="AQ129" s="84">
        <f t="shared" ref="AQ129:BB129" si="49">SUM(AQ119:AQ126)</f>
        <v>0</v>
      </c>
      <c r="AR129" s="84">
        <f t="shared" si="49"/>
        <v>0</v>
      </c>
      <c r="AS129" s="84" t="e">
        <f t="shared" si="49"/>
        <v>#REF!</v>
      </c>
      <c r="AT129" s="84" t="e">
        <f t="shared" si="49"/>
        <v>#REF!</v>
      </c>
      <c r="AU129" s="84">
        <f t="shared" si="49"/>
        <v>0</v>
      </c>
      <c r="AV129" s="84">
        <f t="shared" si="49"/>
        <v>0</v>
      </c>
      <c r="AW129" s="84">
        <f t="shared" si="49"/>
        <v>0</v>
      </c>
      <c r="AX129" s="84">
        <f t="shared" si="49"/>
        <v>0</v>
      </c>
      <c r="AY129" s="84">
        <f t="shared" si="49"/>
        <v>0</v>
      </c>
      <c r="AZ129" s="84">
        <f t="shared" si="49"/>
        <v>0</v>
      </c>
      <c r="BA129" s="84">
        <f t="shared" si="49"/>
        <v>0</v>
      </c>
      <c r="BB129" s="84" t="e">
        <f t="shared" si="49"/>
        <v>#REF!</v>
      </c>
    </row>
    <row r="130" spans="1:54" s="28" customFormat="1" ht="220.5" outlineLevel="2">
      <c r="A130" s="73"/>
      <c r="B130" s="107"/>
      <c r="C130" s="108"/>
      <c r="D130" s="193"/>
      <c r="E130" s="187"/>
      <c r="F130" s="225">
        <v>2024</v>
      </c>
      <c r="G130" s="225">
        <v>2030</v>
      </c>
      <c r="H130" s="67" t="s">
        <v>360</v>
      </c>
      <c r="I130" s="87"/>
      <c r="J130" s="83"/>
      <c r="K130" s="83"/>
      <c r="L130" s="82" t="str">
        <f>IF(I130&lt;&gt;0,((VLOOKUP(I130,'1. Standard_Cost'!$B$4:$D$9,2)+VLOOKUP(I130,'1. Standard_Cost'!$B$4:$D$9,3))*J130*K130),"0")</f>
        <v>0</v>
      </c>
      <c r="M130" s="82">
        <f>L130*'1. Standard_Cost'!$F$4</f>
        <v>0</v>
      </c>
      <c r="N130" s="83"/>
      <c r="O130" s="83"/>
      <c r="P130" s="83"/>
      <c r="Q130" s="83"/>
      <c r="R130" s="84">
        <f>'1. Standard_Cost'!$B$13*N130*P130</f>
        <v>0</v>
      </c>
      <c r="S130" s="84">
        <f>N130*O130*P130*'1. Standard_Cost'!$C$13</f>
        <v>0</v>
      </c>
      <c r="T130" s="84">
        <f>N130*P130*Q130*'1. Standard_Cost'!$D$13</f>
        <v>0</v>
      </c>
      <c r="U130" s="84">
        <f>N130*O130*'1. Standard_Cost'!$E$13</f>
        <v>0</v>
      </c>
      <c r="V130" s="83"/>
      <c r="W130" s="83"/>
      <c r="X130" s="83"/>
      <c r="Y130" s="84">
        <f>+V130*((X130*'1. Standard_Cost'!$B$17)+(W130*X130*'1. Standard_Cost'!$C$17))</f>
        <v>0</v>
      </c>
      <c r="Z130" s="83"/>
      <c r="AA130" s="99"/>
      <c r="AB130" s="84"/>
      <c r="AC130" s="85"/>
      <c r="AD130" s="86"/>
      <c r="AE130" s="84"/>
      <c r="AF130" s="84"/>
      <c r="AG130" s="99"/>
      <c r="AH130" s="99"/>
      <c r="AI130" s="99"/>
      <c r="AJ130" s="87"/>
      <c r="AK130" s="87"/>
      <c r="AL130" s="87"/>
      <c r="AM130" s="84"/>
      <c r="AN130" s="84"/>
      <c r="AO130" s="166"/>
      <c r="AP130" s="160"/>
      <c r="AQ130" s="113"/>
      <c r="AR130" s="113"/>
      <c r="AS130" s="113"/>
      <c r="AT130" s="113"/>
      <c r="AU130" s="154"/>
      <c r="AV130" s="154"/>
      <c r="AW130" s="154"/>
      <c r="AX130" s="154"/>
      <c r="AY130" s="154"/>
      <c r="AZ130" s="154"/>
      <c r="BA130" s="154"/>
      <c r="BB130" s="155"/>
    </row>
    <row r="131" spans="1:54" s="28" customFormat="1" ht="315" outlineLevel="2">
      <c r="A131" s="73"/>
      <c r="B131" s="107"/>
      <c r="C131" s="108"/>
      <c r="D131" s="193"/>
      <c r="E131" s="187"/>
      <c r="F131" s="225">
        <v>2024</v>
      </c>
      <c r="G131" s="225">
        <v>2030</v>
      </c>
      <c r="H131" s="67" t="s">
        <v>361</v>
      </c>
      <c r="I131" s="87"/>
      <c r="J131" s="83"/>
      <c r="K131" s="83"/>
      <c r="L131" s="82" t="str">
        <f>IF(I131&lt;&gt;0,((VLOOKUP(I131,'1. Standard_Cost'!$B$4:$D$9,2)+VLOOKUP(I131,'1. Standard_Cost'!$B$4:$D$9,3))*J131*K131),"0")</f>
        <v>0</v>
      </c>
      <c r="M131" s="82">
        <f>L131*'1. Standard_Cost'!$F$4</f>
        <v>0</v>
      </c>
      <c r="N131" s="83"/>
      <c r="O131" s="83"/>
      <c r="P131" s="83"/>
      <c r="Q131" s="83"/>
      <c r="R131" s="84">
        <f>'1. Standard_Cost'!$B$13*N131*P131</f>
        <v>0</v>
      </c>
      <c r="S131" s="84">
        <f>N131*O131*P131*'1. Standard_Cost'!$C$13</f>
        <v>0</v>
      </c>
      <c r="T131" s="84">
        <f>N131*P131*Q131*'1. Standard_Cost'!$D$13</f>
        <v>0</v>
      </c>
      <c r="U131" s="84">
        <f>N131*O131*'1. Standard_Cost'!$E$13</f>
        <v>0</v>
      </c>
      <c r="V131" s="83"/>
      <c r="W131" s="83"/>
      <c r="X131" s="83"/>
      <c r="Y131" s="84">
        <f>+V131*((X131*'1. Standard_Cost'!$B$17)+(W131*X131*'1. Standard_Cost'!$C$17))</f>
        <v>0</v>
      </c>
      <c r="Z131" s="83"/>
      <c r="AA131" s="99"/>
      <c r="AB131" s="84"/>
      <c r="AC131" s="85"/>
      <c r="AD131" s="86"/>
      <c r="AE131" s="84"/>
      <c r="AF131" s="84"/>
      <c r="AG131" s="99"/>
      <c r="AH131" s="99"/>
      <c r="AI131" s="99"/>
      <c r="AJ131" s="87"/>
      <c r="AK131" s="87"/>
      <c r="AL131" s="87"/>
      <c r="AM131" s="84"/>
      <c r="AN131" s="84"/>
      <c r="AO131" s="166"/>
      <c r="AP131" s="160"/>
      <c r="AQ131" s="113"/>
      <c r="AR131" s="113"/>
      <c r="AS131" s="113"/>
      <c r="AT131" s="113"/>
      <c r="AU131" s="154"/>
      <c r="AV131" s="154"/>
      <c r="AW131" s="154"/>
      <c r="AX131" s="154"/>
      <c r="AY131" s="154"/>
      <c r="AZ131" s="154"/>
      <c r="BA131" s="154"/>
      <c r="BB131" s="155"/>
    </row>
    <row r="132" spans="1:54" s="28" customFormat="1" ht="330.75" outlineLevel="2">
      <c r="A132" s="73"/>
      <c r="B132" s="107"/>
      <c r="C132" s="108"/>
      <c r="D132" s="193"/>
      <c r="E132" s="187"/>
      <c r="F132" s="225">
        <v>2024</v>
      </c>
      <c r="G132" s="225">
        <v>2030</v>
      </c>
      <c r="H132" s="67" t="s">
        <v>362</v>
      </c>
      <c r="I132" s="87"/>
      <c r="J132" s="83"/>
      <c r="K132" s="83"/>
      <c r="L132" s="82" t="str">
        <f>IF(I132&lt;&gt;0,((VLOOKUP(I132,'1. Standard_Cost'!$B$4:$D$9,2)+VLOOKUP(I132,'1. Standard_Cost'!$B$4:$D$9,3))*J132*K132),"0")</f>
        <v>0</v>
      </c>
      <c r="M132" s="82">
        <f>L132*'1. Standard_Cost'!$F$4</f>
        <v>0</v>
      </c>
      <c r="N132" s="83"/>
      <c r="O132" s="83"/>
      <c r="P132" s="83"/>
      <c r="Q132" s="83"/>
      <c r="R132" s="84">
        <f>'1. Standard_Cost'!$B$13*N132*P132</f>
        <v>0</v>
      </c>
      <c r="S132" s="84">
        <f>N132*O132*P132*'1. Standard_Cost'!$C$13</f>
        <v>0</v>
      </c>
      <c r="T132" s="84">
        <f>N132*P132*Q132*'1. Standard_Cost'!$D$13</f>
        <v>0</v>
      </c>
      <c r="U132" s="84">
        <f>N132*O132*'1. Standard_Cost'!$E$13</f>
        <v>0</v>
      </c>
      <c r="V132" s="83"/>
      <c r="W132" s="83"/>
      <c r="X132" s="83"/>
      <c r="Y132" s="84">
        <f>+V132*((X132*'1. Standard_Cost'!$B$17)+(W132*X132*'1. Standard_Cost'!$C$17))</f>
        <v>0</v>
      </c>
      <c r="Z132" s="83"/>
      <c r="AA132" s="99"/>
      <c r="AB132" s="84"/>
      <c r="AC132" s="85"/>
      <c r="AD132" s="86"/>
      <c r="AE132" s="84"/>
      <c r="AF132" s="84"/>
      <c r="AG132" s="99"/>
      <c r="AH132" s="99"/>
      <c r="AI132" s="99"/>
      <c r="AJ132" s="87"/>
      <c r="AK132" s="87"/>
      <c r="AL132" s="87"/>
      <c r="AM132" s="84"/>
      <c r="AN132" s="84"/>
      <c r="AO132" s="166"/>
      <c r="AP132" s="160"/>
      <c r="AQ132" s="113"/>
      <c r="AR132" s="113"/>
      <c r="AS132" s="113"/>
      <c r="AT132" s="113"/>
      <c r="AU132" s="154"/>
      <c r="AV132" s="154"/>
      <c r="AW132" s="154"/>
      <c r="AX132" s="154"/>
      <c r="AY132" s="154"/>
      <c r="AZ132" s="154"/>
      <c r="BA132" s="154"/>
      <c r="BB132" s="155"/>
    </row>
    <row r="133" spans="1:54" s="28" customFormat="1" ht="189" outlineLevel="2">
      <c r="A133" s="73"/>
      <c r="B133" s="107"/>
      <c r="C133" s="108"/>
      <c r="D133" s="193"/>
      <c r="E133" s="187"/>
      <c r="F133" s="225">
        <v>2024</v>
      </c>
      <c r="G133" s="225">
        <v>2030</v>
      </c>
      <c r="H133" s="67" t="s">
        <v>364</v>
      </c>
      <c r="I133" s="87"/>
      <c r="J133" s="83"/>
      <c r="K133" s="83"/>
      <c r="L133" s="82" t="str">
        <f>IF(I133&lt;&gt;0,((VLOOKUP(I133,'1. Standard_Cost'!$B$4:$D$9,2)+VLOOKUP(I133,'1. Standard_Cost'!$B$4:$D$9,3))*J133*K133),"0")</f>
        <v>0</v>
      </c>
      <c r="M133" s="82">
        <f>L133*'1. Standard_Cost'!$F$4</f>
        <v>0</v>
      </c>
      <c r="N133" s="83"/>
      <c r="O133" s="83"/>
      <c r="P133" s="83"/>
      <c r="Q133" s="83"/>
      <c r="R133" s="84">
        <f>'1. Standard_Cost'!$B$13*N133*P133</f>
        <v>0</v>
      </c>
      <c r="S133" s="84">
        <f>N133*O133*P133*'1. Standard_Cost'!$C$13</f>
        <v>0</v>
      </c>
      <c r="T133" s="84">
        <f>N133*P133*Q133*'1. Standard_Cost'!$D$13</f>
        <v>0</v>
      </c>
      <c r="U133" s="84">
        <f>N133*O133*'1. Standard_Cost'!$E$13</f>
        <v>0</v>
      </c>
      <c r="V133" s="83"/>
      <c r="W133" s="83"/>
      <c r="X133" s="83"/>
      <c r="Y133" s="84">
        <f>+V133*((X133*'1. Standard_Cost'!$B$17)+(W133*X133*'1. Standard_Cost'!$C$17))</f>
        <v>0</v>
      </c>
      <c r="Z133" s="83"/>
      <c r="AA133" s="99"/>
      <c r="AB133" s="84"/>
      <c r="AC133" s="85"/>
      <c r="AD133" s="86"/>
      <c r="AE133" s="84"/>
      <c r="AF133" s="84"/>
      <c r="AG133" s="99"/>
      <c r="AH133" s="99"/>
      <c r="AI133" s="99"/>
      <c r="AJ133" s="87"/>
      <c r="AK133" s="87"/>
      <c r="AL133" s="87"/>
      <c r="AM133" s="84"/>
      <c r="AN133" s="84"/>
      <c r="AO133" s="166"/>
      <c r="AP133" s="160"/>
      <c r="AQ133" s="113"/>
      <c r="AR133" s="113"/>
      <c r="AS133" s="113"/>
      <c r="AT133" s="113"/>
      <c r="AU133" s="154"/>
      <c r="AV133" s="154"/>
      <c r="AW133" s="154"/>
      <c r="AX133" s="154"/>
      <c r="AY133" s="154"/>
      <c r="AZ133" s="154"/>
      <c r="BA133" s="154"/>
      <c r="BB133" s="155"/>
    </row>
    <row r="134" spans="1:54" s="28" customFormat="1" ht="299.25" outlineLevel="1">
      <c r="A134" s="73"/>
      <c r="B134" s="107"/>
      <c r="C134" s="108"/>
      <c r="D134" s="101" t="s">
        <v>363</v>
      </c>
      <c r="E134" s="94" t="s">
        <v>359</v>
      </c>
      <c r="F134" s="65">
        <v>2024</v>
      </c>
      <c r="G134" s="65">
        <v>2030</v>
      </c>
      <c r="H134" s="220" t="s">
        <v>343</v>
      </c>
      <c r="I134" s="156"/>
      <c r="J134" s="156"/>
      <c r="K134" s="156"/>
      <c r="L134" s="84">
        <f>SUM(L124:L131)</f>
        <v>0</v>
      </c>
      <c r="M134" s="84">
        <f>SUM(M124:M131)</f>
        <v>0</v>
      </c>
      <c r="N134" s="156"/>
      <c r="O134" s="156"/>
      <c r="P134" s="156"/>
      <c r="Q134" s="156"/>
      <c r="R134" s="84">
        <f>SUM(R124:R131)</f>
        <v>0</v>
      </c>
      <c r="S134" s="84">
        <f>SUM(S124:S131)</f>
        <v>0</v>
      </c>
      <c r="T134" s="84">
        <f>SUM(T124:T131)</f>
        <v>0</v>
      </c>
      <c r="U134" s="84">
        <f>SUM(U124:U131)</f>
        <v>0</v>
      </c>
      <c r="V134" s="156"/>
      <c r="W134" s="156"/>
      <c r="X134" s="156"/>
      <c r="Y134" s="84">
        <f>SUM(Y124:Y131)</f>
        <v>0</v>
      </c>
      <c r="Z134" s="84"/>
      <c r="AA134" s="156"/>
      <c r="AB134" s="84">
        <f>SUM(AB124:AB131)</f>
        <v>0</v>
      </c>
      <c r="AC134" s="84">
        <f>SUM(AC124:AC131)</f>
        <v>0</v>
      </c>
      <c r="AD134" s="84">
        <f>SUM(AD124:AD131)</f>
        <v>0</v>
      </c>
      <c r="AE134" s="84">
        <f>SUM(AE124:AE131)</f>
        <v>0</v>
      </c>
      <c r="AF134" s="84">
        <f>SUM(AF124:AF131)</f>
        <v>0</v>
      </c>
      <c r="AG134" s="156"/>
      <c r="AH134" s="156"/>
      <c r="AI134" s="156"/>
      <c r="AJ134" s="84">
        <f>SUM(AJ124:AJ131)</f>
        <v>0</v>
      </c>
      <c r="AK134" s="84">
        <f>SUM(AK124:AK131)</f>
        <v>0</v>
      </c>
      <c r="AL134" s="84">
        <f>SUM(AL124:AL131)</f>
        <v>0</v>
      </c>
      <c r="AM134" s="84" t="e">
        <f>SUM(AM124:AM131)</f>
        <v>#REF!</v>
      </c>
      <c r="AN134" s="84" t="e">
        <f>SUM(AN124:AN131)</f>
        <v>#REF!</v>
      </c>
      <c r="AO134" s="157"/>
      <c r="AP134" s="158"/>
      <c r="AQ134" s="84">
        <f t="shared" ref="AQ134:BB134" si="50">SUM(AQ124:AQ131)</f>
        <v>0</v>
      </c>
      <c r="AR134" s="84">
        <f t="shared" si="50"/>
        <v>0</v>
      </c>
      <c r="AS134" s="84" t="e">
        <f t="shared" si="50"/>
        <v>#REF!</v>
      </c>
      <c r="AT134" s="84" t="e">
        <f t="shared" si="50"/>
        <v>#REF!</v>
      </c>
      <c r="AU134" s="84">
        <f t="shared" si="50"/>
        <v>0</v>
      </c>
      <c r="AV134" s="84">
        <f t="shared" si="50"/>
        <v>0</v>
      </c>
      <c r="AW134" s="84">
        <f t="shared" si="50"/>
        <v>0</v>
      </c>
      <c r="AX134" s="84">
        <f t="shared" si="50"/>
        <v>0</v>
      </c>
      <c r="AY134" s="84">
        <f t="shared" si="50"/>
        <v>0</v>
      </c>
      <c r="AZ134" s="84">
        <f t="shared" si="50"/>
        <v>0</v>
      </c>
      <c r="BA134" s="84">
        <f t="shared" si="50"/>
        <v>0</v>
      </c>
      <c r="BB134" s="84" t="e">
        <f t="shared" si="50"/>
        <v>#REF!</v>
      </c>
    </row>
    <row r="135" spans="1:54" s="30" customFormat="1" ht="70.150000000000006" customHeight="1">
      <c r="A135" s="78"/>
      <c r="B135" s="556" t="s">
        <v>203</v>
      </c>
      <c r="C135" s="557"/>
      <c r="D135" s="557"/>
      <c r="E135" s="558"/>
      <c r="F135" s="176"/>
      <c r="G135" s="176"/>
      <c r="H135" s="176" t="s">
        <v>212</v>
      </c>
      <c r="I135" s="148"/>
      <c r="J135" s="148"/>
      <c r="K135" s="148"/>
      <c r="L135" s="148">
        <f>SUM(L136,L178,L219)</f>
        <v>0</v>
      </c>
      <c r="M135" s="148">
        <f>SUM(M136,M178,M219)</f>
        <v>0</v>
      </c>
      <c r="N135" s="148"/>
      <c r="O135" s="148"/>
      <c r="P135" s="148"/>
      <c r="Q135" s="148"/>
      <c r="R135" s="148">
        <f>SUM(R136,R178,R219)</f>
        <v>0</v>
      </c>
      <c r="S135" s="148">
        <f>SUM(S136,S178,S219)</f>
        <v>0</v>
      </c>
      <c r="T135" s="148">
        <f>SUM(T136,T178,T219)</f>
        <v>0</v>
      </c>
      <c r="U135" s="148">
        <f>SUM(U136,U178,U219)</f>
        <v>0</v>
      </c>
      <c r="V135" s="148"/>
      <c r="W135" s="148"/>
      <c r="X135" s="148"/>
      <c r="Y135" s="148">
        <f>SUM(Y136,Y178,Y219)</f>
        <v>0</v>
      </c>
      <c r="Z135" s="148" t="e">
        <f>SUM(Z136,Z178,#REF!,#REF!,Z219,#REF!)</f>
        <v>#REF!</v>
      </c>
      <c r="AA135" s="148"/>
      <c r="AB135" s="148">
        <f>SUM(AB136,AB178,AB219)</f>
        <v>0</v>
      </c>
      <c r="AC135" s="148">
        <f>SUM(AC136,AC178,AC219)</f>
        <v>0</v>
      </c>
      <c r="AD135" s="148">
        <f>SUM(AD136,AD178,AD219)</f>
        <v>0</v>
      </c>
      <c r="AE135" s="148">
        <f>SUM(AE136,AE178,AE219)</f>
        <v>0</v>
      </c>
      <c r="AF135" s="148">
        <f>SUM(AF136,AF178,AF219)</f>
        <v>0</v>
      </c>
      <c r="AG135" s="148"/>
      <c r="AH135" s="148"/>
      <c r="AI135" s="148"/>
      <c r="AJ135" s="148">
        <f>SUM(AJ136,AJ178,AJ219)</f>
        <v>0</v>
      </c>
      <c r="AK135" s="148">
        <f>SUM(AK136,AK178,AK219)</f>
        <v>0</v>
      </c>
      <c r="AL135" s="148">
        <f>SUM(AL136,AL178,AL219)</f>
        <v>0</v>
      </c>
      <c r="AM135" s="148" t="e">
        <f>SUM(AM136,AM178,AM219)</f>
        <v>#REF!</v>
      </c>
      <c r="AN135" s="148" t="e">
        <f>SUM(AN136,AN178,AN219)</f>
        <v>#REF!</v>
      </c>
      <c r="AO135" s="148"/>
      <c r="AP135" s="149"/>
      <c r="AQ135" s="148">
        <f t="shared" ref="AQ135:BB135" si="51">SUM(AQ136,AQ178,AQ219)</f>
        <v>0</v>
      </c>
      <c r="AR135" s="148">
        <f t="shared" si="51"/>
        <v>0</v>
      </c>
      <c r="AS135" s="148" t="e">
        <f t="shared" si="51"/>
        <v>#REF!</v>
      </c>
      <c r="AT135" s="148" t="e">
        <f t="shared" si="51"/>
        <v>#REF!</v>
      </c>
      <c r="AU135" s="148" t="e">
        <f t="shared" si="51"/>
        <v>#REF!</v>
      </c>
      <c r="AV135" s="148">
        <f t="shared" si="51"/>
        <v>0</v>
      </c>
      <c r="AW135" s="148" t="e">
        <f t="shared" si="51"/>
        <v>#REF!</v>
      </c>
      <c r="AX135" s="148">
        <f t="shared" si="51"/>
        <v>0</v>
      </c>
      <c r="AY135" s="148">
        <f t="shared" si="51"/>
        <v>0</v>
      </c>
      <c r="AZ135" s="148">
        <f t="shared" si="51"/>
        <v>0</v>
      </c>
      <c r="BA135" s="148">
        <f t="shared" si="51"/>
        <v>0</v>
      </c>
      <c r="BB135" s="148" t="e">
        <f t="shared" si="51"/>
        <v>#REF!</v>
      </c>
    </row>
    <row r="136" spans="1:54" s="28" customFormat="1" ht="49.15" customHeight="1">
      <c r="A136" s="97"/>
      <c r="B136" s="190"/>
      <c r="C136" s="538" t="s">
        <v>366</v>
      </c>
      <c r="D136" s="538"/>
      <c r="E136" s="552"/>
      <c r="F136" s="130"/>
      <c r="G136" s="191"/>
      <c r="H136" s="98" t="s">
        <v>204</v>
      </c>
      <c r="I136" s="167"/>
      <c r="J136" s="161"/>
      <c r="K136" s="161"/>
      <c r="L136" s="162">
        <f>SUM(L144,L149)</f>
        <v>0</v>
      </c>
      <c r="M136" s="162">
        <f>SUM(M144,M149)</f>
        <v>0</v>
      </c>
      <c r="N136" s="161"/>
      <c r="O136" s="161"/>
      <c r="P136" s="161"/>
      <c r="Q136" s="161"/>
      <c r="R136" s="162">
        <f>SUM(R144,R149)</f>
        <v>0</v>
      </c>
      <c r="S136" s="162">
        <f>SUM(S144,S149)</f>
        <v>0</v>
      </c>
      <c r="T136" s="162">
        <f>SUM(T144,T149)</f>
        <v>0</v>
      </c>
      <c r="U136" s="162">
        <f>SUM(U144,U149)</f>
        <v>0</v>
      </c>
      <c r="V136" s="161"/>
      <c r="W136" s="161"/>
      <c r="X136" s="161"/>
      <c r="Y136" s="162">
        <f>SUM(Y144,Y149)</f>
        <v>0</v>
      </c>
      <c r="Z136" s="162">
        <f>SUM(Z144,Z149)</f>
        <v>0</v>
      </c>
      <c r="AA136" s="161"/>
      <c r="AB136" s="162">
        <f>SUM(AB144,AB149)</f>
        <v>0</v>
      </c>
      <c r="AC136" s="162">
        <f>SUM(AC144,AC149)</f>
        <v>0</v>
      </c>
      <c r="AD136" s="162">
        <f>SUM(AD144,AD149)</f>
        <v>0</v>
      </c>
      <c r="AE136" s="162">
        <f>SUM(AE144,AE149)</f>
        <v>0</v>
      </c>
      <c r="AF136" s="162">
        <f>SUM(AF144,AF149)</f>
        <v>0</v>
      </c>
      <c r="AG136" s="162"/>
      <c r="AH136" s="161"/>
      <c r="AI136" s="161"/>
      <c r="AJ136" s="162">
        <f>SUM(AJ144,AJ149)</f>
        <v>0</v>
      </c>
      <c r="AK136" s="162">
        <f>SUM(AK144,AK149)</f>
        <v>0</v>
      </c>
      <c r="AL136" s="162">
        <f>SUM(AL144,AL149)</f>
        <v>0</v>
      </c>
      <c r="AM136" s="162" t="e">
        <f>SUM(AM144,AM149)</f>
        <v>#REF!</v>
      </c>
      <c r="AN136" s="162" t="e">
        <f>SUM(AN144,AN149)</f>
        <v>#REF!</v>
      </c>
      <c r="AO136" s="163"/>
      <c r="AP136" s="164"/>
      <c r="AQ136" s="162">
        <f t="shared" ref="AQ136:BB136" si="52">SUM(AQ144,AQ149)</f>
        <v>0</v>
      </c>
      <c r="AR136" s="162">
        <f t="shared" si="52"/>
        <v>0</v>
      </c>
      <c r="AS136" s="162" t="e">
        <f t="shared" si="52"/>
        <v>#REF!</v>
      </c>
      <c r="AT136" s="162" t="e">
        <f t="shared" si="52"/>
        <v>#REF!</v>
      </c>
      <c r="AU136" s="162" t="e">
        <f t="shared" si="52"/>
        <v>#REF!</v>
      </c>
      <c r="AV136" s="162">
        <f t="shared" si="52"/>
        <v>0</v>
      </c>
      <c r="AW136" s="162" t="e">
        <f t="shared" si="52"/>
        <v>#REF!</v>
      </c>
      <c r="AX136" s="162">
        <f t="shared" si="52"/>
        <v>0</v>
      </c>
      <c r="AY136" s="162">
        <f t="shared" si="52"/>
        <v>0</v>
      </c>
      <c r="AZ136" s="162">
        <f t="shared" si="52"/>
        <v>0</v>
      </c>
      <c r="BA136" s="162">
        <f t="shared" si="52"/>
        <v>0</v>
      </c>
      <c r="BB136" s="162" t="e">
        <f t="shared" si="52"/>
        <v>#REF!</v>
      </c>
    </row>
    <row r="137" spans="1:54" s="28" customFormat="1" ht="409.5" outlineLevel="2">
      <c r="A137" s="73"/>
      <c r="B137" s="107"/>
      <c r="C137" s="108"/>
      <c r="D137" s="120"/>
      <c r="E137" s="136"/>
      <c r="F137" s="222">
        <v>2025</v>
      </c>
      <c r="G137" s="75">
        <v>2025</v>
      </c>
      <c r="H137" s="70" t="s">
        <v>367</v>
      </c>
      <c r="I137" s="87"/>
      <c r="J137" s="83"/>
      <c r="K137" s="83"/>
      <c r="L137" s="82" t="str">
        <f>IF(I137&lt;&gt;0,((VLOOKUP(I137,'1. Standard_Cost'!$B$4:$D$9,2)+VLOOKUP(I137,'1. Standard_Cost'!$B$4:$D$9,3))*J137*K137),"0")</f>
        <v>0</v>
      </c>
      <c r="M137" s="82">
        <f>L137*'1. Standard_Cost'!$F$4</f>
        <v>0</v>
      </c>
      <c r="N137" s="83"/>
      <c r="O137" s="83"/>
      <c r="P137" s="83"/>
      <c r="Q137" s="83"/>
      <c r="R137" s="84">
        <f>'1. Standard_Cost'!$B$13*N137*P137</f>
        <v>0</v>
      </c>
      <c r="S137" s="84">
        <f>N137*O137*P137*'1. Standard_Cost'!$C$13</f>
        <v>0</v>
      </c>
      <c r="T137" s="84">
        <f>N137*P137*Q137*'1. Standard_Cost'!$D$13</f>
        <v>0</v>
      </c>
      <c r="U137" s="84">
        <f>N137*O137*'1. Standard_Cost'!$E$13</f>
        <v>0</v>
      </c>
      <c r="V137" s="83"/>
      <c r="W137" s="83"/>
      <c r="X137" s="83"/>
      <c r="Y137" s="84">
        <f>+V137*((X137*'1. Standard_Cost'!$B$17)+(W137*X137*'1. Standard_Cost'!$C$17))</f>
        <v>0</v>
      </c>
      <c r="Z137" s="83"/>
      <c r="AA137" s="83"/>
      <c r="AB137" s="84">
        <f>+Z137*'1. Standard_Cost'!$B$21+AA137*'1. Standard_Cost'!$C$21</f>
        <v>0</v>
      </c>
      <c r="AC137" s="85"/>
      <c r="AD137" s="86"/>
      <c r="AE137" s="84">
        <f>SUM(AD137,AC137,AB137,Y137,U137,T137,S137,R137)*'1. Standard_Cost'!$B$29</f>
        <v>0</v>
      </c>
      <c r="AF137" s="84">
        <f t="shared" ref="AF137:AF143" si="53">SUM(AE137,AD137,AC137,AB137,Y137,U137,T137,S137,R137)</f>
        <v>0</v>
      </c>
      <c r="AG137" s="83"/>
      <c r="AH137" s="83"/>
      <c r="AI137" s="83"/>
      <c r="AJ137" s="87"/>
      <c r="AK137" s="87"/>
      <c r="AL137" s="87"/>
      <c r="AM137" s="84" t="e">
        <f>AG137*'1. Standard_Cost'!$B$25+'Incremental_Cost Year 1'!#REF!*'1. Standard_Cost'!$C$25+'Incremental_Cost Year 1'!#REF!*'1. Standard_Cost'!$D$25+'Incremental_Cost Year 1'!#REF!+'Incremental_Cost Year 1'!#REF!+AK137</f>
        <v>#REF!</v>
      </c>
      <c r="AN137" s="84" t="e">
        <f>AM137*'1. Standard_Cost'!$C$29</f>
        <v>#REF!</v>
      </c>
      <c r="AO137" s="87"/>
      <c r="AP137" s="144">
        <v>0</v>
      </c>
      <c r="AQ137" s="113">
        <f t="shared" ref="AQ137:AQ143" si="54">L137+M137</f>
        <v>0</v>
      </c>
      <c r="AR137" s="113">
        <f t="shared" ref="AR137:AR143" si="55">AF137</f>
        <v>0</v>
      </c>
      <c r="AS137" s="113" t="e">
        <f t="shared" ref="AS137:AS143" si="56">AM137+AN137</f>
        <v>#REF!</v>
      </c>
      <c r="AT137" s="113" t="e">
        <f t="shared" ref="AT137:AT143" si="57">SUM(AQ137,AR137,AS137)</f>
        <v>#REF!</v>
      </c>
      <c r="AU137" s="154" t="e">
        <f>AT137</f>
        <v>#REF!</v>
      </c>
      <c r="AV137" s="154"/>
      <c r="AW137" s="154"/>
      <c r="AX137" s="154"/>
      <c r="AY137" s="154"/>
      <c r="AZ137" s="154"/>
      <c r="BA137" s="154"/>
      <c r="BB137" s="155" t="e">
        <f t="shared" ref="BB137:BB143" si="58">SUM(AU137:BA137)-AT137</f>
        <v>#REF!</v>
      </c>
    </row>
    <row r="138" spans="1:54" s="28" customFormat="1" ht="409.5" outlineLevel="2">
      <c r="A138" s="73"/>
      <c r="B138" s="107"/>
      <c r="C138" s="108"/>
      <c r="D138" s="120"/>
      <c r="E138" s="121"/>
      <c r="F138" s="222">
        <v>2024</v>
      </c>
      <c r="G138" s="75">
        <v>2030</v>
      </c>
      <c r="H138" s="70" t="s">
        <v>368</v>
      </c>
      <c r="I138" s="87"/>
      <c r="J138" s="83"/>
      <c r="K138" s="83"/>
      <c r="L138" s="82" t="str">
        <f>IF(I138&lt;&gt;0,((VLOOKUP(I138,'1. Standard_Cost'!$B$4:$D$9,2)+VLOOKUP(I138,'1. Standard_Cost'!$B$4:$D$9,3))*J138*K138),"0")</f>
        <v>0</v>
      </c>
      <c r="M138" s="82">
        <f>L138*'1. Standard_Cost'!$F$4</f>
        <v>0</v>
      </c>
      <c r="N138" s="83"/>
      <c r="O138" s="83"/>
      <c r="P138" s="83"/>
      <c r="Q138" s="83"/>
      <c r="R138" s="84">
        <f>'1. Standard_Cost'!$B$13*N138*P138</f>
        <v>0</v>
      </c>
      <c r="S138" s="84">
        <f>N138*O138*P138*'1. Standard_Cost'!$C$13</f>
        <v>0</v>
      </c>
      <c r="T138" s="84">
        <f>N138*P138*Q138*'1. Standard_Cost'!$D$13</f>
        <v>0</v>
      </c>
      <c r="U138" s="84">
        <f>N138*O138*'1. Standard_Cost'!$E$13</f>
        <v>0</v>
      </c>
      <c r="V138" s="83"/>
      <c r="W138" s="83"/>
      <c r="X138" s="83"/>
      <c r="Y138" s="84">
        <f>+V138*((X138*'1. Standard_Cost'!$B$17)+(W138*X138*'1. Standard_Cost'!$C$17))</f>
        <v>0</v>
      </c>
      <c r="Z138" s="83"/>
      <c r="AA138" s="83"/>
      <c r="AB138" s="84">
        <f>+Z138*'1. Standard_Cost'!$B$21+AA138*'1. Standard_Cost'!$C$21</f>
        <v>0</v>
      </c>
      <c r="AC138" s="85"/>
      <c r="AD138" s="86"/>
      <c r="AE138" s="84">
        <f>SUM(AD138,AC138,AB138,Y138,U138,T138,S138,R138)*'1. Standard_Cost'!$B$29</f>
        <v>0</v>
      </c>
      <c r="AF138" s="84">
        <f t="shared" si="53"/>
        <v>0</v>
      </c>
      <c r="AG138" s="83"/>
      <c r="AH138" s="83"/>
      <c r="AI138" s="83"/>
      <c r="AJ138" s="87"/>
      <c r="AK138" s="87"/>
      <c r="AL138" s="87"/>
      <c r="AM138" s="84" t="e">
        <f>AG138*'1. Standard_Cost'!$B$25+'Incremental_Cost Year 1'!#REF!*'1. Standard_Cost'!$C$25+'Incremental_Cost Year 1'!#REF!*'1. Standard_Cost'!$D$25+'Incremental_Cost Year 1'!#REF!+'Incremental_Cost Year 1'!#REF!+AK138</f>
        <v>#REF!</v>
      </c>
      <c r="AN138" s="84" t="e">
        <f>AM138*'1. Standard_Cost'!$C$29</f>
        <v>#REF!</v>
      </c>
      <c r="AO138" s="87"/>
      <c r="AP138" s="144">
        <v>0</v>
      </c>
      <c r="AQ138" s="113">
        <f t="shared" si="54"/>
        <v>0</v>
      </c>
      <c r="AR138" s="113">
        <f t="shared" si="55"/>
        <v>0</v>
      </c>
      <c r="AS138" s="113" t="e">
        <f t="shared" si="56"/>
        <v>#REF!</v>
      </c>
      <c r="AT138" s="113" t="e">
        <f t="shared" si="57"/>
        <v>#REF!</v>
      </c>
      <c r="AU138" s="154">
        <f>AQ138</f>
        <v>0</v>
      </c>
      <c r="AV138" s="154"/>
      <c r="AW138" s="154"/>
      <c r="AX138" s="154"/>
      <c r="AY138" s="154"/>
      <c r="AZ138" s="154"/>
      <c r="BA138" s="154"/>
      <c r="BB138" s="155" t="e">
        <f t="shared" si="58"/>
        <v>#REF!</v>
      </c>
    </row>
    <row r="139" spans="1:54" s="28" customFormat="1" ht="409.5" outlineLevel="2">
      <c r="A139" s="73"/>
      <c r="B139" s="107"/>
      <c r="C139" s="108"/>
      <c r="D139" s="120"/>
      <c r="E139" s="121"/>
      <c r="F139" s="222">
        <v>2024</v>
      </c>
      <c r="G139" s="75">
        <v>2024</v>
      </c>
      <c r="H139" s="67" t="s">
        <v>369</v>
      </c>
      <c r="I139" s="87"/>
      <c r="J139" s="83"/>
      <c r="K139" s="83"/>
      <c r="L139" s="82" t="str">
        <f>IF(I139&lt;&gt;0,((VLOOKUP(I139,'1. Standard_Cost'!$B$4:$D$9,2)+VLOOKUP(I139,'1. Standard_Cost'!$B$4:$D$9,3))*J139*K139),"0")</f>
        <v>0</v>
      </c>
      <c r="M139" s="82">
        <f>L139*'1. Standard_Cost'!$F$4</f>
        <v>0</v>
      </c>
      <c r="N139" s="83"/>
      <c r="O139" s="83"/>
      <c r="P139" s="83"/>
      <c r="Q139" s="83"/>
      <c r="R139" s="84">
        <f>'1. Standard_Cost'!$B$13*N139*P139</f>
        <v>0</v>
      </c>
      <c r="S139" s="84">
        <f>N139*O139*P139*'1. Standard_Cost'!$C$13</f>
        <v>0</v>
      </c>
      <c r="T139" s="84">
        <f>N139*P139*Q139*'1. Standard_Cost'!$D$13</f>
        <v>0</v>
      </c>
      <c r="U139" s="84">
        <f>N139*O139*'1. Standard_Cost'!$E$13</f>
        <v>0</v>
      </c>
      <c r="V139" s="83"/>
      <c r="W139" s="83"/>
      <c r="X139" s="83"/>
      <c r="Y139" s="84">
        <f>+V139*((X139*'1. Standard_Cost'!$B$17)+(W139*X139*'1. Standard_Cost'!$C$17))</f>
        <v>0</v>
      </c>
      <c r="Z139" s="83"/>
      <c r="AA139" s="83"/>
      <c r="AB139" s="84">
        <f>+Z139*'1. Standard_Cost'!$B$21+AA139*'1. Standard_Cost'!$C$21</f>
        <v>0</v>
      </c>
      <c r="AC139" s="85"/>
      <c r="AD139" s="86"/>
      <c r="AE139" s="84">
        <f>SUM(AD139,AC139,AB139,Y139,U139,T139,S139,R139)*'1. Standard_Cost'!$B$29</f>
        <v>0</v>
      </c>
      <c r="AF139" s="84">
        <f t="shared" si="53"/>
        <v>0</v>
      </c>
      <c r="AG139" s="83"/>
      <c r="AH139" s="83"/>
      <c r="AI139" s="83"/>
      <c r="AJ139" s="87"/>
      <c r="AK139" s="87"/>
      <c r="AL139" s="87"/>
      <c r="AM139" s="84" t="e">
        <f>AG139*'1. Standard_Cost'!$B$25+'Incremental_Cost Year 1'!#REF!*'1. Standard_Cost'!$C$25+'Incremental_Cost Year 1'!#REF!*'1. Standard_Cost'!$D$25+'Incremental_Cost Year 1'!#REF!+'Incremental_Cost Year 1'!#REF!+AK139</f>
        <v>#REF!</v>
      </c>
      <c r="AN139" s="84" t="e">
        <f>AM139*'1. Standard_Cost'!$C$29</f>
        <v>#REF!</v>
      </c>
      <c r="AO139" s="87"/>
      <c r="AP139" s="144">
        <v>0</v>
      </c>
      <c r="AQ139" s="113">
        <f t="shared" si="54"/>
        <v>0</v>
      </c>
      <c r="AR139" s="113">
        <f t="shared" si="55"/>
        <v>0</v>
      </c>
      <c r="AS139" s="113" t="e">
        <f t="shared" si="56"/>
        <v>#REF!</v>
      </c>
      <c r="AT139" s="113" t="e">
        <f t="shared" si="57"/>
        <v>#REF!</v>
      </c>
      <c r="AU139" s="154"/>
      <c r="AV139" s="154"/>
      <c r="AW139" s="154"/>
      <c r="AX139" s="154"/>
      <c r="AY139" s="154"/>
      <c r="AZ139" s="154"/>
      <c r="BA139" s="154"/>
      <c r="BB139" s="155" t="e">
        <f t="shared" si="58"/>
        <v>#REF!</v>
      </c>
    </row>
    <row r="140" spans="1:54" s="28" customFormat="1" ht="409.5" outlineLevel="2">
      <c r="A140" s="73"/>
      <c r="B140" s="107"/>
      <c r="C140" s="108"/>
      <c r="D140" s="120"/>
      <c r="E140" s="121"/>
      <c r="F140" s="222">
        <v>2024</v>
      </c>
      <c r="G140" s="75">
        <v>2030</v>
      </c>
      <c r="H140" s="70" t="s">
        <v>370</v>
      </c>
      <c r="I140" s="87"/>
      <c r="J140" s="83"/>
      <c r="K140" s="83"/>
      <c r="L140" s="82" t="str">
        <f>IF(I140&lt;&gt;0,((VLOOKUP(I140,'1. Standard_Cost'!$B$4:$D$9,2)+VLOOKUP(I140,'1. Standard_Cost'!$B$4:$D$9,3))*J140*K140),"0")</f>
        <v>0</v>
      </c>
      <c r="M140" s="82">
        <f>L140*'1. Standard_Cost'!$F$4</f>
        <v>0</v>
      </c>
      <c r="N140" s="83"/>
      <c r="O140" s="83"/>
      <c r="P140" s="83"/>
      <c r="Q140" s="83"/>
      <c r="R140" s="84">
        <f>'1. Standard_Cost'!$B$13*N140*P140</f>
        <v>0</v>
      </c>
      <c r="S140" s="84">
        <f>N140*O140*P140*'1. Standard_Cost'!$C$13</f>
        <v>0</v>
      </c>
      <c r="T140" s="84">
        <f>N140*P140*Q140*'1. Standard_Cost'!$D$13</f>
        <v>0</v>
      </c>
      <c r="U140" s="84">
        <f>N140*O140*'1. Standard_Cost'!$E$13</f>
        <v>0</v>
      </c>
      <c r="V140" s="83"/>
      <c r="W140" s="83"/>
      <c r="X140" s="83"/>
      <c r="Y140" s="84">
        <f>+V140*((X140*'1. Standard_Cost'!$B$17)+(W140*X140*'1. Standard_Cost'!$C$17))</f>
        <v>0</v>
      </c>
      <c r="Z140" s="83"/>
      <c r="AA140" s="83"/>
      <c r="AB140" s="84">
        <f>+Z140*'1. Standard_Cost'!$B$21+AA140*'1. Standard_Cost'!$C$21</f>
        <v>0</v>
      </c>
      <c r="AC140" s="85"/>
      <c r="AD140" s="86"/>
      <c r="AE140" s="84">
        <f>SUM(AD140,AC140,AB140,Y140,U140,T140,S140,R140)*'1. Standard_Cost'!$B$29</f>
        <v>0</v>
      </c>
      <c r="AF140" s="84">
        <f t="shared" si="53"/>
        <v>0</v>
      </c>
      <c r="AG140" s="83"/>
      <c r="AH140" s="83"/>
      <c r="AI140" s="83"/>
      <c r="AJ140" s="87"/>
      <c r="AK140" s="87"/>
      <c r="AL140" s="87"/>
      <c r="AM140" s="84" t="e">
        <f>AG140*'1. Standard_Cost'!$B$25+'Incremental_Cost Year 1'!#REF!*'1. Standard_Cost'!$C$25+'Incremental_Cost Year 1'!#REF!*'1. Standard_Cost'!$D$25+'Incremental_Cost Year 1'!#REF!+'Incremental_Cost Year 1'!#REF!+AK140</f>
        <v>#REF!</v>
      </c>
      <c r="AN140" s="84" t="e">
        <f>AM140*'1. Standard_Cost'!$C$29</f>
        <v>#REF!</v>
      </c>
      <c r="AO140" s="87"/>
      <c r="AP140" s="144">
        <v>0</v>
      </c>
      <c r="AQ140" s="113">
        <f t="shared" si="54"/>
        <v>0</v>
      </c>
      <c r="AR140" s="113">
        <f t="shared" si="55"/>
        <v>0</v>
      </c>
      <c r="AS140" s="113" t="e">
        <f t="shared" si="56"/>
        <v>#REF!</v>
      </c>
      <c r="AT140" s="113" t="e">
        <f t="shared" si="57"/>
        <v>#REF!</v>
      </c>
      <c r="AU140" s="154"/>
      <c r="AV140" s="154"/>
      <c r="AW140" s="154"/>
      <c r="AX140" s="154"/>
      <c r="AY140" s="154"/>
      <c r="AZ140" s="154"/>
      <c r="BA140" s="154"/>
      <c r="BB140" s="155" t="e">
        <f t="shared" si="58"/>
        <v>#REF!</v>
      </c>
    </row>
    <row r="141" spans="1:54" s="28" customFormat="1" ht="409.5" outlineLevel="2">
      <c r="A141" s="73"/>
      <c r="B141" s="107"/>
      <c r="C141" s="108"/>
      <c r="D141" s="120"/>
      <c r="E141" s="121"/>
      <c r="F141" s="222">
        <v>2024</v>
      </c>
      <c r="G141" s="75">
        <v>2030</v>
      </c>
      <c r="H141" s="70" t="s">
        <v>371</v>
      </c>
      <c r="I141" s="87"/>
      <c r="J141" s="83"/>
      <c r="K141" s="83"/>
      <c r="L141" s="82" t="str">
        <f>IF(I141&lt;&gt;0,((VLOOKUP(I141,'1. Standard_Cost'!$B$4:$D$9,2)+VLOOKUP(I141,'1. Standard_Cost'!$B$4:$D$9,3))*J141*K141),"0")</f>
        <v>0</v>
      </c>
      <c r="M141" s="82">
        <f>L141*'1. Standard_Cost'!$F$4</f>
        <v>0</v>
      </c>
      <c r="N141" s="83"/>
      <c r="O141" s="83"/>
      <c r="P141" s="83"/>
      <c r="Q141" s="83"/>
      <c r="R141" s="84">
        <f>'1. Standard_Cost'!$B$13*N141*P141</f>
        <v>0</v>
      </c>
      <c r="S141" s="84">
        <f>N141*O141*P141*'1. Standard_Cost'!$C$13</f>
        <v>0</v>
      </c>
      <c r="T141" s="84">
        <f>N141*P141*Q141*'1. Standard_Cost'!$D$13</f>
        <v>0</v>
      </c>
      <c r="U141" s="84">
        <f>N141*O141*'1. Standard_Cost'!$E$13</f>
        <v>0</v>
      </c>
      <c r="V141" s="83"/>
      <c r="W141" s="83"/>
      <c r="X141" s="83"/>
      <c r="Y141" s="84">
        <f>+V141*((X141*'1. Standard_Cost'!$B$17)+(W141*X141*'1. Standard_Cost'!$C$17))</f>
        <v>0</v>
      </c>
      <c r="Z141" s="83"/>
      <c r="AA141" s="83"/>
      <c r="AB141" s="84">
        <f>+Z141*'1. Standard_Cost'!$B$21+AA141*'1. Standard_Cost'!$C$21</f>
        <v>0</v>
      </c>
      <c r="AC141" s="85"/>
      <c r="AD141" s="86"/>
      <c r="AE141" s="84">
        <f>SUM(AD141,AC141,AB141,Y141,U141,T141,S141,R141)*'1. Standard_Cost'!$B$29</f>
        <v>0</v>
      </c>
      <c r="AF141" s="84">
        <f t="shared" si="53"/>
        <v>0</v>
      </c>
      <c r="AG141" s="83"/>
      <c r="AH141" s="83"/>
      <c r="AI141" s="83"/>
      <c r="AJ141" s="87"/>
      <c r="AK141" s="87"/>
      <c r="AL141" s="87"/>
      <c r="AM141" s="84" t="e">
        <f>AG141*'1. Standard_Cost'!$B$25+'Incremental_Cost Year 1'!#REF!*'1. Standard_Cost'!$C$25+'Incremental_Cost Year 1'!#REF!*'1. Standard_Cost'!$D$25+'Incremental_Cost Year 1'!#REF!+'Incremental_Cost Year 1'!#REF!+AK141</f>
        <v>#REF!</v>
      </c>
      <c r="AN141" s="84" t="e">
        <f>AM141*'1. Standard_Cost'!$C$29</f>
        <v>#REF!</v>
      </c>
      <c r="AO141" s="87"/>
      <c r="AP141" s="144">
        <v>0</v>
      </c>
      <c r="AQ141" s="113">
        <f t="shared" si="54"/>
        <v>0</v>
      </c>
      <c r="AR141" s="113">
        <f t="shared" si="55"/>
        <v>0</v>
      </c>
      <c r="AS141" s="113" t="e">
        <f t="shared" si="56"/>
        <v>#REF!</v>
      </c>
      <c r="AT141" s="113" t="e">
        <f t="shared" si="57"/>
        <v>#REF!</v>
      </c>
      <c r="AU141" s="154"/>
      <c r="AV141" s="154"/>
      <c r="AW141" s="154" t="e">
        <f>AT141</f>
        <v>#REF!</v>
      </c>
      <c r="AX141" s="154"/>
      <c r="AY141" s="154"/>
      <c r="AZ141" s="154"/>
      <c r="BA141" s="154"/>
      <c r="BB141" s="155" t="e">
        <f t="shared" si="58"/>
        <v>#REF!</v>
      </c>
    </row>
    <row r="142" spans="1:54" s="28" customFormat="1" ht="409.5" outlineLevel="2">
      <c r="A142" s="73"/>
      <c r="B142" s="107"/>
      <c r="C142" s="108"/>
      <c r="D142" s="120"/>
      <c r="E142" s="121"/>
      <c r="F142" s="222">
        <v>2025</v>
      </c>
      <c r="G142" s="75">
        <v>2025</v>
      </c>
      <c r="H142" s="70" t="s">
        <v>372</v>
      </c>
      <c r="I142" s="87"/>
      <c r="J142" s="83"/>
      <c r="K142" s="83"/>
      <c r="L142" s="82" t="str">
        <f>IF(I142&lt;&gt;0,((VLOOKUP(I142,'1. Standard_Cost'!$B$4:$D$9,2)+VLOOKUP(I142,'1. Standard_Cost'!$B$4:$D$9,3))*J142*K142),"0")</f>
        <v>0</v>
      </c>
      <c r="M142" s="82">
        <f>L142*'1. Standard_Cost'!$F$4</f>
        <v>0</v>
      </c>
      <c r="N142" s="83"/>
      <c r="O142" s="83"/>
      <c r="P142" s="83"/>
      <c r="Q142" s="83"/>
      <c r="R142" s="84">
        <f>'1. Standard_Cost'!$B$13*N142*P142</f>
        <v>0</v>
      </c>
      <c r="S142" s="84">
        <f>N142*O142*P142*'1. Standard_Cost'!$C$13</f>
        <v>0</v>
      </c>
      <c r="T142" s="84">
        <f>N142*P142*Q142*'1. Standard_Cost'!$D$13</f>
        <v>0</v>
      </c>
      <c r="U142" s="84">
        <f>N142*O142*'1. Standard_Cost'!$E$13</f>
        <v>0</v>
      </c>
      <c r="V142" s="83"/>
      <c r="W142" s="83"/>
      <c r="X142" s="83"/>
      <c r="Y142" s="84">
        <f>+V142*((X142*'1. Standard_Cost'!$B$17)+(W142*X142*'1. Standard_Cost'!$C$17))</f>
        <v>0</v>
      </c>
      <c r="Z142" s="83"/>
      <c r="AA142" s="83"/>
      <c r="AB142" s="84">
        <f>+Z142*'1. Standard_Cost'!$B$21+AA142*'1. Standard_Cost'!$C$21</f>
        <v>0</v>
      </c>
      <c r="AC142" s="85">
        <v>0</v>
      </c>
      <c r="AD142" s="86"/>
      <c r="AE142" s="84">
        <f>SUM(AD142,AC142,AB142,Y142,U142,T142,S142,R142)*'1. Standard_Cost'!$B$29</f>
        <v>0</v>
      </c>
      <c r="AF142" s="84">
        <f t="shared" si="53"/>
        <v>0</v>
      </c>
      <c r="AG142" s="83"/>
      <c r="AH142" s="83"/>
      <c r="AI142" s="83"/>
      <c r="AJ142" s="87"/>
      <c r="AK142" s="87"/>
      <c r="AL142" s="87"/>
      <c r="AM142" s="84" t="e">
        <f>AG142*'1. Standard_Cost'!$B$25+'Incremental_Cost Year 1'!#REF!*'1. Standard_Cost'!$C$25+'Incremental_Cost Year 1'!#REF!*'1. Standard_Cost'!$D$25+'Incremental_Cost Year 1'!#REF!+'Incremental_Cost Year 1'!#REF!+AK142</f>
        <v>#REF!</v>
      </c>
      <c r="AN142" s="84" t="e">
        <f>AM142*'1. Standard_Cost'!$C$29</f>
        <v>#REF!</v>
      </c>
      <c r="AO142" s="87"/>
      <c r="AP142" s="144">
        <v>0</v>
      </c>
      <c r="AQ142" s="113">
        <f t="shared" si="54"/>
        <v>0</v>
      </c>
      <c r="AR142" s="113">
        <f t="shared" si="55"/>
        <v>0</v>
      </c>
      <c r="AS142" s="113" t="e">
        <f t="shared" si="56"/>
        <v>#REF!</v>
      </c>
      <c r="AT142" s="113" t="e">
        <f t="shared" si="57"/>
        <v>#REF!</v>
      </c>
      <c r="AU142" s="154" t="e">
        <f>AT142</f>
        <v>#REF!</v>
      </c>
      <c r="AV142" s="154"/>
      <c r="AW142" s="154"/>
      <c r="AX142" s="154"/>
      <c r="AY142" s="154"/>
      <c r="AZ142" s="154"/>
      <c r="BA142" s="154"/>
      <c r="BB142" s="155" t="e">
        <f t="shared" si="58"/>
        <v>#REF!</v>
      </c>
    </row>
    <row r="143" spans="1:54" s="28" customFormat="1" ht="409.5" outlineLevel="2">
      <c r="A143" s="73"/>
      <c r="B143" s="107"/>
      <c r="C143" s="108"/>
      <c r="D143" s="120"/>
      <c r="E143" s="121"/>
      <c r="F143" s="257">
        <v>2024</v>
      </c>
      <c r="G143" s="65">
        <v>2025</v>
      </c>
      <c r="H143" s="70" t="s">
        <v>373</v>
      </c>
      <c r="I143" s="87"/>
      <c r="J143" s="83"/>
      <c r="K143" s="83"/>
      <c r="L143" s="82" t="str">
        <f>IF(I143&lt;&gt;0,((VLOOKUP(I143,'1. Standard_Cost'!$B$4:$D$9,2)+VLOOKUP(I143,'1. Standard_Cost'!$B$4:$D$9,3))*J143*K143),"0")</f>
        <v>0</v>
      </c>
      <c r="M143" s="82">
        <f>L143*'1. Standard_Cost'!$F$4</f>
        <v>0</v>
      </c>
      <c r="N143" s="83"/>
      <c r="O143" s="83"/>
      <c r="P143" s="83"/>
      <c r="Q143" s="83"/>
      <c r="R143" s="84">
        <f>'1. Standard_Cost'!$B$13*N143*P143</f>
        <v>0</v>
      </c>
      <c r="S143" s="84">
        <f>N143*O143*P143*'1. Standard_Cost'!$C$13</f>
        <v>0</v>
      </c>
      <c r="T143" s="84">
        <f>N143*P143*Q143*'1. Standard_Cost'!$D$13</f>
        <v>0</v>
      </c>
      <c r="U143" s="84">
        <f>N143*O143*'1. Standard_Cost'!$E$13</f>
        <v>0</v>
      </c>
      <c r="V143" s="83"/>
      <c r="W143" s="83"/>
      <c r="X143" s="83"/>
      <c r="Y143" s="84">
        <f>+V143*((X143*'1. Standard_Cost'!$B$17)+(W143*X143*'1. Standard_Cost'!$C$17))</f>
        <v>0</v>
      </c>
      <c r="Z143" s="83"/>
      <c r="AA143" s="83"/>
      <c r="AB143" s="84">
        <f>+Z143*'1. Standard_Cost'!$B$21+AA143*'1. Standard_Cost'!$C$21</f>
        <v>0</v>
      </c>
      <c r="AC143" s="85"/>
      <c r="AD143" s="86"/>
      <c r="AE143" s="84">
        <f>SUM(AD143,AC143,AB143,Y143,U143,T143,S143,R143)*'1. Standard_Cost'!$B$29</f>
        <v>0</v>
      </c>
      <c r="AF143" s="84">
        <f t="shared" si="53"/>
        <v>0</v>
      </c>
      <c r="AG143" s="83"/>
      <c r="AH143" s="83"/>
      <c r="AI143" s="83"/>
      <c r="AJ143" s="87"/>
      <c r="AK143" s="87"/>
      <c r="AL143" s="87"/>
      <c r="AM143" s="84" t="e">
        <f>AG143*'1. Standard_Cost'!$B$25+'Incremental_Cost Year 1'!#REF!*'1. Standard_Cost'!$C$25+'Incremental_Cost Year 1'!#REF!*'1. Standard_Cost'!$D$25+'Incremental_Cost Year 1'!#REF!+'Incremental_Cost Year 1'!#REF!+AK143</f>
        <v>#REF!</v>
      </c>
      <c r="AN143" s="84" t="e">
        <f>AM143*'1. Standard_Cost'!$C$29</f>
        <v>#REF!</v>
      </c>
      <c r="AO143" s="87"/>
      <c r="AP143" s="144">
        <v>0</v>
      </c>
      <c r="AQ143" s="113">
        <f t="shared" si="54"/>
        <v>0</v>
      </c>
      <c r="AR143" s="113">
        <f t="shared" si="55"/>
        <v>0</v>
      </c>
      <c r="AS143" s="113" t="e">
        <f t="shared" si="56"/>
        <v>#REF!</v>
      </c>
      <c r="AT143" s="113" t="e">
        <f t="shared" si="57"/>
        <v>#REF!</v>
      </c>
      <c r="AU143" s="154"/>
      <c r="AV143" s="154"/>
      <c r="AW143" s="154"/>
      <c r="AX143" s="154"/>
      <c r="AY143" s="154"/>
      <c r="AZ143" s="154"/>
      <c r="BA143" s="154"/>
      <c r="BB143" s="155" t="e">
        <f t="shared" si="58"/>
        <v>#REF!</v>
      </c>
    </row>
    <row r="144" spans="1:54" s="28" customFormat="1" ht="283.5" outlineLevel="1">
      <c r="A144" s="73"/>
      <c r="B144" s="111"/>
      <c r="C144" s="112"/>
      <c r="D144" s="101" t="s">
        <v>352</v>
      </c>
      <c r="E144" s="136" t="s">
        <v>374</v>
      </c>
      <c r="F144" s="65">
        <v>2024</v>
      </c>
      <c r="G144" s="65">
        <v>2030</v>
      </c>
      <c r="H144" s="219" t="s">
        <v>158</v>
      </c>
      <c r="I144" s="156"/>
      <c r="J144" s="156"/>
      <c r="K144" s="156"/>
      <c r="L144" s="84">
        <f>SUM(L137:L143)</f>
        <v>0</v>
      </c>
      <c r="M144" s="84">
        <f>SUM(M137:M143)</f>
        <v>0</v>
      </c>
      <c r="N144" s="156"/>
      <c r="O144" s="156"/>
      <c r="P144" s="156"/>
      <c r="Q144" s="156"/>
      <c r="R144" s="84">
        <f>SUM(R137:R143)</f>
        <v>0</v>
      </c>
      <c r="S144" s="84">
        <f>SUM(S137:S143)</f>
        <v>0</v>
      </c>
      <c r="T144" s="84">
        <f>SUM(T137:T143)</f>
        <v>0</v>
      </c>
      <c r="U144" s="84">
        <f>SUM(U137:U143)</f>
        <v>0</v>
      </c>
      <c r="V144" s="156"/>
      <c r="W144" s="156"/>
      <c r="X144" s="156"/>
      <c r="Y144" s="84">
        <f>SUM(Y137:Y143)</f>
        <v>0</v>
      </c>
      <c r="Z144" s="156"/>
      <c r="AA144" s="156"/>
      <c r="AB144" s="84">
        <f>SUM(AB137:AB143)</f>
        <v>0</v>
      </c>
      <c r="AC144" s="84">
        <f>SUM(AC141:AC143)</f>
        <v>0</v>
      </c>
      <c r="AD144" s="84">
        <f>SUM(AD141:AD143)</f>
        <v>0</v>
      </c>
      <c r="AE144" s="84">
        <f>SUM(AE141:AE143)</f>
        <v>0</v>
      </c>
      <c r="AF144" s="84">
        <f>SUM(AF141:AF143)</f>
        <v>0</v>
      </c>
      <c r="AG144" s="156"/>
      <c r="AH144" s="156"/>
      <c r="AI144" s="156"/>
      <c r="AJ144" s="84">
        <f>SUM(AJ137:AJ143)</f>
        <v>0</v>
      </c>
      <c r="AK144" s="84">
        <f>SUM(AK141:AK143)</f>
        <v>0</v>
      </c>
      <c r="AL144" s="84">
        <f>SUM(AL141:AL143)</f>
        <v>0</v>
      </c>
      <c r="AM144" s="84" t="e">
        <f>SUM(AM141:AM143)</f>
        <v>#REF!</v>
      </c>
      <c r="AN144" s="84" t="e">
        <f>SUM(AN141:AN143)</f>
        <v>#REF!</v>
      </c>
      <c r="AO144" s="157"/>
      <c r="AP144" s="158"/>
      <c r="AQ144" s="84">
        <f t="shared" ref="AQ144:BB144" si="59">SUM(AQ141:AQ143)</f>
        <v>0</v>
      </c>
      <c r="AR144" s="84">
        <f t="shared" si="59"/>
        <v>0</v>
      </c>
      <c r="AS144" s="84" t="e">
        <f t="shared" si="59"/>
        <v>#REF!</v>
      </c>
      <c r="AT144" s="84" t="e">
        <f t="shared" si="59"/>
        <v>#REF!</v>
      </c>
      <c r="AU144" s="84" t="e">
        <f t="shared" si="59"/>
        <v>#REF!</v>
      </c>
      <c r="AV144" s="84">
        <f t="shared" si="59"/>
        <v>0</v>
      </c>
      <c r="AW144" s="84" t="e">
        <f t="shared" si="59"/>
        <v>#REF!</v>
      </c>
      <c r="AX144" s="84">
        <f t="shared" si="59"/>
        <v>0</v>
      </c>
      <c r="AY144" s="84">
        <f t="shared" si="59"/>
        <v>0</v>
      </c>
      <c r="AZ144" s="84">
        <f t="shared" si="59"/>
        <v>0</v>
      </c>
      <c r="BA144" s="84">
        <f t="shared" si="59"/>
        <v>0</v>
      </c>
      <c r="BB144" s="84" t="e">
        <f t="shared" si="59"/>
        <v>#REF!</v>
      </c>
    </row>
    <row r="145" spans="1:54" s="28" customFormat="1" ht="409.5" outlineLevel="2">
      <c r="A145" s="73"/>
      <c r="B145" s="107"/>
      <c r="C145" s="108"/>
      <c r="D145" s="120"/>
      <c r="E145" s="136"/>
      <c r="F145" s="222">
        <v>2024</v>
      </c>
      <c r="G145" s="75">
        <v>2030</v>
      </c>
      <c r="H145" s="70" t="s">
        <v>376</v>
      </c>
      <c r="I145" s="87"/>
      <c r="J145" s="83"/>
      <c r="K145" s="83"/>
      <c r="L145" s="82" t="str">
        <f>IF(I145&lt;&gt;0,((VLOOKUP(I145,'1. Standard_Cost'!$B$4:$D$9,2)+VLOOKUP(I145,'1. Standard_Cost'!$B$4:$D$9,3))*J145*K145),"0")</f>
        <v>0</v>
      </c>
      <c r="M145" s="82">
        <f>L145*'1. Standard_Cost'!$F$4</f>
        <v>0</v>
      </c>
      <c r="N145" s="83"/>
      <c r="O145" s="83"/>
      <c r="P145" s="83"/>
      <c r="Q145" s="83"/>
      <c r="R145" s="84">
        <f>'1. Standard_Cost'!$B$13*N145*P145</f>
        <v>0</v>
      </c>
      <c r="S145" s="84">
        <f>N145*O145*P145*'1. Standard_Cost'!$C$13</f>
        <v>0</v>
      </c>
      <c r="T145" s="84">
        <f>N145*P145*Q145*'1. Standard_Cost'!$D$13</f>
        <v>0</v>
      </c>
      <c r="U145" s="84">
        <f>N145*O145*'1. Standard_Cost'!$E$13</f>
        <v>0</v>
      </c>
      <c r="V145" s="83"/>
      <c r="W145" s="83"/>
      <c r="X145" s="83"/>
      <c r="Y145" s="84">
        <f>+V145*((X145*'1. Standard_Cost'!$B$17)+(W145*X145*'1. Standard_Cost'!$C$17))</f>
        <v>0</v>
      </c>
      <c r="Z145" s="83"/>
      <c r="AA145" s="83"/>
      <c r="AB145" s="84">
        <f>+Z145*'1. Standard_Cost'!$B$21+AA145*'1. Standard_Cost'!$C$21</f>
        <v>0</v>
      </c>
      <c r="AC145" s="85"/>
      <c r="AD145" s="86"/>
      <c r="AE145" s="84">
        <f>SUM(AD145,AC145,AB145,Y145,U145,T145,S145,R145)*'1. Standard_Cost'!$B$29</f>
        <v>0</v>
      </c>
      <c r="AF145" s="84">
        <f>SUM(AE145,AD145,AC145,AB145,Y145,U145,T145,S145,R145)</f>
        <v>0</v>
      </c>
      <c r="AG145" s="83"/>
      <c r="AH145" s="83"/>
      <c r="AI145" s="83"/>
      <c r="AJ145" s="87"/>
      <c r="AK145" s="87"/>
      <c r="AL145" s="87"/>
      <c r="AM145" s="84" t="e">
        <f>AG145*'1. Standard_Cost'!$B$25+'Incremental_Cost Year 1'!#REF!*'1. Standard_Cost'!$C$25+'Incremental_Cost Year 1'!#REF!*'1. Standard_Cost'!$D$25+'Incremental_Cost Year 1'!#REF!+'Incremental_Cost Year 1'!#REF!+AK145</f>
        <v>#REF!</v>
      </c>
      <c r="AN145" s="84" t="e">
        <f>AM145*'1. Standard_Cost'!$C$29</f>
        <v>#REF!</v>
      </c>
      <c r="AO145" s="87"/>
      <c r="AP145" s="144">
        <v>0</v>
      </c>
      <c r="AQ145" s="113">
        <f>L145+M145</f>
        <v>0</v>
      </c>
      <c r="AR145" s="113">
        <f>AF145</f>
        <v>0</v>
      </c>
      <c r="AS145" s="113" t="e">
        <f>AM145+AN145</f>
        <v>#REF!</v>
      </c>
      <c r="AT145" s="113" t="e">
        <f>SUM(AQ145,AR145,AS145)</f>
        <v>#REF!</v>
      </c>
      <c r="AU145" s="154"/>
      <c r="AV145" s="154"/>
      <c r="AW145" s="154"/>
      <c r="AX145" s="154"/>
      <c r="AY145" s="154"/>
      <c r="AZ145" s="154"/>
      <c r="BA145" s="154"/>
      <c r="BB145" s="155" t="e">
        <f>SUM(AU145:BA145)-AT145</f>
        <v>#REF!</v>
      </c>
    </row>
    <row r="146" spans="1:54" s="28" customFormat="1" ht="409.5" outlineLevel="2">
      <c r="A146" s="73"/>
      <c r="B146" s="107"/>
      <c r="C146" s="108"/>
      <c r="D146" s="120"/>
      <c r="E146" s="121"/>
      <c r="F146" s="222">
        <v>2024</v>
      </c>
      <c r="G146" s="75">
        <v>2030</v>
      </c>
      <c r="H146" s="70" t="s">
        <v>377</v>
      </c>
      <c r="I146" s="87"/>
      <c r="J146" s="83"/>
      <c r="K146" s="83"/>
      <c r="L146" s="82" t="str">
        <f>IF(I146&lt;&gt;0,((VLOOKUP(I146,'1. Standard_Cost'!$B$4:$D$9,2)+VLOOKUP(I146,'1. Standard_Cost'!$B$4:$D$9,3))*J146*K146),"0")</f>
        <v>0</v>
      </c>
      <c r="M146" s="82">
        <f>L146*'1. Standard_Cost'!$F$4</f>
        <v>0</v>
      </c>
      <c r="N146" s="83"/>
      <c r="O146" s="83"/>
      <c r="P146" s="83"/>
      <c r="Q146" s="83"/>
      <c r="R146" s="84">
        <f>'1. Standard_Cost'!$B$13*N146*P146</f>
        <v>0</v>
      </c>
      <c r="S146" s="84">
        <f>N146*O146*P146*'1. Standard_Cost'!$C$13</f>
        <v>0</v>
      </c>
      <c r="T146" s="84">
        <f>N146*P146*Q146*'1. Standard_Cost'!$D$13</f>
        <v>0</v>
      </c>
      <c r="U146" s="84">
        <f>N146*O146*'1. Standard_Cost'!$E$13</f>
        <v>0</v>
      </c>
      <c r="V146" s="83"/>
      <c r="W146" s="83"/>
      <c r="X146" s="83"/>
      <c r="Y146" s="84">
        <f>+V146*((X146*'1. Standard_Cost'!$B$17)+(W146*X146*'1. Standard_Cost'!$C$17))</f>
        <v>0</v>
      </c>
      <c r="Z146" s="83"/>
      <c r="AA146" s="83"/>
      <c r="AB146" s="84">
        <f>+Z146*'1. Standard_Cost'!$B$21+AA146*'1. Standard_Cost'!$C$21</f>
        <v>0</v>
      </c>
      <c r="AC146" s="85"/>
      <c r="AD146" s="86"/>
      <c r="AE146" s="84">
        <f>SUM(AD146,AC146,AB146,Y146,U146,T146,S146,R146)*'1. Standard_Cost'!$B$29</f>
        <v>0</v>
      </c>
      <c r="AF146" s="84">
        <f>SUM(AE146,AD146,AC146,AB146,Y146,U146,T146,S146,R146)</f>
        <v>0</v>
      </c>
      <c r="AG146" s="83"/>
      <c r="AH146" s="83"/>
      <c r="AI146" s="83"/>
      <c r="AJ146" s="87"/>
      <c r="AK146" s="87"/>
      <c r="AL146" s="87"/>
      <c r="AM146" s="84" t="e">
        <f>AG146*'1. Standard_Cost'!$B$25+'Incremental_Cost Year 1'!#REF!*'1. Standard_Cost'!$C$25+'Incremental_Cost Year 1'!#REF!*'1. Standard_Cost'!$D$25+'Incremental_Cost Year 1'!#REF!+'Incremental_Cost Year 1'!#REF!+AK146</f>
        <v>#REF!</v>
      </c>
      <c r="AN146" s="84" t="e">
        <f>AM146*'1. Standard_Cost'!$C$29</f>
        <v>#REF!</v>
      </c>
      <c r="AO146" s="87"/>
      <c r="AP146" s="144">
        <v>0</v>
      </c>
      <c r="AQ146" s="113">
        <f>L146+M146</f>
        <v>0</v>
      </c>
      <c r="AR146" s="113">
        <f>AF146</f>
        <v>0</v>
      </c>
      <c r="AS146" s="113" t="e">
        <f>AM146+AN146</f>
        <v>#REF!</v>
      </c>
      <c r="AT146" s="113" t="e">
        <f>SUM(AQ146,AR146,AS146)</f>
        <v>#REF!</v>
      </c>
      <c r="AU146" s="154"/>
      <c r="AV146" s="154"/>
      <c r="AW146" s="154"/>
      <c r="AX146" s="154"/>
      <c r="AY146" s="154"/>
      <c r="AZ146" s="154"/>
      <c r="BA146" s="154"/>
      <c r="BB146" s="155" t="e">
        <f>SUM(AU146:BA146)-AT146</f>
        <v>#REF!</v>
      </c>
    </row>
    <row r="147" spans="1:54" s="28" customFormat="1" ht="236.25" outlineLevel="2">
      <c r="A147" s="73"/>
      <c r="B147" s="107"/>
      <c r="C147" s="108"/>
      <c r="D147" s="120"/>
      <c r="E147" s="121"/>
      <c r="F147" s="222">
        <v>2024</v>
      </c>
      <c r="G147" s="75">
        <v>2030</v>
      </c>
      <c r="H147" s="67" t="s">
        <v>378</v>
      </c>
      <c r="I147" s="87"/>
      <c r="J147" s="83"/>
      <c r="K147" s="83"/>
      <c r="L147" s="82" t="str">
        <f>IF(I147&lt;&gt;0,((VLOOKUP(I147,'1. Standard_Cost'!$B$4:$D$9,2)+VLOOKUP(I147,'1. Standard_Cost'!$B$4:$D$9,3))*J147*K147),"0")</f>
        <v>0</v>
      </c>
      <c r="M147" s="82">
        <f>L147*'1. Standard_Cost'!$F$4</f>
        <v>0</v>
      </c>
      <c r="N147" s="83"/>
      <c r="O147" s="83"/>
      <c r="P147" s="83"/>
      <c r="Q147" s="83"/>
      <c r="R147" s="84">
        <f>'1. Standard_Cost'!$B$13*N147*P147</f>
        <v>0</v>
      </c>
      <c r="S147" s="84">
        <f>N147*O147*P147*'1. Standard_Cost'!$C$13</f>
        <v>0</v>
      </c>
      <c r="T147" s="84">
        <f>N147*P147*Q147*'1. Standard_Cost'!$D$13</f>
        <v>0</v>
      </c>
      <c r="U147" s="84">
        <f>N147*O147*'1. Standard_Cost'!$E$13</f>
        <v>0</v>
      </c>
      <c r="V147" s="83"/>
      <c r="W147" s="83"/>
      <c r="X147" s="83"/>
      <c r="Y147" s="84">
        <f>+V147*((X147*'1. Standard_Cost'!$B$17)+(W147*X147*'1. Standard_Cost'!$C$17))</f>
        <v>0</v>
      </c>
      <c r="Z147" s="83"/>
      <c r="AA147" s="83"/>
      <c r="AB147" s="84">
        <f>+Z147*'1. Standard_Cost'!$B$21+AA147*'1. Standard_Cost'!$C$21</f>
        <v>0</v>
      </c>
      <c r="AC147" s="85"/>
      <c r="AD147" s="86"/>
      <c r="AE147" s="84"/>
      <c r="AF147" s="84"/>
      <c r="AG147" s="99"/>
      <c r="AH147" s="99"/>
      <c r="AI147" s="99"/>
      <c r="AJ147" s="87"/>
      <c r="AK147" s="87"/>
      <c r="AL147" s="87"/>
      <c r="AM147" s="84"/>
      <c r="AN147" s="84"/>
      <c r="AO147" s="166"/>
      <c r="AP147" s="144"/>
      <c r="AQ147" s="113"/>
      <c r="AR147" s="113"/>
      <c r="AS147" s="113"/>
      <c r="AT147" s="113"/>
      <c r="AU147" s="154"/>
      <c r="AV147" s="154"/>
      <c r="AW147" s="154"/>
      <c r="AX147" s="154"/>
      <c r="AY147" s="154"/>
      <c r="AZ147" s="154"/>
      <c r="BA147" s="154"/>
      <c r="BB147" s="155"/>
    </row>
    <row r="148" spans="1:54" s="28" customFormat="1" ht="330.75" outlineLevel="2">
      <c r="A148" s="73"/>
      <c r="B148" s="107"/>
      <c r="C148" s="108"/>
      <c r="D148" s="120"/>
      <c r="E148" s="90"/>
      <c r="F148" s="222">
        <v>2024</v>
      </c>
      <c r="G148" s="75">
        <v>2030</v>
      </c>
      <c r="H148" s="67" t="s">
        <v>379</v>
      </c>
      <c r="I148" s="87"/>
      <c r="J148" s="83"/>
      <c r="K148" s="83"/>
      <c r="L148" s="82" t="str">
        <f>IF(I148&lt;&gt;0,((VLOOKUP(I148,'1. Standard_Cost'!$B$4:$D$9,2)+VLOOKUP(I148,'1. Standard_Cost'!$B$4:$D$9,3))*J148*K148),"0")</f>
        <v>0</v>
      </c>
      <c r="M148" s="82">
        <f>L148*'1. Standard_Cost'!$F$4</f>
        <v>0</v>
      </c>
      <c r="N148" s="83"/>
      <c r="O148" s="83"/>
      <c r="P148" s="83"/>
      <c r="Q148" s="83"/>
      <c r="R148" s="84">
        <f>'1. Standard_Cost'!$B$13*N148*P148</f>
        <v>0</v>
      </c>
      <c r="S148" s="84">
        <f>N148*O148*P148*'1. Standard_Cost'!$C$13</f>
        <v>0</v>
      </c>
      <c r="T148" s="84">
        <f>N148*P148*Q148*'1. Standard_Cost'!$D$13</f>
        <v>0</v>
      </c>
      <c r="U148" s="84">
        <f>N148*O148*'1. Standard_Cost'!$E$13</f>
        <v>0</v>
      </c>
      <c r="V148" s="83"/>
      <c r="W148" s="83"/>
      <c r="X148" s="83"/>
      <c r="Y148" s="84">
        <f>+V148*((X148*'1. Standard_Cost'!$B$17)+(W148*X148*'1. Standard_Cost'!$C$17))</f>
        <v>0</v>
      </c>
      <c r="Z148" s="83"/>
      <c r="AA148" s="83"/>
      <c r="AB148" s="84">
        <f>+Z148*'1. Standard_Cost'!$B$21+AA148*'1. Standard_Cost'!$C$21</f>
        <v>0</v>
      </c>
      <c r="AC148" s="85"/>
      <c r="AD148" s="86"/>
      <c r="AE148" s="84"/>
      <c r="AF148" s="84"/>
      <c r="AG148" s="99"/>
      <c r="AH148" s="99"/>
      <c r="AI148" s="99"/>
      <c r="AJ148" s="87"/>
      <c r="AK148" s="87"/>
      <c r="AL148" s="87"/>
      <c r="AM148" s="84"/>
      <c r="AN148" s="84"/>
      <c r="AO148" s="166"/>
      <c r="AP148" s="144"/>
      <c r="AQ148" s="113"/>
      <c r="AR148" s="113"/>
      <c r="AS148" s="113"/>
      <c r="AT148" s="113"/>
      <c r="AU148" s="154"/>
      <c r="AV148" s="154"/>
      <c r="AW148" s="154"/>
      <c r="AX148" s="154"/>
      <c r="AY148" s="154"/>
      <c r="AZ148" s="154"/>
      <c r="BA148" s="154"/>
      <c r="BB148" s="155"/>
    </row>
    <row r="149" spans="1:54" s="28" customFormat="1" ht="362.25" outlineLevel="1">
      <c r="A149" s="73"/>
      <c r="B149" s="111"/>
      <c r="C149" s="112"/>
      <c r="D149" s="101" t="s">
        <v>380</v>
      </c>
      <c r="E149" s="253" t="s">
        <v>375</v>
      </c>
      <c r="F149" s="75">
        <v>2024</v>
      </c>
      <c r="G149" s="75">
        <v>2030</v>
      </c>
      <c r="H149" s="219" t="s">
        <v>166</v>
      </c>
      <c r="I149" s="156"/>
      <c r="J149" s="156"/>
      <c r="K149" s="156"/>
      <c r="L149" s="84">
        <f>SUM(L145:L146)</f>
        <v>0</v>
      </c>
      <c r="M149" s="84">
        <f>SUM(M145:M146)</f>
        <v>0</v>
      </c>
      <c r="N149" s="156"/>
      <c r="O149" s="156"/>
      <c r="P149" s="156"/>
      <c r="Q149" s="156"/>
      <c r="R149" s="84">
        <f>SUM(R145:R146)</f>
        <v>0</v>
      </c>
      <c r="S149" s="84">
        <f>SUM(S145:S146)</f>
        <v>0</v>
      </c>
      <c r="T149" s="84">
        <f>SUM(T145:T146)</f>
        <v>0</v>
      </c>
      <c r="U149" s="84">
        <f>SUM(U145:U146)</f>
        <v>0</v>
      </c>
      <c r="V149" s="156"/>
      <c r="W149" s="156"/>
      <c r="X149" s="156"/>
      <c r="Y149" s="84">
        <f>SUM(Y145:Y146)</f>
        <v>0</v>
      </c>
      <c r="Z149" s="156"/>
      <c r="AA149" s="156"/>
      <c r="AB149" s="84">
        <f>SUM(AB145:AB146)</f>
        <v>0</v>
      </c>
      <c r="AC149" s="84">
        <f>SUM(AC145:AC146)</f>
        <v>0</v>
      </c>
      <c r="AD149" s="84">
        <f>SUM(AD145:AD146)</f>
        <v>0</v>
      </c>
      <c r="AE149" s="84">
        <f>SUM(AE145:AE146)</f>
        <v>0</v>
      </c>
      <c r="AF149" s="84">
        <f>SUM(AF145:AF146)</f>
        <v>0</v>
      </c>
      <c r="AG149" s="156"/>
      <c r="AH149" s="156"/>
      <c r="AI149" s="156"/>
      <c r="AJ149" s="84">
        <f>SUM(AJ145:AJ146)</f>
        <v>0</v>
      </c>
      <c r="AK149" s="84">
        <f>SUM(AK145:AK146)</f>
        <v>0</v>
      </c>
      <c r="AL149" s="84">
        <f>SUM(AL145:AL146)</f>
        <v>0</v>
      </c>
      <c r="AM149" s="84" t="e">
        <f>SUM(AM145:AM146)</f>
        <v>#REF!</v>
      </c>
      <c r="AN149" s="84" t="e">
        <f>SUM(AN145:AN146)</f>
        <v>#REF!</v>
      </c>
      <c r="AO149" s="157"/>
      <c r="AP149" s="158"/>
      <c r="AQ149" s="115">
        <f>SUM(AQ145:AQ146)</f>
        <v>0</v>
      </c>
      <c r="AR149" s="115">
        <f>SUM(AR145:AR146)</f>
        <v>0</v>
      </c>
      <c r="AS149" s="115" t="e">
        <f>SUM(AS145:AS146)</f>
        <v>#REF!</v>
      </c>
      <c r="AT149" s="115" t="e">
        <f>SUM(AT145:AT146)</f>
        <v>#REF!</v>
      </c>
      <c r="AU149" s="115">
        <f t="shared" ref="AU149:BA149" si="60">SUM(AU145:AU146)</f>
        <v>0</v>
      </c>
      <c r="AV149" s="115">
        <f t="shared" si="60"/>
        <v>0</v>
      </c>
      <c r="AW149" s="115">
        <f t="shared" si="60"/>
        <v>0</v>
      </c>
      <c r="AX149" s="115">
        <f t="shared" si="60"/>
        <v>0</v>
      </c>
      <c r="AY149" s="115">
        <f t="shared" si="60"/>
        <v>0</v>
      </c>
      <c r="AZ149" s="115">
        <f t="shared" si="60"/>
        <v>0</v>
      </c>
      <c r="BA149" s="115">
        <f t="shared" si="60"/>
        <v>0</v>
      </c>
      <c r="BB149" s="115" t="e">
        <f>SUM(BB145:BB146)</f>
        <v>#REF!</v>
      </c>
    </row>
    <row r="150" spans="1:54" s="28" customFormat="1" ht="378" outlineLevel="2">
      <c r="A150" s="73"/>
      <c r="B150" s="107"/>
      <c r="C150" s="108"/>
      <c r="D150" s="120"/>
      <c r="E150" s="90"/>
      <c r="F150" s="222">
        <v>2025</v>
      </c>
      <c r="G150" s="75">
        <v>2025</v>
      </c>
      <c r="H150" s="67" t="s">
        <v>382</v>
      </c>
      <c r="I150" s="87"/>
      <c r="J150" s="83"/>
      <c r="K150" s="83"/>
      <c r="L150" s="82" t="str">
        <f>IF(I150&lt;&gt;0,((VLOOKUP(I150,'1. Standard_Cost'!$B$4:$D$9,2)+VLOOKUP(I150,'1. Standard_Cost'!$B$4:$D$9,3))*J150*K150),"0")</f>
        <v>0</v>
      </c>
      <c r="M150" s="82">
        <f>L150*'1. Standard_Cost'!$F$4</f>
        <v>0</v>
      </c>
      <c r="N150" s="83"/>
      <c r="O150" s="83"/>
      <c r="P150" s="83"/>
      <c r="Q150" s="83"/>
      <c r="R150" s="84">
        <f>'1. Standard_Cost'!$B$13*N150*P150</f>
        <v>0</v>
      </c>
      <c r="S150" s="84">
        <f>N150*O150*P150*'1. Standard_Cost'!$C$13</f>
        <v>0</v>
      </c>
      <c r="T150" s="84">
        <f>N150*P150*Q150*'1. Standard_Cost'!$D$13</f>
        <v>0</v>
      </c>
      <c r="U150" s="84">
        <f>N150*O150*'1. Standard_Cost'!$E$13</f>
        <v>0</v>
      </c>
      <c r="V150" s="83"/>
      <c r="W150" s="83"/>
      <c r="X150" s="83"/>
      <c r="Y150" s="84">
        <f>+V150*((X150*'1. Standard_Cost'!$B$17)+(W150*X150*'1. Standard_Cost'!$C$17))</f>
        <v>0</v>
      </c>
      <c r="Z150" s="83"/>
      <c r="AA150" s="83"/>
      <c r="AB150" s="84">
        <f>+Z150*'1. Standard_Cost'!$B$21+AA150*'1. Standard_Cost'!$C$21</f>
        <v>0</v>
      </c>
      <c r="AC150" s="85"/>
      <c r="AD150" s="86"/>
      <c r="AE150" s="84"/>
      <c r="AF150" s="84"/>
      <c r="AG150" s="99"/>
      <c r="AH150" s="99"/>
      <c r="AI150" s="99"/>
      <c r="AJ150" s="87"/>
      <c r="AK150" s="87"/>
      <c r="AL150" s="87"/>
      <c r="AM150" s="84"/>
      <c r="AN150" s="84"/>
      <c r="AO150" s="166"/>
      <c r="AP150" s="144"/>
      <c r="AQ150" s="113"/>
      <c r="AR150" s="113"/>
      <c r="AS150" s="113"/>
      <c r="AT150" s="113"/>
      <c r="AU150" s="154"/>
      <c r="AV150" s="154"/>
      <c r="AW150" s="154"/>
      <c r="AX150" s="154"/>
      <c r="AY150" s="154"/>
      <c r="AZ150" s="154"/>
      <c r="BA150" s="154"/>
      <c r="BB150" s="155"/>
    </row>
    <row r="151" spans="1:54" s="28" customFormat="1" ht="362.25" outlineLevel="1">
      <c r="A151" s="73"/>
      <c r="B151" s="111"/>
      <c r="C151" s="112"/>
      <c r="D151" s="101" t="s">
        <v>380</v>
      </c>
      <c r="E151" s="294" t="s">
        <v>383</v>
      </c>
      <c r="F151" s="222">
        <v>2025</v>
      </c>
      <c r="G151" s="75">
        <v>2025</v>
      </c>
      <c r="H151" s="219" t="s">
        <v>381</v>
      </c>
      <c r="I151" s="156"/>
      <c r="J151" s="156"/>
      <c r="K151" s="156"/>
      <c r="L151" s="84">
        <f>SUM(L147:L148)</f>
        <v>0</v>
      </c>
      <c r="M151" s="84">
        <f>SUM(M147:M148)</f>
        <v>0</v>
      </c>
      <c r="N151" s="156"/>
      <c r="O151" s="156"/>
      <c r="P151" s="156"/>
      <c r="Q151" s="156"/>
      <c r="R151" s="84">
        <f>SUM(R147:R148)</f>
        <v>0</v>
      </c>
      <c r="S151" s="84">
        <f>SUM(S147:S148)</f>
        <v>0</v>
      </c>
      <c r="T151" s="84">
        <f>SUM(T147:T148)</f>
        <v>0</v>
      </c>
      <c r="U151" s="84">
        <f>SUM(U147:U148)</f>
        <v>0</v>
      </c>
      <c r="V151" s="156"/>
      <c r="W151" s="156"/>
      <c r="X151" s="156"/>
      <c r="Y151" s="84">
        <f>SUM(Y147:Y148)</f>
        <v>0</v>
      </c>
      <c r="Z151" s="156"/>
      <c r="AA151" s="156"/>
      <c r="AB151" s="84">
        <f>SUM(AB147:AB148)</f>
        <v>0</v>
      </c>
      <c r="AC151" s="84">
        <f>SUM(AC147:AC148)</f>
        <v>0</v>
      </c>
      <c r="AD151" s="84">
        <f>SUM(AD147:AD148)</f>
        <v>0</v>
      </c>
      <c r="AE151" s="84">
        <f>SUM(AE147:AE148)</f>
        <v>0</v>
      </c>
      <c r="AF151" s="84">
        <f>SUM(AF147:AF148)</f>
        <v>0</v>
      </c>
      <c r="AG151" s="156"/>
      <c r="AH151" s="156"/>
      <c r="AI151" s="156"/>
      <c r="AJ151" s="84">
        <f>SUM(AJ147:AJ148)</f>
        <v>0</v>
      </c>
      <c r="AK151" s="84">
        <f>SUM(AK147:AK148)</f>
        <v>0</v>
      </c>
      <c r="AL151" s="84">
        <f>SUM(AL147:AL148)</f>
        <v>0</v>
      </c>
      <c r="AM151" s="84">
        <f>SUM(AM147:AM148)</f>
        <v>0</v>
      </c>
      <c r="AN151" s="84">
        <f>SUM(AN147:AN148)</f>
        <v>0</v>
      </c>
      <c r="AO151" s="157"/>
      <c r="AP151" s="158"/>
      <c r="AQ151" s="115">
        <f>SUM(AQ147:AQ148)</f>
        <v>0</v>
      </c>
      <c r="AR151" s="115">
        <f>SUM(AR147:AR148)</f>
        <v>0</v>
      </c>
      <c r="AS151" s="115">
        <f>SUM(AS147:AS148)</f>
        <v>0</v>
      </c>
      <c r="AT151" s="115">
        <f>SUM(AT147:AT148)</f>
        <v>0</v>
      </c>
      <c r="AU151" s="115">
        <f t="shared" ref="AU151:BA151" si="61">SUM(AU147:AU148)</f>
        <v>0</v>
      </c>
      <c r="AV151" s="115">
        <f t="shared" si="61"/>
        <v>0</v>
      </c>
      <c r="AW151" s="115">
        <f t="shared" si="61"/>
        <v>0</v>
      </c>
      <c r="AX151" s="115">
        <f t="shared" si="61"/>
        <v>0</v>
      </c>
      <c r="AY151" s="115">
        <f t="shared" si="61"/>
        <v>0</v>
      </c>
      <c r="AZ151" s="115">
        <f t="shared" si="61"/>
        <v>0</v>
      </c>
      <c r="BA151" s="115">
        <f t="shared" si="61"/>
        <v>0</v>
      </c>
      <c r="BB151" s="115">
        <f>SUM(BB147:BB148)</f>
        <v>0</v>
      </c>
    </row>
    <row r="152" spans="1:54" s="28" customFormat="1" ht="283.5" outlineLevel="2">
      <c r="A152" s="73"/>
      <c r="B152" s="107"/>
      <c r="C152" s="108"/>
      <c r="D152" s="136"/>
      <c r="E152" s="136"/>
      <c r="F152" s="222">
        <v>2025</v>
      </c>
      <c r="G152" s="75">
        <v>2026</v>
      </c>
      <c r="H152" s="67" t="s">
        <v>386</v>
      </c>
      <c r="I152" s="87"/>
      <c r="J152" s="83"/>
      <c r="K152" s="83"/>
      <c r="L152" s="82" t="str">
        <f>IF(I152&lt;&gt;0,((VLOOKUP(I152,'1. Standard_Cost'!$B$4:$D$9,2)+VLOOKUP(I152,'1. Standard_Cost'!$B$4:$D$9,3))*J152*K152),"0")</f>
        <v>0</v>
      </c>
      <c r="M152" s="82">
        <f>L152*'1. Standard_Cost'!$F$4</f>
        <v>0</v>
      </c>
      <c r="N152" s="83"/>
      <c r="O152" s="83"/>
      <c r="P152" s="83"/>
      <c r="Q152" s="83"/>
      <c r="R152" s="84">
        <f>'1. Standard_Cost'!$B$13*N152*P152</f>
        <v>0</v>
      </c>
      <c r="S152" s="84">
        <f>N152*O152*P152*'1. Standard_Cost'!$C$13</f>
        <v>0</v>
      </c>
      <c r="T152" s="84">
        <f>N152*P152*Q152*'1. Standard_Cost'!$D$13</f>
        <v>0</v>
      </c>
      <c r="U152" s="84">
        <f>N152*O152*'1. Standard_Cost'!$E$13</f>
        <v>0</v>
      </c>
      <c r="V152" s="83"/>
      <c r="W152" s="83"/>
      <c r="X152" s="83"/>
      <c r="Y152" s="84">
        <f>+V152*((X152*'1. Standard_Cost'!$B$17)+(W152*X152*'1. Standard_Cost'!$C$17))</f>
        <v>0</v>
      </c>
      <c r="Z152" s="83"/>
      <c r="AA152" s="83"/>
      <c r="AB152" s="84">
        <f>+Z152*'1. Standard_Cost'!$B$21+AA152*'1. Standard_Cost'!$C$21</f>
        <v>0</v>
      </c>
      <c r="AC152" s="85"/>
      <c r="AD152" s="86"/>
      <c r="AE152" s="84"/>
      <c r="AF152" s="84"/>
      <c r="AG152" s="99"/>
      <c r="AH152" s="99"/>
      <c r="AI152" s="99"/>
      <c r="AJ152" s="87"/>
      <c r="AK152" s="87"/>
      <c r="AL152" s="87"/>
      <c r="AM152" s="84"/>
      <c r="AN152" s="84"/>
      <c r="AO152" s="166"/>
      <c r="AP152" s="144"/>
      <c r="AQ152" s="113"/>
      <c r="AR152" s="113"/>
      <c r="AS152" s="113"/>
      <c r="AT152" s="113"/>
      <c r="AU152" s="154"/>
      <c r="AV152" s="154"/>
      <c r="AW152" s="154"/>
      <c r="AX152" s="154"/>
      <c r="AY152" s="154"/>
      <c r="AZ152" s="154"/>
      <c r="BA152" s="154"/>
      <c r="BB152" s="155"/>
    </row>
    <row r="153" spans="1:54" s="28" customFormat="1" ht="409.5" outlineLevel="2">
      <c r="A153" s="73"/>
      <c r="B153" s="107"/>
      <c r="C153" s="108"/>
      <c r="D153" s="121"/>
      <c r="E153" s="121"/>
      <c r="F153" s="222">
        <v>2025</v>
      </c>
      <c r="G153" s="75">
        <v>2026</v>
      </c>
      <c r="H153" s="67" t="s">
        <v>387</v>
      </c>
      <c r="I153" s="87"/>
      <c r="J153" s="83"/>
      <c r="K153" s="83"/>
      <c r="L153" s="82" t="str">
        <f>IF(I153&lt;&gt;0,((VLOOKUP(I153,'1. Standard_Cost'!$B$4:$D$9,2)+VLOOKUP(I153,'1. Standard_Cost'!$B$4:$D$9,3))*J153*K153),"0")</f>
        <v>0</v>
      </c>
      <c r="M153" s="82">
        <f>L153*'1. Standard_Cost'!$F$4</f>
        <v>0</v>
      </c>
      <c r="N153" s="83"/>
      <c r="O153" s="83"/>
      <c r="P153" s="83"/>
      <c r="Q153" s="83"/>
      <c r="R153" s="84">
        <f>'1. Standard_Cost'!$B$13*N153*P153</f>
        <v>0</v>
      </c>
      <c r="S153" s="84">
        <f>N153*O153*P153*'1. Standard_Cost'!$C$13</f>
        <v>0</v>
      </c>
      <c r="T153" s="84">
        <f>N153*P153*Q153*'1. Standard_Cost'!$D$13</f>
        <v>0</v>
      </c>
      <c r="U153" s="84">
        <f>N153*O153*'1. Standard_Cost'!$E$13</f>
        <v>0</v>
      </c>
      <c r="V153" s="83"/>
      <c r="W153" s="83"/>
      <c r="X153" s="83"/>
      <c r="Y153" s="84">
        <f>+V153*((X153*'1. Standard_Cost'!$B$17)+(W153*X153*'1. Standard_Cost'!$C$17))</f>
        <v>0</v>
      </c>
      <c r="Z153" s="83"/>
      <c r="AA153" s="83"/>
      <c r="AB153" s="84">
        <f>+Z153*'1. Standard_Cost'!$B$21+AA153*'1. Standard_Cost'!$C$21</f>
        <v>0</v>
      </c>
      <c r="AC153" s="85"/>
      <c r="AD153" s="86"/>
      <c r="AE153" s="84"/>
      <c r="AF153" s="84"/>
      <c r="AG153" s="99"/>
      <c r="AH153" s="99"/>
      <c r="AI153" s="99"/>
      <c r="AJ153" s="87"/>
      <c r="AK153" s="87"/>
      <c r="AL153" s="87"/>
      <c r="AM153" s="84"/>
      <c r="AN153" s="84"/>
      <c r="AO153" s="166"/>
      <c r="AP153" s="144"/>
      <c r="AQ153" s="113"/>
      <c r="AR153" s="113"/>
      <c r="AS153" s="113"/>
      <c r="AT153" s="113"/>
      <c r="AU153" s="154"/>
      <c r="AV153" s="154"/>
      <c r="AW153" s="154"/>
      <c r="AX153" s="154"/>
      <c r="AY153" s="154"/>
      <c r="AZ153" s="154"/>
      <c r="BA153" s="154"/>
      <c r="BB153" s="155"/>
    </row>
    <row r="154" spans="1:54" s="28" customFormat="1" ht="267.75" outlineLevel="2">
      <c r="A154" s="73"/>
      <c r="B154" s="107"/>
      <c r="C154" s="108"/>
      <c r="D154" s="90"/>
      <c r="E154" s="90"/>
      <c r="F154" s="222">
        <v>2025</v>
      </c>
      <c r="G154" s="75">
        <v>2026</v>
      </c>
      <c r="H154" s="67" t="s">
        <v>388</v>
      </c>
      <c r="I154" s="87"/>
      <c r="J154" s="83"/>
      <c r="K154" s="83"/>
      <c r="L154" s="82" t="str">
        <f>IF(I154&lt;&gt;0,((VLOOKUP(I154,'1. Standard_Cost'!$B$4:$D$9,2)+VLOOKUP(I154,'1. Standard_Cost'!$B$4:$D$9,3))*J154*K154),"0")</f>
        <v>0</v>
      </c>
      <c r="M154" s="82">
        <f>L154*'1. Standard_Cost'!$F$4</f>
        <v>0</v>
      </c>
      <c r="N154" s="83"/>
      <c r="O154" s="83"/>
      <c r="P154" s="83"/>
      <c r="Q154" s="83"/>
      <c r="R154" s="84">
        <f>'1. Standard_Cost'!$B$13*N154*P154</f>
        <v>0</v>
      </c>
      <c r="S154" s="84">
        <f>N154*O154*P154*'1. Standard_Cost'!$C$13</f>
        <v>0</v>
      </c>
      <c r="T154" s="84">
        <f>N154*P154*Q154*'1. Standard_Cost'!$D$13</f>
        <v>0</v>
      </c>
      <c r="U154" s="84">
        <f>N154*O154*'1. Standard_Cost'!$E$13</f>
        <v>0</v>
      </c>
      <c r="V154" s="83"/>
      <c r="W154" s="83"/>
      <c r="X154" s="83"/>
      <c r="Y154" s="84">
        <f>+V154*((X154*'1. Standard_Cost'!$B$17)+(W154*X154*'1. Standard_Cost'!$C$17))</f>
        <v>0</v>
      </c>
      <c r="Z154" s="83"/>
      <c r="AA154" s="83"/>
      <c r="AB154" s="84">
        <f>+Z154*'1. Standard_Cost'!$B$21+AA154*'1. Standard_Cost'!$C$21</f>
        <v>0</v>
      </c>
      <c r="AC154" s="85"/>
      <c r="AD154" s="86"/>
      <c r="AE154" s="84"/>
      <c r="AF154" s="84"/>
      <c r="AG154" s="99"/>
      <c r="AH154" s="99"/>
      <c r="AI154" s="99"/>
      <c r="AJ154" s="87"/>
      <c r="AK154" s="87"/>
      <c r="AL154" s="87"/>
      <c r="AM154" s="84"/>
      <c r="AN154" s="84"/>
      <c r="AO154" s="166"/>
      <c r="AP154" s="144"/>
      <c r="AQ154" s="113"/>
      <c r="AR154" s="113"/>
      <c r="AS154" s="113"/>
      <c r="AT154" s="113"/>
      <c r="AU154" s="154"/>
      <c r="AV154" s="154"/>
      <c r="AW154" s="154"/>
      <c r="AX154" s="154"/>
      <c r="AY154" s="154"/>
      <c r="AZ154" s="154"/>
      <c r="BA154" s="154"/>
      <c r="BB154" s="155"/>
    </row>
    <row r="155" spans="1:54" s="28" customFormat="1" ht="409.5" outlineLevel="1">
      <c r="A155" s="73"/>
      <c r="B155" s="111"/>
      <c r="C155" s="112"/>
      <c r="D155" s="293" t="s">
        <v>397</v>
      </c>
      <c r="E155" s="294" t="s">
        <v>385</v>
      </c>
      <c r="F155" s="222">
        <v>2025</v>
      </c>
      <c r="G155" s="75">
        <v>2026</v>
      </c>
      <c r="H155" s="219" t="s">
        <v>384</v>
      </c>
      <c r="I155" s="156"/>
      <c r="J155" s="156"/>
      <c r="K155" s="156"/>
      <c r="L155" s="84">
        <f>SUM(L151:L152)</f>
        <v>0</v>
      </c>
      <c r="M155" s="84">
        <f>SUM(M151:M152)</f>
        <v>0</v>
      </c>
      <c r="N155" s="156"/>
      <c r="O155" s="156"/>
      <c r="P155" s="156"/>
      <c r="Q155" s="156"/>
      <c r="R155" s="84">
        <f>SUM(R151:R152)</f>
        <v>0</v>
      </c>
      <c r="S155" s="84">
        <f>SUM(S151:S152)</f>
        <v>0</v>
      </c>
      <c r="T155" s="84">
        <f>SUM(T151:T152)</f>
        <v>0</v>
      </c>
      <c r="U155" s="84">
        <f>SUM(U151:U152)</f>
        <v>0</v>
      </c>
      <c r="V155" s="156"/>
      <c r="W155" s="156"/>
      <c r="X155" s="156"/>
      <c r="Y155" s="84">
        <f>SUM(Y151:Y152)</f>
        <v>0</v>
      </c>
      <c r="Z155" s="156"/>
      <c r="AA155" s="156"/>
      <c r="AB155" s="84">
        <f>SUM(AB151:AB152)</f>
        <v>0</v>
      </c>
      <c r="AC155" s="84">
        <f>SUM(AC151:AC152)</f>
        <v>0</v>
      </c>
      <c r="AD155" s="84">
        <f>SUM(AD151:AD152)</f>
        <v>0</v>
      </c>
      <c r="AE155" s="84">
        <f>SUM(AE151:AE152)</f>
        <v>0</v>
      </c>
      <c r="AF155" s="84">
        <f>SUM(AF151:AF152)</f>
        <v>0</v>
      </c>
      <c r="AG155" s="156"/>
      <c r="AH155" s="156"/>
      <c r="AI155" s="156"/>
      <c r="AJ155" s="84">
        <f>SUM(AJ151:AJ152)</f>
        <v>0</v>
      </c>
      <c r="AK155" s="84">
        <f>SUM(AK151:AK152)</f>
        <v>0</v>
      </c>
      <c r="AL155" s="84">
        <f>SUM(AL151:AL152)</f>
        <v>0</v>
      </c>
      <c r="AM155" s="84">
        <f>SUM(AM151:AM152)</f>
        <v>0</v>
      </c>
      <c r="AN155" s="84">
        <f>SUM(AN151:AN152)</f>
        <v>0</v>
      </c>
      <c r="AO155" s="157"/>
      <c r="AP155" s="158"/>
      <c r="AQ155" s="115">
        <f>SUM(AQ151:AQ152)</f>
        <v>0</v>
      </c>
      <c r="AR155" s="115">
        <f>SUM(AR151:AR152)</f>
        <v>0</v>
      </c>
      <c r="AS155" s="115">
        <f>SUM(AS151:AS152)</f>
        <v>0</v>
      </c>
      <c r="AT155" s="115">
        <f>SUM(AT151:AT152)</f>
        <v>0</v>
      </c>
      <c r="AU155" s="115">
        <f t="shared" ref="AU155:BA155" si="62">SUM(AU151:AU152)</f>
        <v>0</v>
      </c>
      <c r="AV155" s="115">
        <f t="shared" si="62"/>
        <v>0</v>
      </c>
      <c r="AW155" s="115">
        <f t="shared" si="62"/>
        <v>0</v>
      </c>
      <c r="AX155" s="115">
        <f t="shared" si="62"/>
        <v>0</v>
      </c>
      <c r="AY155" s="115">
        <f t="shared" si="62"/>
        <v>0</v>
      </c>
      <c r="AZ155" s="115">
        <f t="shared" si="62"/>
        <v>0</v>
      </c>
      <c r="BA155" s="115">
        <f t="shared" si="62"/>
        <v>0</v>
      </c>
      <c r="BB155" s="115">
        <f>SUM(BB151:BB152)</f>
        <v>0</v>
      </c>
    </row>
    <row r="156" spans="1:54" s="28" customFormat="1" ht="283.5" outlineLevel="2">
      <c r="A156" s="73"/>
      <c r="B156" s="107"/>
      <c r="C156" s="108"/>
      <c r="D156" s="136"/>
      <c r="E156" s="223"/>
      <c r="F156" s="222">
        <v>2026</v>
      </c>
      <c r="G156" s="75">
        <v>2026</v>
      </c>
      <c r="H156" s="67" t="s">
        <v>396</v>
      </c>
      <c r="I156" s="87"/>
      <c r="J156" s="83"/>
      <c r="K156" s="83"/>
      <c r="L156" s="82" t="str">
        <f>IF(I156&lt;&gt;0,((VLOOKUP(I156,'1. Standard_Cost'!$B$4:$D$9,2)+VLOOKUP(I156,'1. Standard_Cost'!$B$4:$D$9,3))*J156*K156),"0")</f>
        <v>0</v>
      </c>
      <c r="M156" s="82">
        <f>L156*'1. Standard_Cost'!$F$4</f>
        <v>0</v>
      </c>
      <c r="N156" s="83"/>
      <c r="O156" s="83"/>
      <c r="P156" s="83"/>
      <c r="Q156" s="83"/>
      <c r="R156" s="84">
        <f>'1. Standard_Cost'!$B$13*N156*P156</f>
        <v>0</v>
      </c>
      <c r="S156" s="84">
        <f>N156*O156*P156*'1. Standard_Cost'!$C$13</f>
        <v>0</v>
      </c>
      <c r="T156" s="84">
        <f>N156*P156*Q156*'1. Standard_Cost'!$D$13</f>
        <v>0</v>
      </c>
      <c r="U156" s="84">
        <f>N156*O156*'1. Standard_Cost'!$E$13</f>
        <v>0</v>
      </c>
      <c r="V156" s="83"/>
      <c r="W156" s="83"/>
      <c r="X156" s="83"/>
      <c r="Y156" s="84">
        <f>+V156*((X156*'1. Standard_Cost'!$B$17)+(W156*X156*'1. Standard_Cost'!$C$17))</f>
        <v>0</v>
      </c>
      <c r="Z156" s="83"/>
      <c r="AA156" s="83"/>
      <c r="AB156" s="84">
        <f>+Z156*'1. Standard_Cost'!$B$21+AA156*'1. Standard_Cost'!$C$21</f>
        <v>0</v>
      </c>
      <c r="AC156" s="85"/>
      <c r="AD156" s="86"/>
      <c r="AE156" s="84"/>
      <c r="AF156" s="84"/>
      <c r="AG156" s="99"/>
      <c r="AH156" s="99"/>
      <c r="AI156" s="99"/>
      <c r="AJ156" s="87"/>
      <c r="AK156" s="87"/>
      <c r="AL156" s="87"/>
      <c r="AM156" s="84"/>
      <c r="AN156" s="84"/>
      <c r="AO156" s="166"/>
      <c r="AP156" s="144"/>
      <c r="AQ156" s="113"/>
      <c r="AR156" s="113"/>
      <c r="AS156" s="113"/>
      <c r="AT156" s="113"/>
      <c r="AU156" s="154"/>
      <c r="AV156" s="154"/>
      <c r="AW156" s="154"/>
      <c r="AX156" s="154"/>
      <c r="AY156" s="154"/>
      <c r="AZ156" s="154"/>
      <c r="BA156" s="154"/>
      <c r="BB156" s="155"/>
    </row>
    <row r="157" spans="1:54" s="28" customFormat="1" ht="393.75" outlineLevel="2">
      <c r="A157" s="73"/>
      <c r="B157" s="107"/>
      <c r="C157" s="108"/>
      <c r="D157" s="121"/>
      <c r="E157" s="198"/>
      <c r="F157" s="222">
        <v>2026</v>
      </c>
      <c r="G157" s="75">
        <v>2030</v>
      </c>
      <c r="H157" s="67" t="s">
        <v>395</v>
      </c>
      <c r="I157" s="87"/>
      <c r="J157" s="83"/>
      <c r="K157" s="83"/>
      <c r="L157" s="82" t="str">
        <f>IF(I157&lt;&gt;0,((VLOOKUP(I157,'1. Standard_Cost'!$B$4:$D$9,2)+VLOOKUP(I157,'1. Standard_Cost'!$B$4:$D$9,3))*J157*K157),"0")</f>
        <v>0</v>
      </c>
      <c r="M157" s="82">
        <f>L157*'1. Standard_Cost'!$F$4</f>
        <v>0</v>
      </c>
      <c r="N157" s="83"/>
      <c r="O157" s="83"/>
      <c r="P157" s="83"/>
      <c r="Q157" s="83"/>
      <c r="R157" s="84">
        <f>'1. Standard_Cost'!$B$13*N157*P157</f>
        <v>0</v>
      </c>
      <c r="S157" s="84">
        <f>N157*O157*P157*'1. Standard_Cost'!$C$13</f>
        <v>0</v>
      </c>
      <c r="T157" s="84">
        <f>N157*P157*Q157*'1. Standard_Cost'!$D$13</f>
        <v>0</v>
      </c>
      <c r="U157" s="84">
        <f>N157*O157*'1. Standard_Cost'!$E$13</f>
        <v>0</v>
      </c>
      <c r="V157" s="83"/>
      <c r="W157" s="83"/>
      <c r="X157" s="83"/>
      <c r="Y157" s="84">
        <f>+V157*((X157*'1. Standard_Cost'!$B$17)+(W157*X157*'1. Standard_Cost'!$C$17))</f>
        <v>0</v>
      </c>
      <c r="Z157" s="83"/>
      <c r="AA157" s="83"/>
      <c r="AB157" s="84">
        <f>+Z157*'1. Standard_Cost'!$B$21+AA157*'1. Standard_Cost'!$C$21</f>
        <v>0</v>
      </c>
      <c r="AC157" s="85"/>
      <c r="AD157" s="86"/>
      <c r="AE157" s="84"/>
      <c r="AF157" s="84"/>
      <c r="AG157" s="99"/>
      <c r="AH157" s="99"/>
      <c r="AI157" s="99"/>
      <c r="AJ157" s="87"/>
      <c r="AK157" s="87"/>
      <c r="AL157" s="87"/>
      <c r="AM157" s="84"/>
      <c r="AN157" s="84"/>
      <c r="AO157" s="166"/>
      <c r="AP157" s="144"/>
      <c r="AQ157" s="113"/>
      <c r="AR157" s="113"/>
      <c r="AS157" s="113"/>
      <c r="AT157" s="113"/>
      <c r="AU157" s="154"/>
      <c r="AV157" s="154"/>
      <c r="AW157" s="154"/>
      <c r="AX157" s="154"/>
      <c r="AY157" s="154"/>
      <c r="AZ157" s="154"/>
      <c r="BA157" s="154"/>
      <c r="BB157" s="155"/>
    </row>
    <row r="158" spans="1:54" s="28" customFormat="1" ht="315" outlineLevel="2">
      <c r="A158" s="73"/>
      <c r="B158" s="107"/>
      <c r="C158" s="108"/>
      <c r="D158" s="121"/>
      <c r="E158" s="198"/>
      <c r="F158" s="222">
        <v>2026</v>
      </c>
      <c r="G158" s="75">
        <v>2030</v>
      </c>
      <c r="H158" s="67" t="s">
        <v>394</v>
      </c>
      <c r="I158" s="87"/>
      <c r="J158" s="83"/>
      <c r="K158" s="83"/>
      <c r="L158" s="82" t="str">
        <f>IF(I158&lt;&gt;0,((VLOOKUP(I158,'1. Standard_Cost'!$B$4:$D$9,2)+VLOOKUP(I158,'1. Standard_Cost'!$B$4:$D$9,3))*J158*K158),"0")</f>
        <v>0</v>
      </c>
      <c r="M158" s="82">
        <f>L158*'1. Standard_Cost'!$F$4</f>
        <v>0</v>
      </c>
      <c r="N158" s="83"/>
      <c r="O158" s="83"/>
      <c r="P158" s="83"/>
      <c r="Q158" s="83"/>
      <c r="R158" s="84">
        <f>'1. Standard_Cost'!$B$13*N158*P158</f>
        <v>0</v>
      </c>
      <c r="S158" s="84">
        <f>N158*O158*P158*'1. Standard_Cost'!$C$13</f>
        <v>0</v>
      </c>
      <c r="T158" s="84">
        <f>N158*P158*Q158*'1. Standard_Cost'!$D$13</f>
        <v>0</v>
      </c>
      <c r="U158" s="84">
        <f>N158*O158*'1. Standard_Cost'!$E$13</f>
        <v>0</v>
      </c>
      <c r="V158" s="83"/>
      <c r="W158" s="83"/>
      <c r="X158" s="83"/>
      <c r="Y158" s="84">
        <f>+V158*((X158*'1. Standard_Cost'!$B$17)+(W158*X158*'1. Standard_Cost'!$C$17))</f>
        <v>0</v>
      </c>
      <c r="Z158" s="83"/>
      <c r="AA158" s="83"/>
      <c r="AB158" s="84">
        <f>+Z158*'1. Standard_Cost'!$B$21+AA158*'1. Standard_Cost'!$C$21</f>
        <v>0</v>
      </c>
      <c r="AC158" s="85"/>
      <c r="AD158" s="86"/>
      <c r="AE158" s="84"/>
      <c r="AF158" s="84"/>
      <c r="AG158" s="99"/>
      <c r="AH158" s="99"/>
      <c r="AI158" s="99"/>
      <c r="AJ158" s="87"/>
      <c r="AK158" s="87"/>
      <c r="AL158" s="87"/>
      <c r="AM158" s="84"/>
      <c r="AN158" s="84"/>
      <c r="AO158" s="166"/>
      <c r="AP158" s="144"/>
      <c r="AQ158" s="113"/>
      <c r="AR158" s="113"/>
      <c r="AS158" s="113"/>
      <c r="AT158" s="113"/>
      <c r="AU158" s="154"/>
      <c r="AV158" s="154"/>
      <c r="AW158" s="154"/>
      <c r="AX158" s="154"/>
      <c r="AY158" s="154"/>
      <c r="AZ158" s="154"/>
      <c r="BA158" s="154"/>
      <c r="BB158" s="155"/>
    </row>
    <row r="159" spans="1:54" s="28" customFormat="1" ht="409.5" outlineLevel="2">
      <c r="A159" s="73"/>
      <c r="B159" s="107"/>
      <c r="C159" s="108"/>
      <c r="D159" s="121"/>
      <c r="E159" s="198"/>
      <c r="F159" s="222">
        <v>2025</v>
      </c>
      <c r="G159" s="75">
        <v>2030</v>
      </c>
      <c r="H159" s="67" t="s">
        <v>393</v>
      </c>
      <c r="I159" s="87"/>
      <c r="J159" s="83"/>
      <c r="K159" s="83"/>
      <c r="L159" s="82" t="str">
        <f>IF(I159&lt;&gt;0,((VLOOKUP(I159,'1. Standard_Cost'!$B$4:$D$9,2)+VLOOKUP(I159,'1. Standard_Cost'!$B$4:$D$9,3))*J159*K159),"0")</f>
        <v>0</v>
      </c>
      <c r="M159" s="82">
        <f>L159*'1. Standard_Cost'!$F$4</f>
        <v>0</v>
      </c>
      <c r="N159" s="83"/>
      <c r="O159" s="83"/>
      <c r="P159" s="83"/>
      <c r="Q159" s="83"/>
      <c r="R159" s="84">
        <f>'1. Standard_Cost'!$B$13*N159*P159</f>
        <v>0</v>
      </c>
      <c r="S159" s="84">
        <f>N159*O159*P159*'1. Standard_Cost'!$C$13</f>
        <v>0</v>
      </c>
      <c r="T159" s="84">
        <f>N159*P159*Q159*'1. Standard_Cost'!$D$13</f>
        <v>0</v>
      </c>
      <c r="U159" s="84">
        <f>N159*O159*'1. Standard_Cost'!$E$13</f>
        <v>0</v>
      </c>
      <c r="V159" s="83"/>
      <c r="W159" s="83"/>
      <c r="X159" s="83"/>
      <c r="Y159" s="84">
        <f>+V159*((X159*'1. Standard_Cost'!$B$17)+(W159*X159*'1. Standard_Cost'!$C$17))</f>
        <v>0</v>
      </c>
      <c r="Z159" s="83"/>
      <c r="AA159" s="83"/>
      <c r="AB159" s="84">
        <f>+Z159*'1. Standard_Cost'!$B$21+AA159*'1. Standard_Cost'!$C$21</f>
        <v>0</v>
      </c>
      <c r="AC159" s="85"/>
      <c r="AD159" s="86"/>
      <c r="AE159" s="84"/>
      <c r="AF159" s="84"/>
      <c r="AG159" s="99"/>
      <c r="AH159" s="99"/>
      <c r="AI159" s="99"/>
      <c r="AJ159" s="87"/>
      <c r="AK159" s="87"/>
      <c r="AL159" s="87"/>
      <c r="AM159" s="84"/>
      <c r="AN159" s="84"/>
      <c r="AO159" s="166"/>
      <c r="AP159" s="144"/>
      <c r="AQ159" s="113"/>
      <c r="AR159" s="113"/>
      <c r="AS159" s="113"/>
      <c r="AT159" s="113"/>
      <c r="AU159" s="154"/>
      <c r="AV159" s="154"/>
      <c r="AW159" s="154"/>
      <c r="AX159" s="154"/>
      <c r="AY159" s="154"/>
      <c r="AZ159" s="154"/>
      <c r="BA159" s="154"/>
      <c r="BB159" s="155"/>
    </row>
    <row r="160" spans="1:54" s="28" customFormat="1" ht="330.75" outlineLevel="2">
      <c r="A160" s="73"/>
      <c r="B160" s="107"/>
      <c r="C160" s="108"/>
      <c r="D160" s="121"/>
      <c r="E160" s="198"/>
      <c r="F160" s="222">
        <v>2028</v>
      </c>
      <c r="G160" s="75">
        <v>2030</v>
      </c>
      <c r="H160" s="67" t="s">
        <v>392</v>
      </c>
      <c r="I160" s="87"/>
      <c r="J160" s="83"/>
      <c r="K160" s="83"/>
      <c r="L160" s="82" t="str">
        <f>IF(I160&lt;&gt;0,((VLOOKUP(I160,'1. Standard_Cost'!$B$4:$D$9,2)+VLOOKUP(I160,'1. Standard_Cost'!$B$4:$D$9,3))*J160*K160),"0")</f>
        <v>0</v>
      </c>
      <c r="M160" s="82">
        <f>L160*'1. Standard_Cost'!$F$4</f>
        <v>0</v>
      </c>
      <c r="N160" s="83"/>
      <c r="O160" s="83"/>
      <c r="P160" s="83"/>
      <c r="Q160" s="83"/>
      <c r="R160" s="84">
        <f>'1. Standard_Cost'!$B$13*N160*P160</f>
        <v>0</v>
      </c>
      <c r="S160" s="84">
        <f>N160*O160*P160*'1. Standard_Cost'!$C$13</f>
        <v>0</v>
      </c>
      <c r="T160" s="84">
        <f>N160*P160*Q160*'1. Standard_Cost'!$D$13</f>
        <v>0</v>
      </c>
      <c r="U160" s="84">
        <f>N160*O160*'1. Standard_Cost'!$E$13</f>
        <v>0</v>
      </c>
      <c r="V160" s="83"/>
      <c r="W160" s="83"/>
      <c r="X160" s="83"/>
      <c r="Y160" s="84">
        <f>+V160*((X160*'1. Standard_Cost'!$B$17)+(W160*X160*'1. Standard_Cost'!$C$17))</f>
        <v>0</v>
      </c>
      <c r="Z160" s="83"/>
      <c r="AA160" s="83"/>
      <c r="AB160" s="84">
        <f>+Z160*'1. Standard_Cost'!$B$21+AA160*'1. Standard_Cost'!$C$21</f>
        <v>0</v>
      </c>
      <c r="AC160" s="85"/>
      <c r="AD160" s="86"/>
      <c r="AE160" s="84"/>
      <c r="AF160" s="84"/>
      <c r="AG160" s="99"/>
      <c r="AH160" s="99"/>
      <c r="AI160" s="99"/>
      <c r="AJ160" s="87"/>
      <c r="AK160" s="87"/>
      <c r="AL160" s="87"/>
      <c r="AM160" s="84"/>
      <c r="AN160" s="84"/>
      <c r="AO160" s="166"/>
      <c r="AP160" s="144"/>
      <c r="AQ160" s="113"/>
      <c r="AR160" s="113"/>
      <c r="AS160" s="113"/>
      <c r="AT160" s="113"/>
      <c r="AU160" s="154"/>
      <c r="AV160" s="154"/>
      <c r="AW160" s="154"/>
      <c r="AX160" s="154"/>
      <c r="AY160" s="154"/>
      <c r="AZ160" s="154"/>
      <c r="BA160" s="154"/>
      <c r="BB160" s="155"/>
    </row>
    <row r="161" spans="1:54" s="28" customFormat="1" ht="409.5" outlineLevel="2">
      <c r="A161" s="73"/>
      <c r="B161" s="107"/>
      <c r="C161" s="108"/>
      <c r="D161" s="90"/>
      <c r="E161" s="221"/>
      <c r="F161" s="222">
        <v>2027</v>
      </c>
      <c r="G161" s="75">
        <v>2030</v>
      </c>
      <c r="H161" s="67" t="s">
        <v>391</v>
      </c>
      <c r="I161" s="87"/>
      <c r="J161" s="83"/>
      <c r="K161" s="83"/>
      <c r="L161" s="82" t="str">
        <f>IF(I161&lt;&gt;0,((VLOOKUP(I161,'1. Standard_Cost'!$B$4:$D$9,2)+VLOOKUP(I161,'1. Standard_Cost'!$B$4:$D$9,3))*J161*K161),"0")</f>
        <v>0</v>
      </c>
      <c r="M161" s="82">
        <f>L161*'1. Standard_Cost'!$F$4</f>
        <v>0</v>
      </c>
      <c r="N161" s="83"/>
      <c r="O161" s="83"/>
      <c r="P161" s="83"/>
      <c r="Q161" s="83"/>
      <c r="R161" s="84">
        <f>'1. Standard_Cost'!$B$13*N161*P161</f>
        <v>0</v>
      </c>
      <c r="S161" s="84">
        <f>N161*O161*P161*'1. Standard_Cost'!$C$13</f>
        <v>0</v>
      </c>
      <c r="T161" s="84">
        <f>N161*P161*Q161*'1. Standard_Cost'!$D$13</f>
        <v>0</v>
      </c>
      <c r="U161" s="84">
        <f>N161*O161*'1. Standard_Cost'!$E$13</f>
        <v>0</v>
      </c>
      <c r="V161" s="83"/>
      <c r="W161" s="83"/>
      <c r="X161" s="83"/>
      <c r="Y161" s="84">
        <f>+V161*((X161*'1. Standard_Cost'!$B$17)+(W161*X161*'1. Standard_Cost'!$C$17))</f>
        <v>0</v>
      </c>
      <c r="Z161" s="83"/>
      <c r="AA161" s="83"/>
      <c r="AB161" s="84">
        <f>+Z161*'1. Standard_Cost'!$B$21+AA161*'1. Standard_Cost'!$C$21</f>
        <v>0</v>
      </c>
      <c r="AC161" s="85"/>
      <c r="AD161" s="86"/>
      <c r="AE161" s="84"/>
      <c r="AF161" s="84"/>
      <c r="AG161" s="99"/>
      <c r="AH161" s="99"/>
      <c r="AI161" s="99"/>
      <c r="AJ161" s="87"/>
      <c r="AK161" s="87"/>
      <c r="AL161" s="87"/>
      <c r="AM161" s="84"/>
      <c r="AN161" s="84"/>
      <c r="AO161" s="166"/>
      <c r="AP161" s="144"/>
      <c r="AQ161" s="113"/>
      <c r="AR161" s="113"/>
      <c r="AS161" s="113"/>
      <c r="AT161" s="113"/>
      <c r="AU161" s="154"/>
      <c r="AV161" s="154"/>
      <c r="AW161" s="154"/>
      <c r="AX161" s="154"/>
      <c r="AY161" s="154"/>
      <c r="AZ161" s="154"/>
      <c r="BA161" s="154"/>
      <c r="BB161" s="155"/>
    </row>
    <row r="162" spans="1:54" s="28" customFormat="1" ht="409.5" outlineLevel="1">
      <c r="A162" s="73"/>
      <c r="B162" s="111"/>
      <c r="C162" s="112"/>
      <c r="D162" s="260" t="s">
        <v>397</v>
      </c>
      <c r="E162" s="295" t="s">
        <v>390</v>
      </c>
      <c r="F162" s="257">
        <v>2025</v>
      </c>
      <c r="G162" s="65">
        <v>2030</v>
      </c>
      <c r="H162" s="219" t="s">
        <v>389</v>
      </c>
      <c r="I162" s="156"/>
      <c r="J162" s="156"/>
      <c r="K162" s="156"/>
      <c r="L162" s="84">
        <f>SUM(L158:L159)</f>
        <v>0</v>
      </c>
      <c r="M162" s="84">
        <f>SUM(M158:M159)</f>
        <v>0</v>
      </c>
      <c r="N162" s="156"/>
      <c r="O162" s="156"/>
      <c r="P162" s="156"/>
      <c r="Q162" s="156"/>
      <c r="R162" s="84">
        <f>SUM(R158:R159)</f>
        <v>0</v>
      </c>
      <c r="S162" s="84">
        <f>SUM(S158:S159)</f>
        <v>0</v>
      </c>
      <c r="T162" s="84">
        <f>SUM(T158:T159)</f>
        <v>0</v>
      </c>
      <c r="U162" s="84">
        <f>SUM(U158:U159)</f>
        <v>0</v>
      </c>
      <c r="V162" s="156"/>
      <c r="W162" s="156"/>
      <c r="X162" s="156"/>
      <c r="Y162" s="84">
        <f>SUM(Y158:Y159)</f>
        <v>0</v>
      </c>
      <c r="Z162" s="156"/>
      <c r="AA162" s="156"/>
      <c r="AB162" s="84">
        <f>SUM(AB158:AB159)</f>
        <v>0</v>
      </c>
      <c r="AC162" s="84">
        <f>SUM(AC158:AC159)</f>
        <v>0</v>
      </c>
      <c r="AD162" s="84">
        <f>SUM(AD158:AD159)</f>
        <v>0</v>
      </c>
      <c r="AE162" s="84">
        <f>SUM(AE158:AE159)</f>
        <v>0</v>
      </c>
      <c r="AF162" s="84">
        <f>SUM(AF158:AF159)</f>
        <v>0</v>
      </c>
      <c r="AG162" s="156"/>
      <c r="AH162" s="156"/>
      <c r="AI162" s="156"/>
      <c r="AJ162" s="84">
        <f>SUM(AJ158:AJ159)</f>
        <v>0</v>
      </c>
      <c r="AK162" s="84">
        <f>SUM(AK158:AK159)</f>
        <v>0</v>
      </c>
      <c r="AL162" s="84">
        <f>SUM(AL158:AL159)</f>
        <v>0</v>
      </c>
      <c r="AM162" s="84">
        <f>SUM(AM158:AM159)</f>
        <v>0</v>
      </c>
      <c r="AN162" s="84">
        <f>SUM(AN158:AN159)</f>
        <v>0</v>
      </c>
      <c r="AO162" s="157"/>
      <c r="AP162" s="158"/>
      <c r="AQ162" s="115">
        <f>SUM(AQ158:AQ159)</f>
        <v>0</v>
      </c>
      <c r="AR162" s="115">
        <f>SUM(AR158:AR159)</f>
        <v>0</v>
      </c>
      <c r="AS162" s="115">
        <f>SUM(AS158:AS159)</f>
        <v>0</v>
      </c>
      <c r="AT162" s="115">
        <f>SUM(AT158:AT159)</f>
        <v>0</v>
      </c>
      <c r="AU162" s="115">
        <f t="shared" ref="AU162:BA162" si="63">SUM(AU158:AU159)</f>
        <v>0</v>
      </c>
      <c r="AV162" s="115">
        <f t="shared" si="63"/>
        <v>0</v>
      </c>
      <c r="AW162" s="115">
        <f t="shared" si="63"/>
        <v>0</v>
      </c>
      <c r="AX162" s="115">
        <f t="shared" si="63"/>
        <v>0</v>
      </c>
      <c r="AY162" s="115">
        <f t="shared" si="63"/>
        <v>0</v>
      </c>
      <c r="AZ162" s="115">
        <f t="shared" si="63"/>
        <v>0</v>
      </c>
      <c r="BA162" s="115">
        <f t="shared" si="63"/>
        <v>0</v>
      </c>
      <c r="BB162" s="115">
        <f>SUM(BB158:BB159)</f>
        <v>0</v>
      </c>
    </row>
    <row r="163" spans="1:54" s="28" customFormat="1" ht="409.5" outlineLevel="2">
      <c r="A163" s="73"/>
      <c r="B163" s="107"/>
      <c r="C163" s="108"/>
      <c r="D163" s="136"/>
      <c r="E163" s="223"/>
      <c r="F163" s="222">
        <v>2026</v>
      </c>
      <c r="G163" s="75">
        <v>2030</v>
      </c>
      <c r="H163" s="67" t="s">
        <v>400</v>
      </c>
      <c r="I163" s="87"/>
      <c r="J163" s="83"/>
      <c r="K163" s="83"/>
      <c r="L163" s="82" t="str">
        <f>IF(I163&lt;&gt;0,((VLOOKUP(I163,'1. Standard_Cost'!$B$4:$D$9,2)+VLOOKUP(I163,'1. Standard_Cost'!$B$4:$D$9,3))*J163*K163),"0")</f>
        <v>0</v>
      </c>
      <c r="M163" s="82">
        <f>L163*'1. Standard_Cost'!$F$4</f>
        <v>0</v>
      </c>
      <c r="N163" s="83"/>
      <c r="O163" s="83"/>
      <c r="P163" s="83"/>
      <c r="Q163" s="83"/>
      <c r="R163" s="84">
        <f>'1. Standard_Cost'!$B$13*N163*P163</f>
        <v>0</v>
      </c>
      <c r="S163" s="84">
        <f>N163*O163*P163*'1. Standard_Cost'!$C$13</f>
        <v>0</v>
      </c>
      <c r="T163" s="84">
        <f>N163*P163*Q163*'1. Standard_Cost'!$D$13</f>
        <v>0</v>
      </c>
      <c r="U163" s="84">
        <f>N163*O163*'1. Standard_Cost'!$E$13</f>
        <v>0</v>
      </c>
      <c r="V163" s="83"/>
      <c r="W163" s="83"/>
      <c r="X163" s="83"/>
      <c r="Y163" s="84">
        <f>+V163*((X163*'1. Standard_Cost'!$B$17)+(W163*X163*'1. Standard_Cost'!$C$17))</f>
        <v>0</v>
      </c>
      <c r="Z163" s="83"/>
      <c r="AA163" s="83"/>
      <c r="AB163" s="84">
        <f>+Z163*'1. Standard_Cost'!$B$21+AA163*'1. Standard_Cost'!$C$21</f>
        <v>0</v>
      </c>
      <c r="AC163" s="85"/>
      <c r="AD163" s="86"/>
      <c r="AE163" s="84"/>
      <c r="AF163" s="84"/>
      <c r="AG163" s="99"/>
      <c r="AH163" s="99"/>
      <c r="AI163" s="99"/>
      <c r="AJ163" s="87"/>
      <c r="AK163" s="87"/>
      <c r="AL163" s="87"/>
      <c r="AM163" s="84"/>
      <c r="AN163" s="84"/>
      <c r="AO163" s="166"/>
      <c r="AP163" s="144"/>
      <c r="AQ163" s="113"/>
      <c r="AR163" s="113"/>
      <c r="AS163" s="113"/>
      <c r="AT163" s="113"/>
      <c r="AU163" s="154"/>
      <c r="AV163" s="154"/>
      <c r="AW163" s="154"/>
      <c r="AX163" s="154"/>
      <c r="AY163" s="154"/>
      <c r="AZ163" s="154"/>
      <c r="BA163" s="154"/>
      <c r="BB163" s="155"/>
    </row>
    <row r="164" spans="1:54" s="28" customFormat="1" ht="409.5" outlineLevel="2">
      <c r="A164" s="73"/>
      <c r="B164" s="107"/>
      <c r="C164" s="108"/>
      <c r="D164" s="121"/>
      <c r="E164" s="198"/>
      <c r="F164" s="222">
        <v>2026</v>
      </c>
      <c r="G164" s="75">
        <v>2026</v>
      </c>
      <c r="H164" s="67" t="s">
        <v>401</v>
      </c>
      <c r="I164" s="87"/>
      <c r="J164" s="83"/>
      <c r="K164" s="83"/>
      <c r="L164" s="82" t="str">
        <f>IF(I164&lt;&gt;0,((VLOOKUP(I164,'1. Standard_Cost'!$B$4:$D$9,2)+VLOOKUP(I164,'1. Standard_Cost'!$B$4:$D$9,3))*J164*K164),"0")</f>
        <v>0</v>
      </c>
      <c r="M164" s="82">
        <f>L164*'1. Standard_Cost'!$F$4</f>
        <v>0</v>
      </c>
      <c r="N164" s="83"/>
      <c r="O164" s="83"/>
      <c r="P164" s="83"/>
      <c r="Q164" s="83"/>
      <c r="R164" s="84">
        <f>'1. Standard_Cost'!$B$13*N164*P164</f>
        <v>0</v>
      </c>
      <c r="S164" s="84">
        <f>N164*O164*P164*'1. Standard_Cost'!$C$13</f>
        <v>0</v>
      </c>
      <c r="T164" s="84">
        <f>N164*P164*Q164*'1. Standard_Cost'!$D$13</f>
        <v>0</v>
      </c>
      <c r="U164" s="84">
        <f>N164*O164*'1. Standard_Cost'!$E$13</f>
        <v>0</v>
      </c>
      <c r="V164" s="83"/>
      <c r="W164" s="83"/>
      <c r="X164" s="83"/>
      <c r="Y164" s="84">
        <f>+V164*((X164*'1. Standard_Cost'!$B$17)+(W164*X164*'1. Standard_Cost'!$C$17))</f>
        <v>0</v>
      </c>
      <c r="Z164" s="83"/>
      <c r="AA164" s="83"/>
      <c r="AB164" s="84">
        <f>+Z164*'1. Standard_Cost'!$B$21+AA164*'1. Standard_Cost'!$C$21</f>
        <v>0</v>
      </c>
      <c r="AC164" s="85"/>
      <c r="AD164" s="86"/>
      <c r="AE164" s="84"/>
      <c r="AF164" s="84"/>
      <c r="AG164" s="99"/>
      <c r="AH164" s="99"/>
      <c r="AI164" s="99"/>
      <c r="AJ164" s="87"/>
      <c r="AK164" s="87"/>
      <c r="AL164" s="87"/>
      <c r="AM164" s="84"/>
      <c r="AN164" s="84"/>
      <c r="AO164" s="166"/>
      <c r="AP164" s="144"/>
      <c r="AQ164" s="113"/>
      <c r="AR164" s="113"/>
      <c r="AS164" s="113"/>
      <c r="AT164" s="113"/>
      <c r="AU164" s="154"/>
      <c r="AV164" s="154"/>
      <c r="AW164" s="154"/>
      <c r="AX164" s="154"/>
      <c r="AY164" s="154"/>
      <c r="AZ164" s="154"/>
      <c r="BA164" s="154"/>
      <c r="BB164" s="155"/>
    </row>
    <row r="165" spans="1:54" s="28" customFormat="1" ht="409.5" outlineLevel="2">
      <c r="A165" s="73"/>
      <c r="B165" s="107"/>
      <c r="C165" s="108"/>
      <c r="D165" s="121"/>
      <c r="E165" s="198"/>
      <c r="F165" s="222">
        <v>2026</v>
      </c>
      <c r="G165" s="75">
        <v>2030</v>
      </c>
      <c r="H165" s="67" t="s">
        <v>402</v>
      </c>
      <c r="I165" s="87"/>
      <c r="J165" s="83"/>
      <c r="K165" s="83"/>
      <c r="L165" s="82" t="str">
        <f>IF(I165&lt;&gt;0,((VLOOKUP(I165,'1. Standard_Cost'!$B$4:$D$9,2)+VLOOKUP(I165,'1. Standard_Cost'!$B$4:$D$9,3))*J165*K165),"0")</f>
        <v>0</v>
      </c>
      <c r="M165" s="82">
        <f>L165*'1. Standard_Cost'!$F$4</f>
        <v>0</v>
      </c>
      <c r="N165" s="83"/>
      <c r="O165" s="83"/>
      <c r="P165" s="83"/>
      <c r="Q165" s="83"/>
      <c r="R165" s="84">
        <f>'1. Standard_Cost'!$B$13*N165*P165</f>
        <v>0</v>
      </c>
      <c r="S165" s="84">
        <f>N165*O165*P165*'1. Standard_Cost'!$C$13</f>
        <v>0</v>
      </c>
      <c r="T165" s="84">
        <f>N165*P165*Q165*'1. Standard_Cost'!$D$13</f>
        <v>0</v>
      </c>
      <c r="U165" s="84">
        <f>N165*O165*'1. Standard_Cost'!$E$13</f>
        <v>0</v>
      </c>
      <c r="V165" s="83"/>
      <c r="W165" s="83"/>
      <c r="X165" s="83"/>
      <c r="Y165" s="84">
        <f>+V165*((X165*'1. Standard_Cost'!$B$17)+(W165*X165*'1. Standard_Cost'!$C$17))</f>
        <v>0</v>
      </c>
      <c r="Z165" s="83"/>
      <c r="AA165" s="83"/>
      <c r="AB165" s="84">
        <f>+Z165*'1. Standard_Cost'!$B$21+AA165*'1. Standard_Cost'!$C$21</f>
        <v>0</v>
      </c>
      <c r="AC165" s="85"/>
      <c r="AD165" s="86"/>
      <c r="AE165" s="84"/>
      <c r="AF165" s="84"/>
      <c r="AG165" s="99"/>
      <c r="AH165" s="99"/>
      <c r="AI165" s="99"/>
      <c r="AJ165" s="87"/>
      <c r="AK165" s="87"/>
      <c r="AL165" s="87"/>
      <c r="AM165" s="84"/>
      <c r="AN165" s="84"/>
      <c r="AO165" s="166"/>
      <c r="AP165" s="144"/>
      <c r="AQ165" s="113"/>
      <c r="AR165" s="113"/>
      <c r="AS165" s="113"/>
      <c r="AT165" s="113"/>
      <c r="AU165" s="154"/>
      <c r="AV165" s="154"/>
      <c r="AW165" s="154"/>
      <c r="AX165" s="154"/>
      <c r="AY165" s="154"/>
      <c r="AZ165" s="154"/>
      <c r="BA165" s="154"/>
      <c r="BB165" s="155"/>
    </row>
    <row r="166" spans="1:54" s="28" customFormat="1" ht="378" outlineLevel="2">
      <c r="A166" s="73"/>
      <c r="B166" s="107"/>
      <c r="C166" s="108"/>
      <c r="D166" s="121"/>
      <c r="E166" s="198"/>
      <c r="F166" s="222">
        <v>2024</v>
      </c>
      <c r="G166" s="75">
        <v>2030</v>
      </c>
      <c r="H166" s="67" t="s">
        <v>403</v>
      </c>
      <c r="I166" s="87"/>
      <c r="J166" s="83"/>
      <c r="K166" s="83"/>
      <c r="L166" s="82" t="str">
        <f>IF(I166&lt;&gt;0,((VLOOKUP(I166,'1. Standard_Cost'!$B$4:$D$9,2)+VLOOKUP(I166,'1. Standard_Cost'!$B$4:$D$9,3))*J166*K166),"0")</f>
        <v>0</v>
      </c>
      <c r="M166" s="82">
        <f>L166*'1. Standard_Cost'!$F$4</f>
        <v>0</v>
      </c>
      <c r="N166" s="83"/>
      <c r="O166" s="83"/>
      <c r="P166" s="83"/>
      <c r="Q166" s="83"/>
      <c r="R166" s="84">
        <f>'1. Standard_Cost'!$B$13*N166*P166</f>
        <v>0</v>
      </c>
      <c r="S166" s="84">
        <f>N166*O166*P166*'1. Standard_Cost'!$C$13</f>
        <v>0</v>
      </c>
      <c r="T166" s="84">
        <f>N166*P166*Q166*'1. Standard_Cost'!$D$13</f>
        <v>0</v>
      </c>
      <c r="U166" s="84">
        <f>N166*O166*'1. Standard_Cost'!$E$13</f>
        <v>0</v>
      </c>
      <c r="V166" s="83"/>
      <c r="W166" s="83"/>
      <c r="X166" s="83"/>
      <c r="Y166" s="84">
        <f>+V166*((X166*'1. Standard_Cost'!$B$17)+(W166*X166*'1. Standard_Cost'!$C$17))</f>
        <v>0</v>
      </c>
      <c r="Z166" s="83"/>
      <c r="AA166" s="83"/>
      <c r="AB166" s="84">
        <f>+Z166*'1. Standard_Cost'!$B$21+AA166*'1. Standard_Cost'!$C$21</f>
        <v>0</v>
      </c>
      <c r="AC166" s="85"/>
      <c r="AD166" s="86"/>
      <c r="AE166" s="84"/>
      <c r="AF166" s="84"/>
      <c r="AG166" s="99"/>
      <c r="AH166" s="99"/>
      <c r="AI166" s="99"/>
      <c r="AJ166" s="87"/>
      <c r="AK166" s="87"/>
      <c r="AL166" s="87"/>
      <c r="AM166" s="84"/>
      <c r="AN166" s="84"/>
      <c r="AO166" s="166"/>
      <c r="AP166" s="144"/>
      <c r="AQ166" s="113"/>
      <c r="AR166" s="113"/>
      <c r="AS166" s="113"/>
      <c r="AT166" s="113"/>
      <c r="AU166" s="154"/>
      <c r="AV166" s="154"/>
      <c r="AW166" s="154"/>
      <c r="AX166" s="154"/>
      <c r="AY166" s="154"/>
      <c r="AZ166" s="154"/>
      <c r="BA166" s="154"/>
      <c r="BB166" s="155"/>
    </row>
    <row r="167" spans="1:54" s="28" customFormat="1" ht="157.5" outlineLevel="2">
      <c r="A167" s="73"/>
      <c r="B167" s="107"/>
      <c r="C167" s="108"/>
      <c r="D167" s="90"/>
      <c r="E167" s="221"/>
      <c r="F167" s="222">
        <v>2024</v>
      </c>
      <c r="G167" s="75">
        <v>2030</v>
      </c>
      <c r="H167" s="67" t="s">
        <v>404</v>
      </c>
      <c r="I167" s="87"/>
      <c r="J167" s="83"/>
      <c r="K167" s="83"/>
      <c r="L167" s="82" t="str">
        <f>IF(I167&lt;&gt;0,((VLOOKUP(I167,'1. Standard_Cost'!$B$4:$D$9,2)+VLOOKUP(I167,'1. Standard_Cost'!$B$4:$D$9,3))*J167*K167),"0")</f>
        <v>0</v>
      </c>
      <c r="M167" s="82">
        <f>L167*'1. Standard_Cost'!$F$4</f>
        <v>0</v>
      </c>
      <c r="N167" s="83"/>
      <c r="O167" s="83"/>
      <c r="P167" s="83"/>
      <c r="Q167" s="83"/>
      <c r="R167" s="84">
        <f>'1. Standard_Cost'!$B$13*N167*P167</f>
        <v>0</v>
      </c>
      <c r="S167" s="84">
        <f>N167*O167*P167*'1. Standard_Cost'!$C$13</f>
        <v>0</v>
      </c>
      <c r="T167" s="84">
        <f>N167*P167*Q167*'1. Standard_Cost'!$D$13</f>
        <v>0</v>
      </c>
      <c r="U167" s="84">
        <f>N167*O167*'1. Standard_Cost'!$E$13</f>
        <v>0</v>
      </c>
      <c r="V167" s="83"/>
      <c r="W167" s="83"/>
      <c r="X167" s="83"/>
      <c r="Y167" s="84">
        <f>+V167*((X167*'1. Standard_Cost'!$B$17)+(W167*X167*'1. Standard_Cost'!$C$17))</f>
        <v>0</v>
      </c>
      <c r="Z167" s="83"/>
      <c r="AA167" s="83"/>
      <c r="AB167" s="84">
        <f>+Z167*'1. Standard_Cost'!$B$21+AA167*'1. Standard_Cost'!$C$21</f>
        <v>0</v>
      </c>
      <c r="AC167" s="85"/>
      <c r="AD167" s="86"/>
      <c r="AE167" s="84"/>
      <c r="AF167" s="84"/>
      <c r="AG167" s="99"/>
      <c r="AH167" s="99"/>
      <c r="AI167" s="99"/>
      <c r="AJ167" s="87"/>
      <c r="AK167" s="87"/>
      <c r="AL167" s="87"/>
      <c r="AM167" s="84"/>
      <c r="AN167" s="84"/>
      <c r="AO167" s="166"/>
      <c r="AP167" s="144"/>
      <c r="AQ167" s="113"/>
      <c r="AR167" s="113"/>
      <c r="AS167" s="113"/>
      <c r="AT167" s="113"/>
      <c r="AU167" s="154"/>
      <c r="AV167" s="154"/>
      <c r="AW167" s="154"/>
      <c r="AX167" s="154"/>
      <c r="AY167" s="154"/>
      <c r="AZ167" s="154"/>
      <c r="BA167" s="154"/>
      <c r="BB167" s="155"/>
    </row>
    <row r="168" spans="1:54" s="28" customFormat="1" ht="409.5" outlineLevel="1">
      <c r="A168" s="73"/>
      <c r="B168" s="111"/>
      <c r="C168" s="112"/>
      <c r="D168" s="260" t="s">
        <v>405</v>
      </c>
      <c r="E168" s="295" t="s">
        <v>399</v>
      </c>
      <c r="F168" s="257">
        <v>2024</v>
      </c>
      <c r="G168" s="65">
        <v>2030</v>
      </c>
      <c r="H168" s="219" t="s">
        <v>398</v>
      </c>
      <c r="I168" s="156"/>
      <c r="J168" s="156"/>
      <c r="K168" s="156"/>
      <c r="L168" s="84">
        <f>SUM(L164:L165)</f>
        <v>0</v>
      </c>
      <c r="M168" s="84">
        <f>SUM(M164:M165)</f>
        <v>0</v>
      </c>
      <c r="N168" s="156"/>
      <c r="O168" s="156"/>
      <c r="P168" s="156"/>
      <c r="Q168" s="156"/>
      <c r="R168" s="84">
        <f>SUM(R164:R165)</f>
        <v>0</v>
      </c>
      <c r="S168" s="84">
        <f>SUM(S164:S165)</f>
        <v>0</v>
      </c>
      <c r="T168" s="84">
        <f>SUM(T164:T165)</f>
        <v>0</v>
      </c>
      <c r="U168" s="84">
        <f>SUM(U164:U165)</f>
        <v>0</v>
      </c>
      <c r="V168" s="156"/>
      <c r="W168" s="156"/>
      <c r="X168" s="156"/>
      <c r="Y168" s="84">
        <f>SUM(Y164:Y165)</f>
        <v>0</v>
      </c>
      <c r="Z168" s="156"/>
      <c r="AA168" s="156"/>
      <c r="AB168" s="84">
        <f>SUM(AB164:AB165)</f>
        <v>0</v>
      </c>
      <c r="AC168" s="84">
        <f>SUM(AC164:AC165)</f>
        <v>0</v>
      </c>
      <c r="AD168" s="84">
        <f>SUM(AD164:AD165)</f>
        <v>0</v>
      </c>
      <c r="AE168" s="84">
        <f>SUM(AE164:AE165)</f>
        <v>0</v>
      </c>
      <c r="AF168" s="84">
        <f>SUM(AF164:AF165)</f>
        <v>0</v>
      </c>
      <c r="AG168" s="156"/>
      <c r="AH168" s="156"/>
      <c r="AI168" s="156"/>
      <c r="AJ168" s="84">
        <f>SUM(AJ164:AJ165)</f>
        <v>0</v>
      </c>
      <c r="AK168" s="84">
        <f>SUM(AK164:AK165)</f>
        <v>0</v>
      </c>
      <c r="AL168" s="84">
        <f>SUM(AL164:AL165)</f>
        <v>0</v>
      </c>
      <c r="AM168" s="84">
        <f>SUM(AM164:AM165)</f>
        <v>0</v>
      </c>
      <c r="AN168" s="84">
        <f>SUM(AN164:AN165)</f>
        <v>0</v>
      </c>
      <c r="AO168" s="157"/>
      <c r="AP168" s="158"/>
      <c r="AQ168" s="115">
        <f>SUM(AQ164:AQ165)</f>
        <v>0</v>
      </c>
      <c r="AR168" s="115">
        <f>SUM(AR164:AR165)</f>
        <v>0</v>
      </c>
      <c r="AS168" s="115">
        <f>SUM(AS164:AS165)</f>
        <v>0</v>
      </c>
      <c r="AT168" s="115">
        <f>SUM(AT164:AT165)</f>
        <v>0</v>
      </c>
      <c r="AU168" s="115">
        <f t="shared" ref="AU168:BA168" si="64">SUM(AU164:AU165)</f>
        <v>0</v>
      </c>
      <c r="AV168" s="115">
        <f t="shared" si="64"/>
        <v>0</v>
      </c>
      <c r="AW168" s="115">
        <f t="shared" si="64"/>
        <v>0</v>
      </c>
      <c r="AX168" s="115">
        <f t="shared" si="64"/>
        <v>0</v>
      </c>
      <c r="AY168" s="115">
        <f t="shared" si="64"/>
        <v>0</v>
      </c>
      <c r="AZ168" s="115">
        <f t="shared" si="64"/>
        <v>0</v>
      </c>
      <c r="BA168" s="115">
        <f t="shared" si="64"/>
        <v>0</v>
      </c>
      <c r="BB168" s="115">
        <f>SUM(BB164:BB165)</f>
        <v>0</v>
      </c>
    </row>
    <row r="169" spans="1:54" s="28" customFormat="1" ht="409.5" outlineLevel="2">
      <c r="A169" s="73"/>
      <c r="B169" s="107"/>
      <c r="C169" s="108"/>
      <c r="D169" s="136"/>
      <c r="E169" s="223"/>
      <c r="F169" s="222">
        <v>2024</v>
      </c>
      <c r="G169" s="75">
        <v>2030</v>
      </c>
      <c r="H169" s="67" t="s">
        <v>408</v>
      </c>
      <c r="I169" s="87"/>
      <c r="J169" s="83"/>
      <c r="K169" s="83"/>
      <c r="L169" s="82" t="str">
        <f>IF(I169&lt;&gt;0,((VLOOKUP(I169,'1. Standard_Cost'!$B$4:$D$9,2)+VLOOKUP(I169,'1. Standard_Cost'!$B$4:$D$9,3))*J169*K169),"0")</f>
        <v>0</v>
      </c>
      <c r="M169" s="82">
        <f>L169*'1. Standard_Cost'!$F$4</f>
        <v>0</v>
      </c>
      <c r="N169" s="83"/>
      <c r="O169" s="83"/>
      <c r="P169" s="83"/>
      <c r="Q169" s="83"/>
      <c r="R169" s="84">
        <f>'1. Standard_Cost'!$B$13*N169*P169</f>
        <v>0</v>
      </c>
      <c r="S169" s="84">
        <f>N169*O169*P169*'1. Standard_Cost'!$C$13</f>
        <v>0</v>
      </c>
      <c r="T169" s="84">
        <f>N169*P169*Q169*'1. Standard_Cost'!$D$13</f>
        <v>0</v>
      </c>
      <c r="U169" s="84">
        <f>N169*O169*'1. Standard_Cost'!$E$13</f>
        <v>0</v>
      </c>
      <c r="V169" s="83"/>
      <c r="W169" s="83"/>
      <c r="X169" s="83"/>
      <c r="Y169" s="84">
        <f>+V169*((X169*'1. Standard_Cost'!$B$17)+(W169*X169*'1. Standard_Cost'!$C$17))</f>
        <v>0</v>
      </c>
      <c r="Z169" s="83"/>
      <c r="AA169" s="83"/>
      <c r="AB169" s="84">
        <f>+Z169*'1. Standard_Cost'!$B$21+AA169*'1. Standard_Cost'!$C$21</f>
        <v>0</v>
      </c>
      <c r="AC169" s="85"/>
      <c r="AD169" s="86"/>
      <c r="AE169" s="84"/>
      <c r="AF169" s="84"/>
      <c r="AG169" s="99"/>
      <c r="AH169" s="99"/>
      <c r="AI169" s="99"/>
      <c r="AJ169" s="87"/>
      <c r="AK169" s="87"/>
      <c r="AL169" s="87"/>
      <c r="AM169" s="84"/>
      <c r="AN169" s="84"/>
      <c r="AO169" s="166"/>
      <c r="AP169" s="144"/>
      <c r="AQ169" s="113"/>
      <c r="AR169" s="113"/>
      <c r="AS169" s="113"/>
      <c r="AT169" s="113"/>
      <c r="AU169" s="154"/>
      <c r="AV169" s="154"/>
      <c r="AW169" s="154"/>
      <c r="AX169" s="154"/>
      <c r="AY169" s="154"/>
      <c r="AZ169" s="154"/>
      <c r="BA169" s="154"/>
      <c r="BB169" s="155"/>
    </row>
    <row r="170" spans="1:54" s="28" customFormat="1" ht="409.5" outlineLevel="2">
      <c r="A170" s="73"/>
      <c r="B170" s="107"/>
      <c r="C170" s="108"/>
      <c r="D170" s="121"/>
      <c r="E170" s="198"/>
      <c r="F170" s="222">
        <v>2024</v>
      </c>
      <c r="G170" s="75">
        <v>2030</v>
      </c>
      <c r="H170" s="67" t="s">
        <v>410</v>
      </c>
      <c r="I170" s="87"/>
      <c r="J170" s="83"/>
      <c r="K170" s="83"/>
      <c r="L170" s="82" t="str">
        <f>IF(I170&lt;&gt;0,((VLOOKUP(I170,'1. Standard_Cost'!$B$4:$D$9,2)+VLOOKUP(I170,'1. Standard_Cost'!$B$4:$D$9,3))*J170*K170),"0")</f>
        <v>0</v>
      </c>
      <c r="M170" s="82">
        <f>L170*'1. Standard_Cost'!$F$4</f>
        <v>0</v>
      </c>
      <c r="N170" s="83"/>
      <c r="O170" s="83"/>
      <c r="P170" s="83"/>
      <c r="Q170" s="83"/>
      <c r="R170" s="84">
        <f>'1. Standard_Cost'!$B$13*N170*P170</f>
        <v>0</v>
      </c>
      <c r="S170" s="84">
        <f>N170*O170*P170*'1. Standard_Cost'!$C$13</f>
        <v>0</v>
      </c>
      <c r="T170" s="84">
        <f>N170*P170*Q170*'1. Standard_Cost'!$D$13</f>
        <v>0</v>
      </c>
      <c r="U170" s="84">
        <f>N170*O170*'1. Standard_Cost'!$E$13</f>
        <v>0</v>
      </c>
      <c r="V170" s="83"/>
      <c r="W170" s="83"/>
      <c r="X170" s="83"/>
      <c r="Y170" s="84">
        <f>+V170*((X170*'1. Standard_Cost'!$B$17)+(W170*X170*'1. Standard_Cost'!$C$17))</f>
        <v>0</v>
      </c>
      <c r="Z170" s="83"/>
      <c r="AA170" s="83"/>
      <c r="AB170" s="84">
        <f>+Z170*'1. Standard_Cost'!$B$21+AA170*'1. Standard_Cost'!$C$21</f>
        <v>0</v>
      </c>
      <c r="AC170" s="85"/>
      <c r="AD170" s="86"/>
      <c r="AE170" s="84"/>
      <c r="AF170" s="84"/>
      <c r="AG170" s="99"/>
      <c r="AH170" s="99"/>
      <c r="AI170" s="99"/>
      <c r="AJ170" s="87"/>
      <c r="AK170" s="87"/>
      <c r="AL170" s="87"/>
      <c r="AM170" s="84"/>
      <c r="AN170" s="84"/>
      <c r="AO170" s="166"/>
      <c r="AP170" s="144"/>
      <c r="AQ170" s="113"/>
      <c r="AR170" s="113"/>
      <c r="AS170" s="113"/>
      <c r="AT170" s="113"/>
      <c r="AU170" s="154"/>
      <c r="AV170" s="154"/>
      <c r="AW170" s="154"/>
      <c r="AX170" s="154"/>
      <c r="AY170" s="154"/>
      <c r="AZ170" s="154"/>
      <c r="BA170" s="154"/>
      <c r="BB170" s="155"/>
    </row>
    <row r="171" spans="1:54" s="28" customFormat="1" ht="173.25" outlineLevel="2">
      <c r="A171" s="73"/>
      <c r="B171" s="107"/>
      <c r="C171" s="108"/>
      <c r="D171" s="121"/>
      <c r="E171" s="198"/>
      <c r="F171" s="222">
        <v>2024</v>
      </c>
      <c r="G171" s="75">
        <v>2030</v>
      </c>
      <c r="H171" s="67" t="s">
        <v>411</v>
      </c>
      <c r="I171" s="87"/>
      <c r="J171" s="83"/>
      <c r="K171" s="83"/>
      <c r="L171" s="82" t="str">
        <f>IF(I171&lt;&gt;0,((VLOOKUP(I171,'1. Standard_Cost'!$B$4:$D$9,2)+VLOOKUP(I171,'1. Standard_Cost'!$B$4:$D$9,3))*J171*K171),"0")</f>
        <v>0</v>
      </c>
      <c r="M171" s="82">
        <f>L171*'1. Standard_Cost'!$F$4</f>
        <v>0</v>
      </c>
      <c r="N171" s="83"/>
      <c r="O171" s="83"/>
      <c r="P171" s="83"/>
      <c r="Q171" s="83"/>
      <c r="R171" s="84">
        <f>'1. Standard_Cost'!$B$13*N171*P171</f>
        <v>0</v>
      </c>
      <c r="S171" s="84">
        <f>N171*O171*P171*'1. Standard_Cost'!$C$13</f>
        <v>0</v>
      </c>
      <c r="T171" s="84">
        <f>N171*P171*Q171*'1. Standard_Cost'!$D$13</f>
        <v>0</v>
      </c>
      <c r="U171" s="84">
        <f>N171*O171*'1. Standard_Cost'!$E$13</f>
        <v>0</v>
      </c>
      <c r="V171" s="83"/>
      <c r="W171" s="83"/>
      <c r="X171" s="83"/>
      <c r="Y171" s="84">
        <f>+V171*((X171*'1. Standard_Cost'!$B$17)+(W171*X171*'1. Standard_Cost'!$C$17))</f>
        <v>0</v>
      </c>
      <c r="Z171" s="83"/>
      <c r="AA171" s="83"/>
      <c r="AB171" s="84">
        <f>+Z171*'1. Standard_Cost'!$B$21+AA171*'1. Standard_Cost'!$C$21</f>
        <v>0</v>
      </c>
      <c r="AC171" s="85"/>
      <c r="AD171" s="86"/>
      <c r="AE171" s="84"/>
      <c r="AF171" s="84"/>
      <c r="AG171" s="99"/>
      <c r="AH171" s="99"/>
      <c r="AI171" s="99"/>
      <c r="AJ171" s="87"/>
      <c r="AK171" s="87"/>
      <c r="AL171" s="87"/>
      <c r="AM171" s="84"/>
      <c r="AN171" s="84"/>
      <c r="AO171" s="166"/>
      <c r="AP171" s="144"/>
      <c r="AQ171" s="113"/>
      <c r="AR171" s="113"/>
      <c r="AS171" s="113"/>
      <c r="AT171" s="113"/>
      <c r="AU171" s="154"/>
      <c r="AV171" s="154"/>
      <c r="AW171" s="154"/>
      <c r="AX171" s="154"/>
      <c r="AY171" s="154"/>
      <c r="AZ171" s="154"/>
      <c r="BA171" s="154"/>
      <c r="BB171" s="155"/>
    </row>
    <row r="172" spans="1:54" s="28" customFormat="1" ht="204.75" outlineLevel="2">
      <c r="A172" s="73"/>
      <c r="B172" s="107"/>
      <c r="C172" s="108"/>
      <c r="D172" s="90"/>
      <c r="E172" s="221"/>
      <c r="F172" s="222">
        <v>2024</v>
      </c>
      <c r="G172" s="75">
        <v>2030</v>
      </c>
      <c r="H172" s="67" t="s">
        <v>412</v>
      </c>
      <c r="I172" s="87"/>
      <c r="J172" s="83"/>
      <c r="K172" s="83"/>
      <c r="L172" s="82" t="str">
        <f>IF(I172&lt;&gt;0,((VLOOKUP(I172,'1. Standard_Cost'!$B$4:$D$9,2)+VLOOKUP(I172,'1. Standard_Cost'!$B$4:$D$9,3))*J172*K172),"0")</f>
        <v>0</v>
      </c>
      <c r="M172" s="82">
        <f>L172*'1. Standard_Cost'!$F$4</f>
        <v>0</v>
      </c>
      <c r="N172" s="83"/>
      <c r="O172" s="83"/>
      <c r="P172" s="83"/>
      <c r="Q172" s="83"/>
      <c r="R172" s="84">
        <f>'1. Standard_Cost'!$B$13*N172*P172</f>
        <v>0</v>
      </c>
      <c r="S172" s="84">
        <f>N172*O172*P172*'1. Standard_Cost'!$C$13</f>
        <v>0</v>
      </c>
      <c r="T172" s="84">
        <f>N172*P172*Q172*'1. Standard_Cost'!$D$13</f>
        <v>0</v>
      </c>
      <c r="U172" s="84">
        <f>N172*O172*'1. Standard_Cost'!$E$13</f>
        <v>0</v>
      </c>
      <c r="V172" s="83"/>
      <c r="W172" s="83"/>
      <c r="X172" s="83"/>
      <c r="Y172" s="84">
        <f>+V172*((X172*'1. Standard_Cost'!$B$17)+(W172*X172*'1. Standard_Cost'!$C$17))</f>
        <v>0</v>
      </c>
      <c r="Z172" s="83"/>
      <c r="AA172" s="83"/>
      <c r="AB172" s="84">
        <f>+Z172*'1. Standard_Cost'!$B$21+AA172*'1. Standard_Cost'!$C$21</f>
        <v>0</v>
      </c>
      <c r="AC172" s="85"/>
      <c r="AD172" s="86"/>
      <c r="AE172" s="84"/>
      <c r="AF172" s="84"/>
      <c r="AG172" s="99"/>
      <c r="AH172" s="99"/>
      <c r="AI172" s="99"/>
      <c r="AJ172" s="87"/>
      <c r="AK172" s="87"/>
      <c r="AL172" s="87"/>
      <c r="AM172" s="84"/>
      <c r="AN172" s="84"/>
      <c r="AO172" s="166"/>
      <c r="AP172" s="144"/>
      <c r="AQ172" s="113"/>
      <c r="AR172" s="113"/>
      <c r="AS172" s="113"/>
      <c r="AT172" s="113"/>
      <c r="AU172" s="154"/>
      <c r="AV172" s="154"/>
      <c r="AW172" s="154"/>
      <c r="AX172" s="154"/>
      <c r="AY172" s="154"/>
      <c r="AZ172" s="154"/>
      <c r="BA172" s="154"/>
      <c r="BB172" s="155"/>
    </row>
    <row r="173" spans="1:54" s="28" customFormat="1" ht="387.75" outlineLevel="1">
      <c r="A173" s="73"/>
      <c r="B173" s="111"/>
      <c r="C173" s="112"/>
      <c r="D173" s="260" t="s">
        <v>409</v>
      </c>
      <c r="E173" s="295" t="s">
        <v>407</v>
      </c>
      <c r="F173" s="257">
        <v>2024</v>
      </c>
      <c r="G173" s="65">
        <v>2030</v>
      </c>
      <c r="H173" s="219" t="s">
        <v>406</v>
      </c>
      <c r="I173" s="156"/>
      <c r="J173" s="156"/>
      <c r="K173" s="156"/>
      <c r="L173" s="84">
        <f>SUM(L169:L170)</f>
        <v>0</v>
      </c>
      <c r="M173" s="84">
        <f>SUM(M169:M170)</f>
        <v>0</v>
      </c>
      <c r="N173" s="156"/>
      <c r="O173" s="156"/>
      <c r="P173" s="156"/>
      <c r="Q173" s="156"/>
      <c r="R173" s="84">
        <f>SUM(R169:R170)</f>
        <v>0</v>
      </c>
      <c r="S173" s="84">
        <f>SUM(S169:S170)</f>
        <v>0</v>
      </c>
      <c r="T173" s="84">
        <f>SUM(T169:T170)</f>
        <v>0</v>
      </c>
      <c r="U173" s="84">
        <f>SUM(U169:U170)</f>
        <v>0</v>
      </c>
      <c r="V173" s="156"/>
      <c r="W173" s="156"/>
      <c r="X173" s="156"/>
      <c r="Y173" s="84">
        <f>SUM(Y169:Y170)</f>
        <v>0</v>
      </c>
      <c r="Z173" s="156"/>
      <c r="AA173" s="156"/>
      <c r="AB173" s="84">
        <f>SUM(AB169:AB170)</f>
        <v>0</v>
      </c>
      <c r="AC173" s="84">
        <f>SUM(AC169:AC170)</f>
        <v>0</v>
      </c>
      <c r="AD173" s="84">
        <f>SUM(AD169:AD170)</f>
        <v>0</v>
      </c>
      <c r="AE173" s="84">
        <f>SUM(AE169:AE170)</f>
        <v>0</v>
      </c>
      <c r="AF173" s="84">
        <f>SUM(AF169:AF170)</f>
        <v>0</v>
      </c>
      <c r="AG173" s="156"/>
      <c r="AH173" s="156"/>
      <c r="AI173" s="156"/>
      <c r="AJ173" s="84">
        <f>SUM(AJ169:AJ170)</f>
        <v>0</v>
      </c>
      <c r="AK173" s="84">
        <f>SUM(AK169:AK170)</f>
        <v>0</v>
      </c>
      <c r="AL173" s="84">
        <f>SUM(AL169:AL170)</f>
        <v>0</v>
      </c>
      <c r="AM173" s="84">
        <f>SUM(AM169:AM170)</f>
        <v>0</v>
      </c>
      <c r="AN173" s="84">
        <f>SUM(AN169:AN170)</f>
        <v>0</v>
      </c>
      <c r="AO173" s="157"/>
      <c r="AP173" s="158"/>
      <c r="AQ173" s="115">
        <f>SUM(AQ169:AQ170)</f>
        <v>0</v>
      </c>
      <c r="AR173" s="115">
        <f>SUM(AR169:AR170)</f>
        <v>0</v>
      </c>
      <c r="AS173" s="115">
        <f>SUM(AS169:AS170)</f>
        <v>0</v>
      </c>
      <c r="AT173" s="115">
        <f>SUM(AT169:AT170)</f>
        <v>0</v>
      </c>
      <c r="AU173" s="115">
        <f t="shared" ref="AU173:BA173" si="65">SUM(AU169:AU170)</f>
        <v>0</v>
      </c>
      <c r="AV173" s="115">
        <f t="shared" si="65"/>
        <v>0</v>
      </c>
      <c r="AW173" s="115">
        <f t="shared" si="65"/>
        <v>0</v>
      </c>
      <c r="AX173" s="115">
        <f t="shared" si="65"/>
        <v>0</v>
      </c>
      <c r="AY173" s="115">
        <f t="shared" si="65"/>
        <v>0</v>
      </c>
      <c r="AZ173" s="115">
        <f t="shared" si="65"/>
        <v>0</v>
      </c>
      <c r="BA173" s="115">
        <f t="shared" si="65"/>
        <v>0</v>
      </c>
      <c r="BB173" s="115">
        <f>SUM(BB169:BB170)</f>
        <v>0</v>
      </c>
    </row>
    <row r="174" spans="1:54" s="28" customFormat="1" ht="315" outlineLevel="2">
      <c r="A174" s="73"/>
      <c r="B174" s="107"/>
      <c r="C174" s="108"/>
      <c r="D174" s="136"/>
      <c r="E174" s="136"/>
      <c r="F174" s="222">
        <v>2024</v>
      </c>
      <c r="G174" s="75">
        <v>2030</v>
      </c>
      <c r="H174" s="67" t="s">
        <v>416</v>
      </c>
      <c r="I174" s="87"/>
      <c r="J174" s="83"/>
      <c r="K174" s="83"/>
      <c r="L174" s="82" t="str">
        <f>IF(I174&lt;&gt;0,((VLOOKUP(I174,'1. Standard_Cost'!$B$4:$D$9,2)+VLOOKUP(I174,'1. Standard_Cost'!$B$4:$D$9,3))*J174*K174),"0")</f>
        <v>0</v>
      </c>
      <c r="M174" s="82">
        <f>L174*'1. Standard_Cost'!$F$4</f>
        <v>0</v>
      </c>
      <c r="N174" s="83"/>
      <c r="O174" s="83"/>
      <c r="P174" s="83"/>
      <c r="Q174" s="83"/>
      <c r="R174" s="84">
        <f>'1. Standard_Cost'!$B$13*N174*P174</f>
        <v>0</v>
      </c>
      <c r="S174" s="84">
        <f>N174*O174*P174*'1. Standard_Cost'!$C$13</f>
        <v>0</v>
      </c>
      <c r="T174" s="84">
        <f>N174*P174*Q174*'1. Standard_Cost'!$D$13</f>
        <v>0</v>
      </c>
      <c r="U174" s="84">
        <f>N174*O174*'1. Standard_Cost'!$E$13</f>
        <v>0</v>
      </c>
      <c r="V174" s="83"/>
      <c r="W174" s="83"/>
      <c r="X174" s="83"/>
      <c r="Y174" s="84">
        <f>+V174*((X174*'1. Standard_Cost'!$B$17)+(W174*X174*'1. Standard_Cost'!$C$17))</f>
        <v>0</v>
      </c>
      <c r="Z174" s="83"/>
      <c r="AA174" s="83"/>
      <c r="AB174" s="84">
        <f>+Z174*'1. Standard_Cost'!$B$21+AA174*'1. Standard_Cost'!$C$21</f>
        <v>0</v>
      </c>
      <c r="AC174" s="85"/>
      <c r="AD174" s="86"/>
      <c r="AE174" s="84"/>
      <c r="AF174" s="84"/>
      <c r="AG174" s="99"/>
      <c r="AH174" s="99"/>
      <c r="AI174" s="99"/>
      <c r="AJ174" s="87"/>
      <c r="AK174" s="87"/>
      <c r="AL174" s="87"/>
      <c r="AM174" s="84"/>
      <c r="AN174" s="84"/>
      <c r="AO174" s="166"/>
      <c r="AP174" s="144"/>
      <c r="AQ174" s="113"/>
      <c r="AR174" s="113"/>
      <c r="AS174" s="113"/>
      <c r="AT174" s="113"/>
      <c r="AU174" s="154"/>
      <c r="AV174" s="154"/>
      <c r="AW174" s="154"/>
      <c r="AX174" s="154"/>
      <c r="AY174" s="154"/>
      <c r="AZ174" s="154"/>
      <c r="BA174" s="154"/>
      <c r="BB174" s="155"/>
    </row>
    <row r="175" spans="1:54" s="28" customFormat="1" ht="346.5" outlineLevel="2">
      <c r="A175" s="73"/>
      <c r="B175" s="107"/>
      <c r="C175" s="108"/>
      <c r="D175" s="121"/>
      <c r="E175" s="121"/>
      <c r="F175" s="222">
        <v>2024</v>
      </c>
      <c r="G175" s="75">
        <v>2030</v>
      </c>
      <c r="H175" s="67" t="s">
        <v>417</v>
      </c>
      <c r="I175" s="87"/>
      <c r="J175" s="83"/>
      <c r="K175" s="83"/>
      <c r="L175" s="82" t="str">
        <f>IF(I175&lt;&gt;0,((VLOOKUP(I175,'1. Standard_Cost'!$B$4:$D$9,2)+VLOOKUP(I175,'1. Standard_Cost'!$B$4:$D$9,3))*J175*K175),"0")</f>
        <v>0</v>
      </c>
      <c r="M175" s="82">
        <f>L175*'1. Standard_Cost'!$F$4</f>
        <v>0</v>
      </c>
      <c r="N175" s="83"/>
      <c r="O175" s="83"/>
      <c r="P175" s="83"/>
      <c r="Q175" s="83"/>
      <c r="R175" s="84">
        <f>'1. Standard_Cost'!$B$13*N175*P175</f>
        <v>0</v>
      </c>
      <c r="S175" s="84">
        <f>N175*O175*P175*'1. Standard_Cost'!$C$13</f>
        <v>0</v>
      </c>
      <c r="T175" s="84">
        <f>N175*P175*Q175*'1. Standard_Cost'!$D$13</f>
        <v>0</v>
      </c>
      <c r="U175" s="84">
        <f>N175*O175*'1. Standard_Cost'!$E$13</f>
        <v>0</v>
      </c>
      <c r="V175" s="83"/>
      <c r="W175" s="83"/>
      <c r="X175" s="83"/>
      <c r="Y175" s="84">
        <f>+V175*((X175*'1. Standard_Cost'!$B$17)+(W175*X175*'1. Standard_Cost'!$C$17))</f>
        <v>0</v>
      </c>
      <c r="Z175" s="83"/>
      <c r="AA175" s="83"/>
      <c r="AB175" s="84">
        <f>+Z175*'1. Standard_Cost'!$B$21+AA175*'1. Standard_Cost'!$C$21</f>
        <v>0</v>
      </c>
      <c r="AC175" s="85"/>
      <c r="AD175" s="86"/>
      <c r="AE175" s="84"/>
      <c r="AF175" s="84"/>
      <c r="AG175" s="99"/>
      <c r="AH175" s="99"/>
      <c r="AI175" s="99"/>
      <c r="AJ175" s="87"/>
      <c r="AK175" s="87"/>
      <c r="AL175" s="87"/>
      <c r="AM175" s="84"/>
      <c r="AN175" s="84"/>
      <c r="AO175" s="166"/>
      <c r="AP175" s="144"/>
      <c r="AQ175" s="113"/>
      <c r="AR175" s="113"/>
      <c r="AS175" s="113"/>
      <c r="AT175" s="113"/>
      <c r="AU175" s="154"/>
      <c r="AV175" s="154"/>
      <c r="AW175" s="154"/>
      <c r="AX175" s="154"/>
      <c r="AY175" s="154"/>
      <c r="AZ175" s="154"/>
      <c r="BA175" s="154"/>
      <c r="BB175" s="155"/>
    </row>
    <row r="176" spans="1:54" s="28" customFormat="1" ht="315" outlineLevel="2">
      <c r="A176" s="73"/>
      <c r="B176" s="107"/>
      <c r="C176" s="108"/>
      <c r="D176" s="90"/>
      <c r="E176" s="90"/>
      <c r="F176" s="222">
        <v>2024</v>
      </c>
      <c r="G176" s="75">
        <v>2030</v>
      </c>
      <c r="H176" s="67" t="s">
        <v>418</v>
      </c>
      <c r="I176" s="87"/>
      <c r="J176" s="83"/>
      <c r="K176" s="83"/>
      <c r="L176" s="82" t="str">
        <f>IF(I176&lt;&gt;0,((VLOOKUP(I176,'1. Standard_Cost'!$B$4:$D$9,2)+VLOOKUP(I176,'1. Standard_Cost'!$B$4:$D$9,3))*J176*K176),"0")</f>
        <v>0</v>
      </c>
      <c r="M176" s="82">
        <f>L176*'1. Standard_Cost'!$F$4</f>
        <v>0</v>
      </c>
      <c r="N176" s="83"/>
      <c r="O176" s="83"/>
      <c r="P176" s="83"/>
      <c r="Q176" s="83"/>
      <c r="R176" s="84">
        <f>'1. Standard_Cost'!$B$13*N176*P176</f>
        <v>0</v>
      </c>
      <c r="S176" s="84">
        <f>N176*O176*P176*'1. Standard_Cost'!$C$13</f>
        <v>0</v>
      </c>
      <c r="T176" s="84">
        <f>N176*P176*Q176*'1. Standard_Cost'!$D$13</f>
        <v>0</v>
      </c>
      <c r="U176" s="84">
        <f>N176*O176*'1. Standard_Cost'!$E$13</f>
        <v>0</v>
      </c>
      <c r="V176" s="83"/>
      <c r="W176" s="83"/>
      <c r="X176" s="83"/>
      <c r="Y176" s="84">
        <f>+V176*((X176*'1. Standard_Cost'!$B$17)+(W176*X176*'1. Standard_Cost'!$C$17))</f>
        <v>0</v>
      </c>
      <c r="Z176" s="83"/>
      <c r="AA176" s="83"/>
      <c r="AB176" s="84">
        <f>+Z176*'1. Standard_Cost'!$B$21+AA176*'1. Standard_Cost'!$C$21</f>
        <v>0</v>
      </c>
      <c r="AC176" s="85"/>
      <c r="AD176" s="86"/>
      <c r="AE176" s="84"/>
      <c r="AF176" s="84"/>
      <c r="AG176" s="99"/>
      <c r="AH176" s="99"/>
      <c r="AI176" s="99"/>
      <c r="AJ176" s="87"/>
      <c r="AK176" s="87"/>
      <c r="AL176" s="87"/>
      <c r="AM176" s="84"/>
      <c r="AN176" s="84"/>
      <c r="AO176" s="166"/>
      <c r="AP176" s="144"/>
      <c r="AQ176" s="113"/>
      <c r="AR176" s="113"/>
      <c r="AS176" s="113"/>
      <c r="AT176" s="113"/>
      <c r="AU176" s="154"/>
      <c r="AV176" s="154"/>
      <c r="AW176" s="154"/>
      <c r="AX176" s="154"/>
      <c r="AY176" s="154"/>
      <c r="AZ176" s="154"/>
      <c r="BA176" s="154"/>
      <c r="BB176" s="155"/>
    </row>
    <row r="177" spans="1:54" s="28" customFormat="1" ht="283.5" outlineLevel="1">
      <c r="A177" s="73"/>
      <c r="B177" s="111"/>
      <c r="C177" s="112"/>
      <c r="D177" s="196" t="s">
        <v>415</v>
      </c>
      <c r="E177" s="279" t="s">
        <v>414</v>
      </c>
      <c r="F177" s="257">
        <v>2024</v>
      </c>
      <c r="G177" s="65">
        <v>2030</v>
      </c>
      <c r="H177" s="219" t="s">
        <v>413</v>
      </c>
      <c r="I177" s="156"/>
      <c r="J177" s="156"/>
      <c r="K177" s="156"/>
      <c r="L177" s="84">
        <f>SUM(L173:L174)</f>
        <v>0</v>
      </c>
      <c r="M177" s="84">
        <f>SUM(M173:M174)</f>
        <v>0</v>
      </c>
      <c r="N177" s="156"/>
      <c r="O177" s="156"/>
      <c r="P177" s="156"/>
      <c r="Q177" s="156"/>
      <c r="R177" s="84">
        <f>SUM(R173:R174)</f>
        <v>0</v>
      </c>
      <c r="S177" s="84">
        <f>SUM(S173:S174)</f>
        <v>0</v>
      </c>
      <c r="T177" s="84">
        <f>SUM(T173:T174)</f>
        <v>0</v>
      </c>
      <c r="U177" s="84">
        <f>SUM(U173:U174)</f>
        <v>0</v>
      </c>
      <c r="V177" s="156"/>
      <c r="W177" s="156"/>
      <c r="X177" s="156"/>
      <c r="Y177" s="84">
        <f>SUM(Y173:Y174)</f>
        <v>0</v>
      </c>
      <c r="Z177" s="156"/>
      <c r="AA177" s="156"/>
      <c r="AB177" s="84">
        <f>SUM(AB173:AB174)</f>
        <v>0</v>
      </c>
      <c r="AC177" s="84">
        <f>SUM(AC173:AC174)</f>
        <v>0</v>
      </c>
      <c r="AD177" s="84">
        <f>SUM(AD173:AD174)</f>
        <v>0</v>
      </c>
      <c r="AE177" s="84">
        <f>SUM(AE173:AE174)</f>
        <v>0</v>
      </c>
      <c r="AF177" s="84">
        <f>SUM(AF173:AF174)</f>
        <v>0</v>
      </c>
      <c r="AG177" s="156"/>
      <c r="AH177" s="156"/>
      <c r="AI177" s="156"/>
      <c r="AJ177" s="84">
        <f>SUM(AJ173:AJ174)</f>
        <v>0</v>
      </c>
      <c r="AK177" s="84">
        <f>SUM(AK173:AK174)</f>
        <v>0</v>
      </c>
      <c r="AL177" s="84">
        <f>SUM(AL173:AL174)</f>
        <v>0</v>
      </c>
      <c r="AM177" s="84">
        <f>SUM(AM173:AM174)</f>
        <v>0</v>
      </c>
      <c r="AN177" s="84">
        <f>SUM(AN173:AN174)</f>
        <v>0</v>
      </c>
      <c r="AO177" s="157"/>
      <c r="AP177" s="158"/>
      <c r="AQ177" s="115">
        <f>SUM(AQ173:AQ174)</f>
        <v>0</v>
      </c>
      <c r="AR177" s="115">
        <f>SUM(AR173:AR174)</f>
        <v>0</v>
      </c>
      <c r="AS177" s="115">
        <f>SUM(AS173:AS174)</f>
        <v>0</v>
      </c>
      <c r="AT177" s="115">
        <f>SUM(AT173:AT174)</f>
        <v>0</v>
      </c>
      <c r="AU177" s="115">
        <f t="shared" ref="AU177:BA177" si="66">SUM(AU173:AU174)</f>
        <v>0</v>
      </c>
      <c r="AV177" s="115">
        <f t="shared" si="66"/>
        <v>0</v>
      </c>
      <c r="AW177" s="115">
        <f t="shared" si="66"/>
        <v>0</v>
      </c>
      <c r="AX177" s="115">
        <f t="shared" si="66"/>
        <v>0</v>
      </c>
      <c r="AY177" s="115">
        <f t="shared" si="66"/>
        <v>0</v>
      </c>
      <c r="AZ177" s="115">
        <f t="shared" si="66"/>
        <v>0</v>
      </c>
      <c r="BA177" s="115">
        <f t="shared" si="66"/>
        <v>0</v>
      </c>
      <c r="BB177" s="115">
        <f>SUM(BB173:BB174)</f>
        <v>0</v>
      </c>
    </row>
    <row r="178" spans="1:54" s="28" customFormat="1" ht="50.45" customHeight="1">
      <c r="A178" s="97"/>
      <c r="B178" s="190"/>
      <c r="C178" s="538" t="s">
        <v>419</v>
      </c>
      <c r="D178" s="538"/>
      <c r="E178" s="539"/>
      <c r="F178" s="130"/>
      <c r="G178" s="191"/>
      <c r="H178" s="98" t="s">
        <v>205</v>
      </c>
      <c r="I178" s="161"/>
      <c r="J178" s="161"/>
      <c r="K178" s="161"/>
      <c r="L178" s="162">
        <f>SUM(L182,L187,L194,L203,L207)</f>
        <v>0</v>
      </c>
      <c r="M178" s="162">
        <f>SUM(M182,M187,M194,M203,M207)</f>
        <v>0</v>
      </c>
      <c r="N178" s="161"/>
      <c r="O178" s="161"/>
      <c r="P178" s="161"/>
      <c r="Q178" s="161"/>
      <c r="R178" s="162">
        <f>SUM(R182,R187,R194,R203,R207)</f>
        <v>0</v>
      </c>
      <c r="S178" s="162">
        <f>SUM(S182,S187,S194,S203,S207)</f>
        <v>0</v>
      </c>
      <c r="T178" s="162">
        <f>SUM(T182,T187,T194,T203,T207)</f>
        <v>0</v>
      </c>
      <c r="U178" s="162">
        <f>SUM(U182,U187,U194,U203,U207)</f>
        <v>0</v>
      </c>
      <c r="V178" s="161"/>
      <c r="W178" s="161"/>
      <c r="X178" s="161"/>
      <c r="Y178" s="162">
        <f>SUM(Y182,Y187,Y194,Y203,Y207)</f>
        <v>0</v>
      </c>
      <c r="Z178" s="162"/>
      <c r="AA178" s="162"/>
      <c r="AB178" s="162">
        <f>SUM(AB182,AB187,AB194,AB203,AB207)</f>
        <v>0</v>
      </c>
      <c r="AC178" s="162">
        <f>SUM(AC182,AC187,AC194,AC203,AC207)</f>
        <v>0</v>
      </c>
      <c r="AD178" s="162">
        <f>SUM(AD182,AD187,AD194,AD203,AD207)</f>
        <v>0</v>
      </c>
      <c r="AE178" s="162">
        <f>SUM(AE182,AE187,AE194,AE203,AE207)</f>
        <v>0</v>
      </c>
      <c r="AF178" s="162">
        <f>SUM(AF182,AF187,AF194,AF203,AF207)</f>
        <v>0</v>
      </c>
      <c r="AG178" s="161"/>
      <c r="AH178" s="161"/>
      <c r="AI178" s="161"/>
      <c r="AJ178" s="162">
        <f>SUM(AJ182,AJ187,AJ194,AJ203,AJ207)</f>
        <v>0</v>
      </c>
      <c r="AK178" s="162">
        <f>SUM(AK182,AK187,AK194,AK203,AK207)</f>
        <v>0</v>
      </c>
      <c r="AL178" s="162">
        <f>SUM(AL182,AL187,AL194,AL203,AL207)</f>
        <v>0</v>
      </c>
      <c r="AM178" s="162" t="e">
        <f>SUM(AM182,AM187,AM194,AM203,AM207)</f>
        <v>#REF!</v>
      </c>
      <c r="AN178" s="162" t="e">
        <f>SUM(AN182,AN187,AN194,AN203,AN207)</f>
        <v>#REF!</v>
      </c>
      <c r="AO178" s="163"/>
      <c r="AP178" s="164"/>
      <c r="AQ178" s="162">
        <f t="shared" ref="AQ178:BB178" si="67">SUM(AQ182,AQ187,AQ194,AQ203,AQ207)</f>
        <v>0</v>
      </c>
      <c r="AR178" s="162">
        <f t="shared" si="67"/>
        <v>0</v>
      </c>
      <c r="AS178" s="162" t="e">
        <f t="shared" si="67"/>
        <v>#REF!</v>
      </c>
      <c r="AT178" s="162" t="e">
        <f t="shared" si="67"/>
        <v>#REF!</v>
      </c>
      <c r="AU178" s="162">
        <f t="shared" si="67"/>
        <v>0</v>
      </c>
      <c r="AV178" s="162">
        <f t="shared" si="67"/>
        <v>0</v>
      </c>
      <c r="AW178" s="162">
        <f t="shared" si="67"/>
        <v>0</v>
      </c>
      <c r="AX178" s="162">
        <f t="shared" si="67"/>
        <v>0</v>
      </c>
      <c r="AY178" s="162">
        <f t="shared" si="67"/>
        <v>0</v>
      </c>
      <c r="AZ178" s="162">
        <f t="shared" si="67"/>
        <v>0</v>
      </c>
      <c r="BA178" s="162">
        <f t="shared" si="67"/>
        <v>0</v>
      </c>
      <c r="BB178" s="162" t="e">
        <f t="shared" si="67"/>
        <v>#REF!</v>
      </c>
    </row>
    <row r="179" spans="1:54" s="28" customFormat="1" ht="409.5" outlineLevel="2">
      <c r="A179" s="73"/>
      <c r="B179" s="107"/>
      <c r="C179" s="108"/>
      <c r="D179" s="124"/>
      <c r="E179" s="187"/>
      <c r="F179" s="225">
        <v>2025</v>
      </c>
      <c r="G179" s="225">
        <v>2030</v>
      </c>
      <c r="H179" s="70" t="s">
        <v>420</v>
      </c>
      <c r="I179" s="87"/>
      <c r="J179" s="83"/>
      <c r="K179" s="83"/>
      <c r="L179" s="82" t="str">
        <f>IF(I179&lt;&gt;0,((VLOOKUP(I179,'1. Standard_Cost'!$B$4:$D$9,2)+VLOOKUP(I179,'1. Standard_Cost'!$B$4:$D$9,3))*J179*K179),"0")</f>
        <v>0</v>
      </c>
      <c r="M179" s="82">
        <f>L179*'1. Standard_Cost'!$F$4</f>
        <v>0</v>
      </c>
      <c r="N179" s="83"/>
      <c r="O179" s="83"/>
      <c r="P179" s="83"/>
      <c r="Q179" s="83"/>
      <c r="R179" s="84">
        <f>'1. Standard_Cost'!$B$13*N179*P179</f>
        <v>0</v>
      </c>
      <c r="S179" s="84">
        <f>N179*O179*P179*'1. Standard_Cost'!$C$13</f>
        <v>0</v>
      </c>
      <c r="T179" s="84">
        <f>N179*P179*Q179*'1. Standard_Cost'!$D$13</f>
        <v>0</v>
      </c>
      <c r="U179" s="84">
        <f>N179*O179*'1. Standard_Cost'!$E$13</f>
        <v>0</v>
      </c>
      <c r="V179" s="83"/>
      <c r="W179" s="83"/>
      <c r="X179" s="83"/>
      <c r="Y179" s="84">
        <f>+V179*((X179*'1. Standard_Cost'!$B$17)+(W179*X179*'1. Standard_Cost'!$C$17))</f>
        <v>0</v>
      </c>
      <c r="Z179" s="83"/>
      <c r="AA179" s="83"/>
      <c r="AB179" s="84">
        <f>+Z179*'1. Standard_Cost'!$B$21+AA179*'1. Standard_Cost'!$C$21</f>
        <v>0</v>
      </c>
      <c r="AC179" s="85"/>
      <c r="AD179" s="86"/>
      <c r="AE179" s="84">
        <f>SUM(AD179,AC179,AB179,Y179,U179,T179,S179,R179)*'1. Standard_Cost'!$B$29</f>
        <v>0</v>
      </c>
      <c r="AF179" s="84">
        <f>SUM(AE179,AD179,AC179,AB179,Y179,U179,T179,S179,R179)</f>
        <v>0</v>
      </c>
      <c r="AG179" s="83"/>
      <c r="AH179" s="83"/>
      <c r="AI179" s="83"/>
      <c r="AJ179" s="87"/>
      <c r="AK179" s="87"/>
      <c r="AL179" s="87"/>
      <c r="AM179" s="84" t="e">
        <f>AG179*'1. Standard_Cost'!$B$25+'Incremental_Cost Year 1'!#REF!*'1. Standard_Cost'!$C$25+'Incremental_Cost Year 1'!#REF!*'1. Standard_Cost'!$D$25+'Incremental_Cost Year 1'!#REF!+'Incremental_Cost Year 1'!#REF!+AK179</f>
        <v>#REF!</v>
      </c>
      <c r="AN179" s="84" t="e">
        <f>AM179*'1. Standard_Cost'!$C$29</f>
        <v>#REF!</v>
      </c>
      <c r="AO179" s="87"/>
      <c r="AP179" s="144">
        <v>0</v>
      </c>
      <c r="AQ179" s="113">
        <f>L179+M179</f>
        <v>0</v>
      </c>
      <c r="AR179" s="113">
        <f>AF179</f>
        <v>0</v>
      </c>
      <c r="AS179" s="113" t="e">
        <f>AM179+AN179</f>
        <v>#REF!</v>
      </c>
      <c r="AT179" s="113" t="e">
        <f>SUM(AQ179,AR179,AS179)</f>
        <v>#REF!</v>
      </c>
      <c r="AU179" s="154"/>
      <c r="AV179" s="154"/>
      <c r="AW179" s="154"/>
      <c r="AX179" s="154"/>
      <c r="AY179" s="154"/>
      <c r="AZ179" s="154"/>
      <c r="BA179" s="154"/>
      <c r="BB179" s="155" t="e">
        <f>SUM(AU179:BA179)-AT179</f>
        <v>#REF!</v>
      </c>
    </row>
    <row r="180" spans="1:54" s="28" customFormat="1" ht="409.5" outlineLevel="2">
      <c r="A180" s="73"/>
      <c r="B180" s="107"/>
      <c r="C180" s="108"/>
      <c r="D180" s="121"/>
      <c r="E180" s="187"/>
      <c r="F180" s="225">
        <v>2025</v>
      </c>
      <c r="G180" s="225">
        <v>2030</v>
      </c>
      <c r="H180" s="70" t="s">
        <v>421</v>
      </c>
      <c r="I180" s="87"/>
      <c r="J180" s="83"/>
      <c r="K180" s="83"/>
      <c r="L180" s="82" t="str">
        <f>IF(I180&lt;&gt;0,((VLOOKUP(I180,'1. Standard_Cost'!$B$4:$D$9,2)+VLOOKUP(I180,'1. Standard_Cost'!$B$4:$D$9,3))*J180*K180),"0")</f>
        <v>0</v>
      </c>
      <c r="M180" s="82">
        <f>L180*'1. Standard_Cost'!$F$4</f>
        <v>0</v>
      </c>
      <c r="N180" s="83"/>
      <c r="O180" s="83"/>
      <c r="P180" s="83"/>
      <c r="Q180" s="83"/>
      <c r="R180" s="84">
        <f>'1. Standard_Cost'!$B$13*N180*P180</f>
        <v>0</v>
      </c>
      <c r="S180" s="84">
        <f>N180*O180*P180*'1. Standard_Cost'!$C$13</f>
        <v>0</v>
      </c>
      <c r="T180" s="84">
        <f>N180*P180*Q180*'1. Standard_Cost'!$D$13</f>
        <v>0</v>
      </c>
      <c r="U180" s="84">
        <f>N180*O180*'1. Standard_Cost'!$E$13</f>
        <v>0</v>
      </c>
      <c r="V180" s="83"/>
      <c r="W180" s="83"/>
      <c r="X180" s="83"/>
      <c r="Y180" s="84">
        <f>+V180*((X180*'1. Standard_Cost'!$B$17)+(W180*X180*'1. Standard_Cost'!$C$17))</f>
        <v>0</v>
      </c>
      <c r="Z180" s="83"/>
      <c r="AA180" s="83"/>
      <c r="AB180" s="84">
        <f>+Z180*'1. Standard_Cost'!$B$21+AA180*'1. Standard_Cost'!$C$21</f>
        <v>0</v>
      </c>
      <c r="AC180" s="85"/>
      <c r="AD180" s="86"/>
      <c r="AE180" s="84">
        <f>SUM(AD180,AC180,AB180,Y180,U180,T180,S180,R180)*'1. Standard_Cost'!$B$29</f>
        <v>0</v>
      </c>
      <c r="AF180" s="84">
        <f>SUM(AE180,AD180,AC180,AB180,Y180,U180,T180,S180,R180)</f>
        <v>0</v>
      </c>
      <c r="AG180" s="83"/>
      <c r="AH180" s="83"/>
      <c r="AI180" s="83"/>
      <c r="AJ180" s="87"/>
      <c r="AK180" s="87"/>
      <c r="AL180" s="87"/>
      <c r="AM180" s="84" t="e">
        <f>AG180*'1. Standard_Cost'!$B$25+'Incremental_Cost Year 1'!#REF!*'1. Standard_Cost'!$C$25+'Incremental_Cost Year 1'!#REF!*'1. Standard_Cost'!$D$25+'Incremental_Cost Year 1'!#REF!+'Incremental_Cost Year 1'!#REF!+AK180</f>
        <v>#REF!</v>
      </c>
      <c r="AN180" s="84" t="e">
        <f>AM180*'1. Standard_Cost'!$C$29</f>
        <v>#REF!</v>
      </c>
      <c r="AO180" s="87"/>
      <c r="AP180" s="144">
        <v>0</v>
      </c>
      <c r="AQ180" s="113">
        <f>L180+M180</f>
        <v>0</v>
      </c>
      <c r="AR180" s="113">
        <f>AF180</f>
        <v>0</v>
      </c>
      <c r="AS180" s="113" t="e">
        <f>AM180+AN180</f>
        <v>#REF!</v>
      </c>
      <c r="AT180" s="113" t="e">
        <f>SUM(AQ180,AR180,AS180)</f>
        <v>#REF!</v>
      </c>
      <c r="AU180" s="154"/>
      <c r="AV180" s="154"/>
      <c r="AW180" s="154"/>
      <c r="AX180" s="154"/>
      <c r="AY180" s="154"/>
      <c r="AZ180" s="154"/>
      <c r="BA180" s="154"/>
      <c r="BB180" s="155" t="e">
        <f>SUM(AU180:BA180)-AT180</f>
        <v>#REF!</v>
      </c>
    </row>
    <row r="181" spans="1:54" s="28" customFormat="1" ht="409.5" outlineLevel="2">
      <c r="A181" s="73"/>
      <c r="B181" s="107"/>
      <c r="C181" s="108"/>
      <c r="D181" s="121"/>
      <c r="E181" s="187"/>
      <c r="F181" s="225">
        <v>2026</v>
      </c>
      <c r="G181" s="225">
        <v>2030</v>
      </c>
      <c r="H181" s="70" t="s">
        <v>422</v>
      </c>
      <c r="I181" s="87"/>
      <c r="J181" s="83"/>
      <c r="K181" s="83"/>
      <c r="L181" s="82" t="str">
        <f>IF(I181&lt;&gt;0,((VLOOKUP(I181,'1. Standard_Cost'!$B$4:$D$9,2)+VLOOKUP(I181,'1. Standard_Cost'!$B$4:$D$9,3))*J181*K181),"0")</f>
        <v>0</v>
      </c>
      <c r="M181" s="82">
        <f>L181*'1. Standard_Cost'!$F$4</f>
        <v>0</v>
      </c>
      <c r="N181" s="83"/>
      <c r="O181" s="83"/>
      <c r="P181" s="83"/>
      <c r="Q181" s="83"/>
      <c r="R181" s="84">
        <f>'1. Standard_Cost'!$B$13*N181*P181</f>
        <v>0</v>
      </c>
      <c r="S181" s="84">
        <f>N181*O181*P181*'1. Standard_Cost'!$C$13</f>
        <v>0</v>
      </c>
      <c r="T181" s="84">
        <f>N181*P181*Q181*'1. Standard_Cost'!$D$13</f>
        <v>0</v>
      </c>
      <c r="U181" s="84">
        <f>N181*O181*'1. Standard_Cost'!$E$13</f>
        <v>0</v>
      </c>
      <c r="V181" s="83"/>
      <c r="W181" s="83"/>
      <c r="X181" s="83"/>
      <c r="Y181" s="84">
        <f>+V181*((X181*'1. Standard_Cost'!$B$17)+(W181*X181*'1. Standard_Cost'!$C$17))</f>
        <v>0</v>
      </c>
      <c r="Z181" s="83"/>
      <c r="AA181" s="83"/>
      <c r="AB181" s="84">
        <f>+Z181*'1. Standard_Cost'!$B$21+AA181*'1. Standard_Cost'!$C$21</f>
        <v>0</v>
      </c>
      <c r="AC181" s="85"/>
      <c r="AD181" s="86"/>
      <c r="AE181" s="84">
        <f>SUM(AD181,AC181,AB181,Y181,U181,T181,S181,R181)*'1. Standard_Cost'!$B$29</f>
        <v>0</v>
      </c>
      <c r="AF181" s="84">
        <f>SUM(AE181,AD181,AC181,AB181,Y181,U181,T181,S181,R181)</f>
        <v>0</v>
      </c>
      <c r="AG181" s="83"/>
      <c r="AH181" s="83"/>
      <c r="AI181" s="83"/>
      <c r="AJ181" s="87"/>
      <c r="AK181" s="87"/>
      <c r="AL181" s="87"/>
      <c r="AM181" s="84" t="e">
        <f>AG181*'1. Standard_Cost'!$B$25+'Incremental_Cost Year 1'!#REF!*'1. Standard_Cost'!$C$25+'Incremental_Cost Year 1'!#REF!*'1. Standard_Cost'!$D$25+'Incremental_Cost Year 1'!#REF!+'Incremental_Cost Year 1'!#REF!+AK181</f>
        <v>#REF!</v>
      </c>
      <c r="AN181" s="84" t="e">
        <f>AM181*'1. Standard_Cost'!$C$29</f>
        <v>#REF!</v>
      </c>
      <c r="AO181" s="87"/>
      <c r="AP181" s="144">
        <v>0</v>
      </c>
      <c r="AQ181" s="113">
        <f>L181+M181</f>
        <v>0</v>
      </c>
      <c r="AR181" s="113">
        <f>AF181</f>
        <v>0</v>
      </c>
      <c r="AS181" s="113" t="e">
        <f>AM181+AN181</f>
        <v>#REF!</v>
      </c>
      <c r="AT181" s="113" t="e">
        <f>SUM(AQ181,AR181,AS181)</f>
        <v>#REF!</v>
      </c>
      <c r="AU181" s="154"/>
      <c r="AV181" s="154"/>
      <c r="AW181" s="154"/>
      <c r="AX181" s="154"/>
      <c r="AY181" s="154"/>
      <c r="AZ181" s="154"/>
      <c r="BA181" s="154"/>
      <c r="BB181" s="155" t="e">
        <f>SUM(AU181:BA181)-AT181</f>
        <v>#REF!</v>
      </c>
    </row>
    <row r="182" spans="1:54" s="28" customFormat="1" ht="299.25" outlineLevel="1">
      <c r="A182" s="73"/>
      <c r="B182" s="111"/>
      <c r="C182" s="112"/>
      <c r="D182" s="136" t="s">
        <v>423</v>
      </c>
      <c r="E182" s="125" t="s">
        <v>206</v>
      </c>
      <c r="F182" s="225">
        <v>2025</v>
      </c>
      <c r="G182" s="225">
        <v>2030</v>
      </c>
      <c r="H182" s="219" t="s">
        <v>159</v>
      </c>
      <c r="I182" s="156"/>
      <c r="J182" s="156"/>
      <c r="K182" s="156"/>
      <c r="L182" s="84">
        <f>SUM(L179:L181)</f>
        <v>0</v>
      </c>
      <c r="M182" s="84">
        <f>SUM(M179:M181)</f>
        <v>0</v>
      </c>
      <c r="N182" s="156"/>
      <c r="O182" s="156"/>
      <c r="P182" s="156"/>
      <c r="Q182" s="156"/>
      <c r="R182" s="84">
        <f>SUM(R179:R181)</f>
        <v>0</v>
      </c>
      <c r="S182" s="84">
        <f>SUM(S179:S181)</f>
        <v>0</v>
      </c>
      <c r="T182" s="84">
        <f>SUM(T179:T181)</f>
        <v>0</v>
      </c>
      <c r="U182" s="84">
        <f>SUM(U179:U181)</f>
        <v>0</v>
      </c>
      <c r="V182" s="156"/>
      <c r="W182" s="156"/>
      <c r="X182" s="156"/>
      <c r="Y182" s="84">
        <f>SUM(Y179:Y181)</f>
        <v>0</v>
      </c>
      <c r="Z182" s="84"/>
      <c r="AA182" s="156"/>
      <c r="AB182" s="84">
        <f>SUM(AB179:AB181)</f>
        <v>0</v>
      </c>
      <c r="AC182" s="84">
        <f>SUM(AC179:AC181)</f>
        <v>0</v>
      </c>
      <c r="AD182" s="84">
        <f>SUM(AD179:AD181)</f>
        <v>0</v>
      </c>
      <c r="AE182" s="84">
        <f>SUM(AE179:AE181)</f>
        <v>0</v>
      </c>
      <c r="AF182" s="84">
        <f>SUM(AF179:AF181)</f>
        <v>0</v>
      </c>
      <c r="AG182" s="156"/>
      <c r="AH182" s="156"/>
      <c r="AI182" s="156"/>
      <c r="AJ182" s="84">
        <f>SUM(AJ179:AJ181)</f>
        <v>0</v>
      </c>
      <c r="AK182" s="84">
        <f>SUM(AK179:AK181)</f>
        <v>0</v>
      </c>
      <c r="AL182" s="84">
        <f>SUM(AL179:AL181)</f>
        <v>0</v>
      </c>
      <c r="AM182" s="84" t="e">
        <f>SUM(AM179:AM181)</f>
        <v>#REF!</v>
      </c>
      <c r="AN182" s="84" t="e">
        <f>SUM(AN179:AN181)</f>
        <v>#REF!</v>
      </c>
      <c r="AO182" s="157"/>
      <c r="AP182" s="158"/>
      <c r="AQ182" s="115">
        <f t="shared" ref="AQ182:BB182" si="68">SUM(AQ179:AQ181)</f>
        <v>0</v>
      </c>
      <c r="AR182" s="115">
        <f t="shared" si="68"/>
        <v>0</v>
      </c>
      <c r="AS182" s="115" t="e">
        <f t="shared" si="68"/>
        <v>#REF!</v>
      </c>
      <c r="AT182" s="115" t="e">
        <f t="shared" si="68"/>
        <v>#REF!</v>
      </c>
      <c r="AU182" s="115">
        <f t="shared" si="68"/>
        <v>0</v>
      </c>
      <c r="AV182" s="115">
        <f t="shared" si="68"/>
        <v>0</v>
      </c>
      <c r="AW182" s="115">
        <f t="shared" si="68"/>
        <v>0</v>
      </c>
      <c r="AX182" s="115">
        <f t="shared" si="68"/>
        <v>0</v>
      </c>
      <c r="AY182" s="115">
        <f t="shared" si="68"/>
        <v>0</v>
      </c>
      <c r="AZ182" s="115">
        <f t="shared" si="68"/>
        <v>0</v>
      </c>
      <c r="BA182" s="115">
        <f t="shared" si="68"/>
        <v>0</v>
      </c>
      <c r="BB182" s="115" t="e">
        <f t="shared" si="68"/>
        <v>#REF!</v>
      </c>
    </row>
    <row r="183" spans="1:54" s="28" customFormat="1" ht="409.5" outlineLevel="2">
      <c r="A183" s="73"/>
      <c r="B183" s="107"/>
      <c r="C183" s="108"/>
      <c r="D183" s="192"/>
      <c r="E183" s="187"/>
      <c r="F183" s="225">
        <v>2028</v>
      </c>
      <c r="G183" s="225">
        <v>2030</v>
      </c>
      <c r="H183" s="70" t="s">
        <v>426</v>
      </c>
      <c r="I183" s="87"/>
      <c r="J183" s="83"/>
      <c r="K183" s="83"/>
      <c r="L183" s="82" t="str">
        <f>IF(I183&lt;&gt;0,((VLOOKUP(I183,'1. Standard_Cost'!$B$4:$D$9,2)+VLOOKUP(I183,'1. Standard_Cost'!$B$4:$D$9,3))*J183*K183),"0")</f>
        <v>0</v>
      </c>
      <c r="M183" s="82">
        <f>L183*'1. Standard_Cost'!$F$4</f>
        <v>0</v>
      </c>
      <c r="N183" s="83"/>
      <c r="O183" s="83"/>
      <c r="P183" s="83"/>
      <c r="Q183" s="83"/>
      <c r="R183" s="84">
        <f>'1. Standard_Cost'!$B$13*N183*P183</f>
        <v>0</v>
      </c>
      <c r="S183" s="84">
        <f>N183*O183*P183*'1. Standard_Cost'!$C$13</f>
        <v>0</v>
      </c>
      <c r="T183" s="84">
        <f>N183*P183*Q183*'1. Standard_Cost'!$D$13</f>
        <v>0</v>
      </c>
      <c r="U183" s="84">
        <f>N183*O183*'1. Standard_Cost'!$E$13</f>
        <v>0</v>
      </c>
      <c r="V183" s="83"/>
      <c r="W183" s="83"/>
      <c r="X183" s="83"/>
      <c r="Y183" s="84">
        <f>+V183*((X183*'1. Standard_Cost'!$B$17)+(W183*X183*'1. Standard_Cost'!$C$17))</f>
        <v>0</v>
      </c>
      <c r="Z183" s="83"/>
      <c r="AA183" s="83"/>
      <c r="AB183" s="84">
        <f>+Z183*'1. Standard_Cost'!$B$21+AA183*'1. Standard_Cost'!$C$21</f>
        <v>0</v>
      </c>
      <c r="AC183" s="85"/>
      <c r="AD183" s="86"/>
      <c r="AE183" s="84">
        <f>SUM(AD183,AC183,AB183,Y183,U183,T183,S183,R183)*'1. Standard_Cost'!$B$29</f>
        <v>0</v>
      </c>
      <c r="AF183" s="84">
        <f t="shared" ref="AF183:AF186" si="69">SUM(AE183,AD183,AC183,AB183,Y183,U183,T183,S183,R183)</f>
        <v>0</v>
      </c>
      <c r="AG183" s="83"/>
      <c r="AH183" s="83"/>
      <c r="AI183" s="83"/>
      <c r="AJ183" s="87"/>
      <c r="AK183" s="87"/>
      <c r="AL183" s="87"/>
      <c r="AM183" s="84" t="e">
        <f>AG183*'1. Standard_Cost'!$B$25+'Incremental_Cost Year 1'!#REF!*'1. Standard_Cost'!$C$25+'Incremental_Cost Year 1'!#REF!*'1. Standard_Cost'!$D$25+'Incremental_Cost Year 1'!#REF!+'Incremental_Cost Year 1'!#REF!+AK183</f>
        <v>#REF!</v>
      </c>
      <c r="AN183" s="84" t="e">
        <f>AM183*'1. Standard_Cost'!$C$29</f>
        <v>#REF!</v>
      </c>
      <c r="AO183" s="87"/>
      <c r="AP183" s="144">
        <v>0</v>
      </c>
      <c r="AQ183" s="113">
        <f t="shared" ref="AQ183:AQ186" si="70">L183+M183</f>
        <v>0</v>
      </c>
      <c r="AR183" s="113">
        <f t="shared" ref="AR183:AR186" si="71">AF183</f>
        <v>0</v>
      </c>
      <c r="AS183" s="113" t="e">
        <f t="shared" ref="AS183:AS186" si="72">AM183+AN183</f>
        <v>#REF!</v>
      </c>
      <c r="AT183" s="113" t="e">
        <f t="shared" ref="AT183:AT186" si="73">SUM(AQ183,AR183,AS183)</f>
        <v>#REF!</v>
      </c>
      <c r="AU183" s="154"/>
      <c r="AV183" s="154"/>
      <c r="AW183" s="154"/>
      <c r="AX183" s="154"/>
      <c r="AY183" s="154"/>
      <c r="AZ183" s="154"/>
      <c r="BA183" s="154"/>
      <c r="BB183" s="155" t="e">
        <f t="shared" ref="BB183:BB186" si="74">SUM(AU183:BA183)-AT183</f>
        <v>#REF!</v>
      </c>
    </row>
    <row r="184" spans="1:54" s="28" customFormat="1" ht="409.5" outlineLevel="2">
      <c r="A184" s="73"/>
      <c r="B184" s="107"/>
      <c r="C184" s="108"/>
      <c r="D184" s="193"/>
      <c r="E184" s="187"/>
      <c r="F184" s="225">
        <v>2028</v>
      </c>
      <c r="G184" s="225">
        <v>2030</v>
      </c>
      <c r="H184" s="70" t="s">
        <v>427</v>
      </c>
      <c r="I184" s="87"/>
      <c r="J184" s="83"/>
      <c r="K184" s="83"/>
      <c r="L184" s="82" t="str">
        <f>IF(I184&lt;&gt;0,((VLOOKUP(I184,'1. Standard_Cost'!$B$4:$D$9,2)+VLOOKUP(I184,'1. Standard_Cost'!$B$4:$D$9,3))*J184*K184),"0")</f>
        <v>0</v>
      </c>
      <c r="M184" s="82">
        <f>L184*'1. Standard_Cost'!$F$4</f>
        <v>0</v>
      </c>
      <c r="N184" s="83"/>
      <c r="O184" s="83"/>
      <c r="P184" s="83"/>
      <c r="Q184" s="83"/>
      <c r="R184" s="84">
        <f>'1. Standard_Cost'!$B$13*N184*P184</f>
        <v>0</v>
      </c>
      <c r="S184" s="84">
        <f>N184*O184*P184*'1. Standard_Cost'!$C$13</f>
        <v>0</v>
      </c>
      <c r="T184" s="84">
        <f>N184*P184*Q184*'1. Standard_Cost'!$D$13</f>
        <v>0</v>
      </c>
      <c r="U184" s="84">
        <f>N184*O184*'1. Standard_Cost'!$E$13</f>
        <v>0</v>
      </c>
      <c r="V184" s="83"/>
      <c r="W184" s="83"/>
      <c r="X184" s="83"/>
      <c r="Y184" s="84">
        <f>+V184*((X184*'1. Standard_Cost'!$B$17)+(W184*X184*'1. Standard_Cost'!$C$17))</f>
        <v>0</v>
      </c>
      <c r="Z184" s="83"/>
      <c r="AA184" s="83"/>
      <c r="AB184" s="84">
        <f>+Z184*'1. Standard_Cost'!$B$21+AA184*'1. Standard_Cost'!$C$21</f>
        <v>0</v>
      </c>
      <c r="AC184" s="85"/>
      <c r="AD184" s="86"/>
      <c r="AE184" s="84">
        <f>SUM(AD184,AC184,AB184,Y184,U184,T184,S184,R184)*'1. Standard_Cost'!$B$29</f>
        <v>0</v>
      </c>
      <c r="AF184" s="84">
        <f t="shared" si="69"/>
        <v>0</v>
      </c>
      <c r="AG184" s="83"/>
      <c r="AH184" s="83"/>
      <c r="AI184" s="83"/>
      <c r="AJ184" s="87"/>
      <c r="AK184" s="87"/>
      <c r="AL184" s="87"/>
      <c r="AM184" s="84" t="e">
        <f>AG184*'1. Standard_Cost'!$B$25+'Incremental_Cost Year 1'!#REF!*'1. Standard_Cost'!$C$25+'Incremental_Cost Year 1'!#REF!*'1. Standard_Cost'!$D$25+'Incremental_Cost Year 1'!#REF!+'Incremental_Cost Year 1'!#REF!+AK184</f>
        <v>#REF!</v>
      </c>
      <c r="AN184" s="84" t="e">
        <f>AM184*'1. Standard_Cost'!$C$29</f>
        <v>#REF!</v>
      </c>
      <c r="AO184" s="87"/>
      <c r="AP184" s="144">
        <v>0</v>
      </c>
      <c r="AQ184" s="113">
        <f t="shared" si="70"/>
        <v>0</v>
      </c>
      <c r="AR184" s="113">
        <f t="shared" si="71"/>
        <v>0</v>
      </c>
      <c r="AS184" s="113" t="e">
        <f t="shared" si="72"/>
        <v>#REF!</v>
      </c>
      <c r="AT184" s="113" t="e">
        <f t="shared" si="73"/>
        <v>#REF!</v>
      </c>
      <c r="AU184" s="154"/>
      <c r="AV184" s="154"/>
      <c r="AW184" s="154"/>
      <c r="AX184" s="154"/>
      <c r="AY184" s="154"/>
      <c r="AZ184" s="154"/>
      <c r="BA184" s="154"/>
      <c r="BB184" s="155" t="e">
        <f t="shared" si="74"/>
        <v>#REF!</v>
      </c>
    </row>
    <row r="185" spans="1:54" s="28" customFormat="1" ht="409.5" outlineLevel="2">
      <c r="A185" s="73"/>
      <c r="B185" s="107"/>
      <c r="C185" s="108"/>
      <c r="D185" s="193"/>
      <c r="E185" s="187"/>
      <c r="F185" s="225">
        <v>2028</v>
      </c>
      <c r="G185" s="225">
        <v>2030</v>
      </c>
      <c r="H185" s="67" t="s">
        <v>428</v>
      </c>
      <c r="I185" s="87"/>
      <c r="J185" s="83"/>
      <c r="K185" s="83"/>
      <c r="L185" s="82" t="str">
        <f>IF(I185&lt;&gt;0,((VLOOKUP(I185,'1. Standard_Cost'!$B$4:$D$9,2)+VLOOKUP(I185,'1. Standard_Cost'!$B$4:$D$9,3))*J185*K185),"0")</f>
        <v>0</v>
      </c>
      <c r="M185" s="82">
        <f>L185*'1. Standard_Cost'!$F$4</f>
        <v>0</v>
      </c>
      <c r="N185" s="83"/>
      <c r="O185" s="83"/>
      <c r="P185" s="83"/>
      <c r="Q185" s="83"/>
      <c r="R185" s="84">
        <f>'1. Standard_Cost'!$B$13*N185*P185</f>
        <v>0</v>
      </c>
      <c r="S185" s="84">
        <f>N185*O185*P185*'1. Standard_Cost'!$C$13</f>
        <v>0</v>
      </c>
      <c r="T185" s="84">
        <f>N185*P185*Q185*'1. Standard_Cost'!$D$13</f>
        <v>0</v>
      </c>
      <c r="U185" s="84">
        <f>N185*O185*'1. Standard_Cost'!$E$13</f>
        <v>0</v>
      </c>
      <c r="V185" s="83"/>
      <c r="W185" s="83"/>
      <c r="X185" s="83"/>
      <c r="Y185" s="84">
        <f>+V185*((X185*'1. Standard_Cost'!$B$17)+(W185*X185*'1. Standard_Cost'!$C$17))</f>
        <v>0</v>
      </c>
      <c r="Z185" s="83"/>
      <c r="AA185" s="83"/>
      <c r="AB185" s="84">
        <f>+Z185*'1. Standard_Cost'!$B$21+AA185*'1. Standard_Cost'!$C$21</f>
        <v>0</v>
      </c>
      <c r="AC185" s="85"/>
      <c r="AD185" s="86"/>
      <c r="AE185" s="84">
        <f>SUM(AD185,AC185,AB185,Y185,U185,T185,S185,R185)*'1. Standard_Cost'!$B$29</f>
        <v>0</v>
      </c>
      <c r="AF185" s="84">
        <f t="shared" si="69"/>
        <v>0</v>
      </c>
      <c r="AG185" s="83"/>
      <c r="AH185" s="83"/>
      <c r="AI185" s="83"/>
      <c r="AJ185" s="87"/>
      <c r="AK185" s="87"/>
      <c r="AL185" s="87"/>
      <c r="AM185" s="84" t="e">
        <f>AG185*'1. Standard_Cost'!$B$25+'Incremental_Cost Year 1'!#REF!*'1. Standard_Cost'!$C$25+'Incremental_Cost Year 1'!#REF!*'1. Standard_Cost'!$D$25+'Incremental_Cost Year 1'!#REF!+'Incremental_Cost Year 1'!#REF!+AK185</f>
        <v>#REF!</v>
      </c>
      <c r="AN185" s="84" t="e">
        <f>AM185*'1. Standard_Cost'!$C$29</f>
        <v>#REF!</v>
      </c>
      <c r="AO185" s="87"/>
      <c r="AP185" s="144">
        <v>0</v>
      </c>
      <c r="AQ185" s="113">
        <f t="shared" si="70"/>
        <v>0</v>
      </c>
      <c r="AR185" s="113">
        <f t="shared" si="71"/>
        <v>0</v>
      </c>
      <c r="AS185" s="113" t="e">
        <f t="shared" si="72"/>
        <v>#REF!</v>
      </c>
      <c r="AT185" s="113" t="e">
        <f t="shared" si="73"/>
        <v>#REF!</v>
      </c>
      <c r="AU185" s="154"/>
      <c r="AV185" s="154"/>
      <c r="AW185" s="154"/>
      <c r="AX185" s="154"/>
      <c r="AY185" s="154"/>
      <c r="AZ185" s="154"/>
      <c r="BA185" s="154"/>
      <c r="BB185" s="155" t="e">
        <f t="shared" si="74"/>
        <v>#REF!</v>
      </c>
    </row>
    <row r="186" spans="1:54" s="28" customFormat="1" ht="409.5" outlineLevel="2">
      <c r="A186" s="73"/>
      <c r="B186" s="107"/>
      <c r="C186" s="108"/>
      <c r="D186" s="193"/>
      <c r="E186" s="187"/>
      <c r="F186" s="225">
        <v>2028</v>
      </c>
      <c r="G186" s="225">
        <v>2030</v>
      </c>
      <c r="H186" s="70" t="s">
        <v>429</v>
      </c>
      <c r="I186" s="87"/>
      <c r="J186" s="83"/>
      <c r="K186" s="83"/>
      <c r="L186" s="82" t="str">
        <f>IF(I186&lt;&gt;0,((VLOOKUP(I186,'1. Standard_Cost'!$B$4:$D$9,2)+VLOOKUP(I186,'1. Standard_Cost'!$B$4:$D$9,3))*J186*K186),"0")</f>
        <v>0</v>
      </c>
      <c r="M186" s="82">
        <f>L186*'1. Standard_Cost'!$F$4</f>
        <v>0</v>
      </c>
      <c r="N186" s="83"/>
      <c r="O186" s="83"/>
      <c r="P186" s="83"/>
      <c r="Q186" s="83"/>
      <c r="R186" s="84">
        <f>'1. Standard_Cost'!$B$13*N186*P186</f>
        <v>0</v>
      </c>
      <c r="S186" s="84">
        <f>N186*O186*P186*'1. Standard_Cost'!$C$13</f>
        <v>0</v>
      </c>
      <c r="T186" s="84">
        <f>N186*P186*Q186*'1. Standard_Cost'!$D$13</f>
        <v>0</v>
      </c>
      <c r="U186" s="84">
        <f>N186*O186*'1. Standard_Cost'!$E$13</f>
        <v>0</v>
      </c>
      <c r="V186" s="83"/>
      <c r="W186" s="83"/>
      <c r="X186" s="83"/>
      <c r="Y186" s="84">
        <f>+V186*((X186*'1. Standard_Cost'!$B$17)+(W186*X186*'1. Standard_Cost'!$C$17))</f>
        <v>0</v>
      </c>
      <c r="Z186" s="83"/>
      <c r="AA186" s="83"/>
      <c r="AB186" s="84">
        <f>+Z186*'1. Standard_Cost'!$B$21+AA186*'1. Standard_Cost'!$C$21</f>
        <v>0</v>
      </c>
      <c r="AC186" s="85"/>
      <c r="AD186" s="86"/>
      <c r="AE186" s="84">
        <f>SUM(AD186,AC186,AB186,Y186,U186,T186,S186,R186)*'1. Standard_Cost'!$B$29</f>
        <v>0</v>
      </c>
      <c r="AF186" s="84">
        <f t="shared" si="69"/>
        <v>0</v>
      </c>
      <c r="AG186" s="83"/>
      <c r="AH186" s="83"/>
      <c r="AI186" s="83"/>
      <c r="AJ186" s="87"/>
      <c r="AK186" s="87"/>
      <c r="AL186" s="87"/>
      <c r="AM186" s="84" t="e">
        <f>AG186*'1. Standard_Cost'!$B$25+'Incremental_Cost Year 1'!#REF!*'1. Standard_Cost'!$C$25+'Incremental_Cost Year 1'!#REF!*'1. Standard_Cost'!$D$25+'Incremental_Cost Year 1'!#REF!+'Incremental_Cost Year 1'!#REF!+AK186</f>
        <v>#REF!</v>
      </c>
      <c r="AN186" s="84" t="e">
        <f>AM186*'1. Standard_Cost'!$C$29</f>
        <v>#REF!</v>
      </c>
      <c r="AO186" s="87"/>
      <c r="AP186" s="144">
        <v>0</v>
      </c>
      <c r="AQ186" s="113">
        <f t="shared" si="70"/>
        <v>0</v>
      </c>
      <c r="AR186" s="113">
        <f t="shared" si="71"/>
        <v>0</v>
      </c>
      <c r="AS186" s="113" t="e">
        <f t="shared" si="72"/>
        <v>#REF!</v>
      </c>
      <c r="AT186" s="113" t="e">
        <f t="shared" si="73"/>
        <v>#REF!</v>
      </c>
      <c r="AU186" s="154"/>
      <c r="AV186" s="154"/>
      <c r="AW186" s="154"/>
      <c r="AX186" s="154"/>
      <c r="AY186" s="154"/>
      <c r="AZ186" s="154"/>
      <c r="BA186" s="154"/>
      <c r="BB186" s="155" t="e">
        <f t="shared" si="74"/>
        <v>#REF!</v>
      </c>
    </row>
    <row r="187" spans="1:54" s="28" customFormat="1" ht="283.5" outlineLevel="1">
      <c r="A187" s="73"/>
      <c r="B187" s="111"/>
      <c r="C187" s="112"/>
      <c r="D187" s="293" t="s">
        <v>210</v>
      </c>
      <c r="E187" s="125" t="s">
        <v>424</v>
      </c>
      <c r="F187" s="225">
        <v>2028</v>
      </c>
      <c r="G187" s="225">
        <v>2030</v>
      </c>
      <c r="H187" s="219" t="s">
        <v>425</v>
      </c>
      <c r="I187" s="156"/>
      <c r="J187" s="156"/>
      <c r="K187" s="156"/>
      <c r="L187" s="84">
        <f>SUM(L183:L186)</f>
        <v>0</v>
      </c>
      <c r="M187" s="84">
        <f>SUM(M183:M186)</f>
        <v>0</v>
      </c>
      <c r="N187" s="156"/>
      <c r="O187" s="156"/>
      <c r="P187" s="156"/>
      <c r="Q187" s="156"/>
      <c r="R187" s="84">
        <f>SUM(R183:R186)</f>
        <v>0</v>
      </c>
      <c r="S187" s="84">
        <f>SUM(S183:S186)</f>
        <v>0</v>
      </c>
      <c r="T187" s="84">
        <f>SUM(T183:T186)</f>
        <v>0</v>
      </c>
      <c r="U187" s="84">
        <f>SUM(U183:U186)</f>
        <v>0</v>
      </c>
      <c r="V187" s="156"/>
      <c r="W187" s="156"/>
      <c r="X187" s="156"/>
      <c r="Y187" s="84">
        <f>SUM(Y183:Y186)</f>
        <v>0</v>
      </c>
      <c r="Z187" s="84"/>
      <c r="AA187" s="156"/>
      <c r="AB187" s="84">
        <f>SUM(AB183:AB186)</f>
        <v>0</v>
      </c>
      <c r="AC187" s="84">
        <f>SUM(AC183:AC186)</f>
        <v>0</v>
      </c>
      <c r="AD187" s="84">
        <f>SUM(AD183:AD186)</f>
        <v>0</v>
      </c>
      <c r="AE187" s="84">
        <f>SUM(AE183:AE186)</f>
        <v>0</v>
      </c>
      <c r="AF187" s="84">
        <f>SUM(AF183:AF186)</f>
        <v>0</v>
      </c>
      <c r="AG187" s="156"/>
      <c r="AH187" s="156"/>
      <c r="AI187" s="156"/>
      <c r="AJ187" s="84">
        <f>SUM(AJ183:AJ186)</f>
        <v>0</v>
      </c>
      <c r="AK187" s="84">
        <f>SUM(AK183:AK186)</f>
        <v>0</v>
      </c>
      <c r="AL187" s="84">
        <f>SUM(AL183:AL186)</f>
        <v>0</v>
      </c>
      <c r="AM187" s="84" t="e">
        <f>SUM(AM183:AM186)</f>
        <v>#REF!</v>
      </c>
      <c r="AN187" s="84" t="e">
        <f>SUM(AN183:AN186)</f>
        <v>#REF!</v>
      </c>
      <c r="AO187" s="157"/>
      <c r="AP187" s="158"/>
      <c r="AQ187" s="84">
        <f t="shared" ref="AQ187:BA187" si="75">SUM(AQ183:AQ186)</f>
        <v>0</v>
      </c>
      <c r="AR187" s="84">
        <f t="shared" si="75"/>
        <v>0</v>
      </c>
      <c r="AS187" s="84" t="e">
        <f t="shared" si="75"/>
        <v>#REF!</v>
      </c>
      <c r="AT187" s="84" t="e">
        <f t="shared" si="75"/>
        <v>#REF!</v>
      </c>
      <c r="AU187" s="84">
        <f t="shared" si="75"/>
        <v>0</v>
      </c>
      <c r="AV187" s="84">
        <f t="shared" si="75"/>
        <v>0</v>
      </c>
      <c r="AW187" s="84">
        <f t="shared" si="75"/>
        <v>0</v>
      </c>
      <c r="AX187" s="84">
        <f t="shared" si="75"/>
        <v>0</v>
      </c>
      <c r="AY187" s="84">
        <f t="shared" si="75"/>
        <v>0</v>
      </c>
      <c r="AZ187" s="84">
        <f t="shared" si="75"/>
        <v>0</v>
      </c>
      <c r="BA187" s="84">
        <f t="shared" si="75"/>
        <v>0</v>
      </c>
      <c r="BB187" s="115" t="e">
        <f>SUM(BB183:BB185)</f>
        <v>#REF!</v>
      </c>
    </row>
    <row r="188" spans="1:54" s="28" customFormat="1" ht="409.5" outlineLevel="2">
      <c r="A188" s="73"/>
      <c r="B188" s="107"/>
      <c r="C188" s="108"/>
      <c r="D188" s="124"/>
      <c r="E188" s="201"/>
      <c r="F188" s="225">
        <v>2024</v>
      </c>
      <c r="G188" s="225">
        <v>2024</v>
      </c>
      <c r="H188" s="70" t="s">
        <v>431</v>
      </c>
      <c r="I188" s="87"/>
      <c r="J188" s="83"/>
      <c r="K188" s="83"/>
      <c r="L188" s="82" t="str">
        <f>IF(I188&lt;&gt;0,((VLOOKUP(I188,'1. Standard_Cost'!$B$4:$D$9,2)+VLOOKUP(I188,'1. Standard_Cost'!$B$4:$D$9,3))*J188*K188),"0")</f>
        <v>0</v>
      </c>
      <c r="M188" s="82">
        <f>L188*'1. Standard_Cost'!$F$4</f>
        <v>0</v>
      </c>
      <c r="N188" s="83"/>
      <c r="O188" s="83"/>
      <c r="P188" s="83"/>
      <c r="Q188" s="83"/>
      <c r="R188" s="84">
        <f>'1. Standard_Cost'!$B$13*N188*P188</f>
        <v>0</v>
      </c>
      <c r="S188" s="84">
        <f>N188*O188*P188*'1. Standard_Cost'!$C$13</f>
        <v>0</v>
      </c>
      <c r="T188" s="84">
        <f>N188*P188*Q188*'1. Standard_Cost'!$D$13</f>
        <v>0</v>
      </c>
      <c r="U188" s="84">
        <f>N188*O188*'1. Standard_Cost'!$E$13</f>
        <v>0</v>
      </c>
      <c r="V188" s="83"/>
      <c r="W188" s="83"/>
      <c r="X188" s="83"/>
      <c r="Y188" s="84">
        <f>+V188*((X188*'1. Standard_Cost'!$B$17)+(W188*X188*'1. Standard_Cost'!$C$17))</f>
        <v>0</v>
      </c>
      <c r="Z188" s="83"/>
      <c r="AA188" s="83"/>
      <c r="AB188" s="84">
        <f>+Z188*'1. Standard_Cost'!$B$21+AA188*'1. Standard_Cost'!$C$21</f>
        <v>0</v>
      </c>
      <c r="AC188" s="85"/>
      <c r="AD188" s="86"/>
      <c r="AE188" s="84">
        <f>SUM(AD188,AC188,AB188,Y188,U188,T188,S188,R188)*'1. Standard_Cost'!$B$29</f>
        <v>0</v>
      </c>
      <c r="AF188" s="84">
        <f t="shared" ref="AF188:AF193" si="76">SUM(AE188,AD188,AC188,AB188,Y188,U188,T188,S188,R188)</f>
        <v>0</v>
      </c>
      <c r="AG188" s="83"/>
      <c r="AH188" s="83"/>
      <c r="AI188" s="83"/>
      <c r="AJ188" s="87"/>
      <c r="AK188" s="87"/>
      <c r="AL188" s="87"/>
      <c r="AM188" s="84" t="e">
        <f>AG188*'1. Standard_Cost'!$B$25+'Incremental_Cost Year 1'!#REF!*'1. Standard_Cost'!$C$25+'Incremental_Cost Year 1'!#REF!*'1. Standard_Cost'!$D$25+'Incremental_Cost Year 1'!#REF!+'Incremental_Cost Year 1'!#REF!+AK188</f>
        <v>#REF!</v>
      </c>
      <c r="AN188" s="84" t="e">
        <f>AM188*'1. Standard_Cost'!$C$29</f>
        <v>#REF!</v>
      </c>
      <c r="AO188" s="87"/>
      <c r="AP188" s="144">
        <v>0</v>
      </c>
      <c r="AQ188" s="113">
        <f t="shared" ref="AQ188:AQ193" si="77">L188+M188</f>
        <v>0</v>
      </c>
      <c r="AR188" s="113">
        <f t="shared" ref="AR188:AR193" si="78">AF188</f>
        <v>0</v>
      </c>
      <c r="AS188" s="113" t="e">
        <f t="shared" ref="AS188:AS193" si="79">AM188+AN188</f>
        <v>#REF!</v>
      </c>
      <c r="AT188" s="113" t="e">
        <f t="shared" ref="AT188:AT193" si="80">SUM(AQ188,AR188,AS188)</f>
        <v>#REF!</v>
      </c>
      <c r="AU188" s="154"/>
      <c r="AV188" s="154"/>
      <c r="AW188" s="154"/>
      <c r="AX188" s="154"/>
      <c r="AY188" s="154"/>
      <c r="AZ188" s="154"/>
      <c r="BA188" s="154"/>
      <c r="BB188" s="155" t="e">
        <f t="shared" ref="BB188:BB193" si="81">SUM(AU188:BA188)-AT188</f>
        <v>#REF!</v>
      </c>
    </row>
    <row r="189" spans="1:54" s="28" customFormat="1" ht="409.5" outlineLevel="2">
      <c r="A189" s="73"/>
      <c r="B189" s="107"/>
      <c r="C189" s="108"/>
      <c r="D189" s="121"/>
      <c r="E189" s="203"/>
      <c r="F189" s="225">
        <v>2024</v>
      </c>
      <c r="G189" s="225">
        <v>2030</v>
      </c>
      <c r="H189" s="70" t="s">
        <v>432</v>
      </c>
      <c r="I189" s="87"/>
      <c r="J189" s="83"/>
      <c r="K189" s="83"/>
      <c r="L189" s="82" t="str">
        <f>IF(I189&lt;&gt;0,((VLOOKUP(I189,'1. Standard_Cost'!$B$4:$D$9,2)+VLOOKUP(I189,'1. Standard_Cost'!$B$4:$D$9,3))*J189*K189),"0")</f>
        <v>0</v>
      </c>
      <c r="M189" s="82">
        <f>L189*'1. Standard_Cost'!$F$4</f>
        <v>0</v>
      </c>
      <c r="N189" s="83"/>
      <c r="O189" s="83"/>
      <c r="P189" s="83"/>
      <c r="Q189" s="83"/>
      <c r="R189" s="84">
        <f>'1. Standard_Cost'!$B$13*N189*P189</f>
        <v>0</v>
      </c>
      <c r="S189" s="84">
        <f>N189*O189*P189*'1. Standard_Cost'!$C$13</f>
        <v>0</v>
      </c>
      <c r="T189" s="84">
        <f>N189*P189*Q189*'1. Standard_Cost'!$D$13</f>
        <v>0</v>
      </c>
      <c r="U189" s="84">
        <f>N189*O189*'1. Standard_Cost'!$E$13</f>
        <v>0</v>
      </c>
      <c r="V189" s="83"/>
      <c r="W189" s="83"/>
      <c r="X189" s="83"/>
      <c r="Y189" s="84">
        <f>+V189*((X189*'1. Standard_Cost'!$B$17)+(W189*X189*'1. Standard_Cost'!$C$17))</f>
        <v>0</v>
      </c>
      <c r="Z189" s="83"/>
      <c r="AA189" s="83"/>
      <c r="AB189" s="84">
        <f>+Z189*'1. Standard_Cost'!$B$21+AA189*'1. Standard_Cost'!$C$21</f>
        <v>0</v>
      </c>
      <c r="AC189" s="85"/>
      <c r="AD189" s="86"/>
      <c r="AE189" s="84">
        <f>SUM(AD189,AC189,AB189,Y189,U189,T189,S189,R189)*'1. Standard_Cost'!$B$29</f>
        <v>0</v>
      </c>
      <c r="AF189" s="84">
        <f t="shared" si="76"/>
        <v>0</v>
      </c>
      <c r="AG189" s="83"/>
      <c r="AH189" s="83"/>
      <c r="AI189" s="83"/>
      <c r="AJ189" s="87"/>
      <c r="AK189" s="87"/>
      <c r="AL189" s="87"/>
      <c r="AM189" s="84" t="e">
        <f>AG189*'1. Standard_Cost'!$B$25+'Incremental_Cost Year 1'!#REF!*'1. Standard_Cost'!$C$25+'Incremental_Cost Year 1'!#REF!*'1. Standard_Cost'!$D$25+'Incremental_Cost Year 1'!#REF!+'Incremental_Cost Year 1'!#REF!+AK189</f>
        <v>#REF!</v>
      </c>
      <c r="AN189" s="84" t="e">
        <f>AM189*'1. Standard_Cost'!$C$29</f>
        <v>#REF!</v>
      </c>
      <c r="AO189" s="87"/>
      <c r="AP189" s="144">
        <v>0</v>
      </c>
      <c r="AQ189" s="113">
        <f t="shared" si="77"/>
        <v>0</v>
      </c>
      <c r="AR189" s="113">
        <f t="shared" si="78"/>
        <v>0</v>
      </c>
      <c r="AS189" s="113" t="e">
        <f t="shared" si="79"/>
        <v>#REF!</v>
      </c>
      <c r="AT189" s="113" t="e">
        <f t="shared" si="80"/>
        <v>#REF!</v>
      </c>
      <c r="AU189" s="154"/>
      <c r="AV189" s="154"/>
      <c r="AW189" s="154"/>
      <c r="AX189" s="154"/>
      <c r="AY189" s="154"/>
      <c r="AZ189" s="154"/>
      <c r="BA189" s="154"/>
      <c r="BB189" s="155" t="e">
        <f t="shared" si="81"/>
        <v>#REF!</v>
      </c>
    </row>
    <row r="190" spans="1:54" s="28" customFormat="1" ht="409.5" outlineLevel="2">
      <c r="A190" s="73"/>
      <c r="B190" s="107"/>
      <c r="C190" s="108"/>
      <c r="D190" s="121"/>
      <c r="E190" s="203"/>
      <c r="F190" s="225">
        <v>2024</v>
      </c>
      <c r="G190" s="225">
        <v>2024</v>
      </c>
      <c r="H190" s="70" t="s">
        <v>433</v>
      </c>
      <c r="I190" s="87"/>
      <c r="J190" s="83"/>
      <c r="K190" s="83"/>
      <c r="L190" s="82" t="str">
        <f>IF(I190&lt;&gt;0,((VLOOKUP(I190,'1. Standard_Cost'!$B$4:$D$9,2)+VLOOKUP(I190,'1. Standard_Cost'!$B$4:$D$9,3))*J190*K190),"0")</f>
        <v>0</v>
      </c>
      <c r="M190" s="82">
        <f>L190*'1. Standard_Cost'!$F$4</f>
        <v>0</v>
      </c>
      <c r="N190" s="83"/>
      <c r="O190" s="83"/>
      <c r="P190" s="83"/>
      <c r="Q190" s="83"/>
      <c r="R190" s="84">
        <f>'1. Standard_Cost'!$B$13*N190*P190</f>
        <v>0</v>
      </c>
      <c r="S190" s="84">
        <f>N190*O190*P190*'1. Standard_Cost'!$C$13</f>
        <v>0</v>
      </c>
      <c r="T190" s="84">
        <f>N190*P190*Q190*'1. Standard_Cost'!$D$13</f>
        <v>0</v>
      </c>
      <c r="U190" s="84">
        <f>N190*O190*'1. Standard_Cost'!$E$13</f>
        <v>0</v>
      </c>
      <c r="V190" s="83"/>
      <c r="W190" s="83"/>
      <c r="X190" s="83"/>
      <c r="Y190" s="84">
        <f>+V190*((X190*'1. Standard_Cost'!$B$17)+(W190*X190*'1. Standard_Cost'!$C$17))</f>
        <v>0</v>
      </c>
      <c r="Z190" s="83"/>
      <c r="AA190" s="83"/>
      <c r="AB190" s="84">
        <f>+Z190*'1. Standard_Cost'!$B$21+AA190*'1. Standard_Cost'!$C$21</f>
        <v>0</v>
      </c>
      <c r="AC190" s="85"/>
      <c r="AD190" s="86"/>
      <c r="AE190" s="84">
        <f>SUM(AD190,AC190,AB190,Y190,U190,T190,S190,R190)*'1. Standard_Cost'!$B$29</f>
        <v>0</v>
      </c>
      <c r="AF190" s="84">
        <f t="shared" si="76"/>
        <v>0</v>
      </c>
      <c r="AG190" s="83"/>
      <c r="AH190" s="83"/>
      <c r="AI190" s="83"/>
      <c r="AJ190" s="87"/>
      <c r="AK190" s="87"/>
      <c r="AL190" s="87"/>
      <c r="AM190" s="84" t="e">
        <f>AG190*'1. Standard_Cost'!$B$25+'Incremental_Cost Year 1'!#REF!*'1. Standard_Cost'!$C$25+'Incremental_Cost Year 1'!#REF!*'1. Standard_Cost'!$D$25+'Incremental_Cost Year 1'!#REF!+'Incremental_Cost Year 1'!#REF!+AK190</f>
        <v>#REF!</v>
      </c>
      <c r="AN190" s="84" t="e">
        <f>AM190*'1. Standard_Cost'!$C$29</f>
        <v>#REF!</v>
      </c>
      <c r="AO190" s="87"/>
      <c r="AP190" s="144">
        <v>0</v>
      </c>
      <c r="AQ190" s="113">
        <f t="shared" si="77"/>
        <v>0</v>
      </c>
      <c r="AR190" s="113">
        <f t="shared" si="78"/>
        <v>0</v>
      </c>
      <c r="AS190" s="113" t="e">
        <f t="shared" si="79"/>
        <v>#REF!</v>
      </c>
      <c r="AT190" s="113" t="e">
        <f t="shared" si="80"/>
        <v>#REF!</v>
      </c>
      <c r="AU190" s="154"/>
      <c r="AV190" s="154"/>
      <c r="AW190" s="154"/>
      <c r="AX190" s="154"/>
      <c r="AY190" s="154"/>
      <c r="AZ190" s="154"/>
      <c r="BA190" s="154"/>
      <c r="BB190" s="155" t="e">
        <f t="shared" si="81"/>
        <v>#REF!</v>
      </c>
    </row>
    <row r="191" spans="1:54" s="28" customFormat="1" ht="409.5" outlineLevel="2">
      <c r="A191" s="73"/>
      <c r="B191" s="107"/>
      <c r="C191" s="108"/>
      <c r="D191" s="121"/>
      <c r="E191" s="203"/>
      <c r="F191" s="225">
        <v>2024</v>
      </c>
      <c r="G191" s="225">
        <v>2030</v>
      </c>
      <c r="H191" s="70" t="s">
        <v>434</v>
      </c>
      <c r="I191" s="87"/>
      <c r="J191" s="83"/>
      <c r="K191" s="83"/>
      <c r="L191" s="82" t="str">
        <f>IF(I191&lt;&gt;0,((VLOOKUP(I191,'1. Standard_Cost'!$B$4:$D$9,2)+VLOOKUP(I191,'1. Standard_Cost'!$B$4:$D$9,3))*J191*K191),"0")</f>
        <v>0</v>
      </c>
      <c r="M191" s="82">
        <f>L191*'1. Standard_Cost'!$F$4</f>
        <v>0</v>
      </c>
      <c r="N191" s="83"/>
      <c r="O191" s="83"/>
      <c r="P191" s="83"/>
      <c r="Q191" s="83"/>
      <c r="R191" s="84">
        <f>'1. Standard_Cost'!$B$13*N191*P191</f>
        <v>0</v>
      </c>
      <c r="S191" s="84">
        <f>N191*O191*P191*'1. Standard_Cost'!$C$13</f>
        <v>0</v>
      </c>
      <c r="T191" s="84">
        <f>N191*P191*Q191*'1. Standard_Cost'!$D$13</f>
        <v>0</v>
      </c>
      <c r="U191" s="84">
        <f>N191*O191*'1. Standard_Cost'!$E$13</f>
        <v>0</v>
      </c>
      <c r="V191" s="83"/>
      <c r="W191" s="83"/>
      <c r="X191" s="83"/>
      <c r="Y191" s="84">
        <f>+V191*((X191*'1. Standard_Cost'!$B$17)+(W191*X191*'1. Standard_Cost'!$C$17))</f>
        <v>0</v>
      </c>
      <c r="Z191" s="83"/>
      <c r="AA191" s="83"/>
      <c r="AB191" s="84">
        <f>+Z191*'1. Standard_Cost'!$B$21+AA191*'1. Standard_Cost'!$C$21</f>
        <v>0</v>
      </c>
      <c r="AC191" s="85"/>
      <c r="AD191" s="86"/>
      <c r="AE191" s="84">
        <f>SUM(AD191,AC191,AB191,Y191,U191,T191,S191,R191)*'1. Standard_Cost'!$B$29</f>
        <v>0</v>
      </c>
      <c r="AF191" s="84">
        <f t="shared" si="76"/>
        <v>0</v>
      </c>
      <c r="AG191" s="83"/>
      <c r="AH191" s="83"/>
      <c r="AI191" s="83"/>
      <c r="AJ191" s="87"/>
      <c r="AK191" s="87"/>
      <c r="AL191" s="87"/>
      <c r="AM191" s="84" t="e">
        <f>AG191*'1. Standard_Cost'!$B$25+'Incremental_Cost Year 1'!#REF!*'1. Standard_Cost'!$C$25+'Incremental_Cost Year 1'!#REF!*'1. Standard_Cost'!$D$25+'Incremental_Cost Year 1'!#REF!+'Incremental_Cost Year 1'!#REF!+AK191</f>
        <v>#REF!</v>
      </c>
      <c r="AN191" s="84" t="e">
        <f>AM191*'1. Standard_Cost'!$C$29</f>
        <v>#REF!</v>
      </c>
      <c r="AO191" s="87"/>
      <c r="AP191" s="144">
        <v>0</v>
      </c>
      <c r="AQ191" s="113">
        <f t="shared" si="77"/>
        <v>0</v>
      </c>
      <c r="AR191" s="113">
        <f t="shared" si="78"/>
        <v>0</v>
      </c>
      <c r="AS191" s="113" t="e">
        <f t="shared" si="79"/>
        <v>#REF!</v>
      </c>
      <c r="AT191" s="113" t="e">
        <f t="shared" si="80"/>
        <v>#REF!</v>
      </c>
      <c r="AU191" s="154"/>
      <c r="AV191" s="154"/>
      <c r="AW191" s="154"/>
      <c r="AX191" s="154"/>
      <c r="AY191" s="154"/>
      <c r="AZ191" s="154"/>
      <c r="BA191" s="154"/>
      <c r="BB191" s="155" t="e">
        <f t="shared" si="81"/>
        <v>#REF!</v>
      </c>
    </row>
    <row r="192" spans="1:54" s="28" customFormat="1" ht="72" customHeight="1" outlineLevel="2">
      <c r="A192" s="73"/>
      <c r="B192" s="107"/>
      <c r="C192" s="108"/>
      <c r="D192" s="121"/>
      <c r="E192" s="203"/>
      <c r="F192" s="225">
        <v>2024</v>
      </c>
      <c r="G192" s="225">
        <v>2030</v>
      </c>
      <c r="H192" s="70" t="s">
        <v>435</v>
      </c>
      <c r="I192" s="87"/>
      <c r="J192" s="83"/>
      <c r="K192" s="83"/>
      <c r="L192" s="82" t="str">
        <f>IF(I192&lt;&gt;0,((VLOOKUP(I192,'1. Standard_Cost'!$B$4:$D$9,2)+VLOOKUP(I192,'1. Standard_Cost'!$B$4:$D$9,3))*J192*K192),"0")</f>
        <v>0</v>
      </c>
      <c r="M192" s="82">
        <f>L192*'1. Standard_Cost'!$F$4</f>
        <v>0</v>
      </c>
      <c r="N192" s="83"/>
      <c r="O192" s="83"/>
      <c r="P192" s="83"/>
      <c r="Q192" s="83"/>
      <c r="R192" s="84">
        <f>'1. Standard_Cost'!$B$13*N192*P192</f>
        <v>0</v>
      </c>
      <c r="S192" s="84">
        <f>N192*O192*P192*'1. Standard_Cost'!$C$13</f>
        <v>0</v>
      </c>
      <c r="T192" s="84">
        <f>N192*P192*Q192*'1. Standard_Cost'!$D$13</f>
        <v>0</v>
      </c>
      <c r="U192" s="84">
        <f>N192*O192*'1. Standard_Cost'!$E$13</f>
        <v>0</v>
      </c>
      <c r="V192" s="83"/>
      <c r="W192" s="83"/>
      <c r="X192" s="83"/>
      <c r="Y192" s="84">
        <f>+V192*((X192*'1. Standard_Cost'!$B$17)+(W192*X192*'1. Standard_Cost'!$C$17))</f>
        <v>0</v>
      </c>
      <c r="Z192" s="83"/>
      <c r="AA192" s="83"/>
      <c r="AB192" s="84">
        <f>+Z192*'1. Standard_Cost'!$B$21+AA192*'1. Standard_Cost'!$C$21</f>
        <v>0</v>
      </c>
      <c r="AC192" s="85"/>
      <c r="AD192" s="86"/>
      <c r="AE192" s="84">
        <f>SUM(AD192,AC192,AB192,Y192,U192,T192,S192,R192)*'1. Standard_Cost'!$B$29</f>
        <v>0</v>
      </c>
      <c r="AF192" s="84">
        <f t="shared" si="76"/>
        <v>0</v>
      </c>
      <c r="AG192" s="83"/>
      <c r="AH192" s="83"/>
      <c r="AI192" s="83"/>
      <c r="AJ192" s="87"/>
      <c r="AK192" s="87"/>
      <c r="AL192" s="87"/>
      <c r="AM192" s="84" t="e">
        <f>AG192*'1. Standard_Cost'!$B$25+'Incremental_Cost Year 1'!#REF!*'1. Standard_Cost'!$C$25+'Incremental_Cost Year 1'!#REF!*'1. Standard_Cost'!$D$25+'Incremental_Cost Year 1'!#REF!+'Incremental_Cost Year 1'!#REF!+AK192</f>
        <v>#REF!</v>
      </c>
      <c r="AN192" s="84" t="e">
        <f>AM192*'1. Standard_Cost'!$C$29</f>
        <v>#REF!</v>
      </c>
      <c r="AO192" s="87"/>
      <c r="AP192" s="144">
        <v>0</v>
      </c>
      <c r="AQ192" s="113">
        <f t="shared" si="77"/>
        <v>0</v>
      </c>
      <c r="AR192" s="113">
        <f t="shared" si="78"/>
        <v>0</v>
      </c>
      <c r="AS192" s="113" t="e">
        <f t="shared" si="79"/>
        <v>#REF!</v>
      </c>
      <c r="AT192" s="113" t="e">
        <f t="shared" si="80"/>
        <v>#REF!</v>
      </c>
      <c r="AU192" s="154"/>
      <c r="AV192" s="154"/>
      <c r="AW192" s="154"/>
      <c r="AX192" s="154"/>
      <c r="AY192" s="154"/>
      <c r="AZ192" s="154"/>
      <c r="BA192" s="154"/>
      <c r="BB192" s="155" t="e">
        <f t="shared" si="81"/>
        <v>#REF!</v>
      </c>
    </row>
    <row r="193" spans="1:54" s="28" customFormat="1" ht="72" customHeight="1" outlineLevel="2">
      <c r="A193" s="73"/>
      <c r="B193" s="107"/>
      <c r="C193" s="108"/>
      <c r="D193" s="90"/>
      <c r="E193" s="205"/>
      <c r="F193" s="225">
        <v>2024</v>
      </c>
      <c r="G193" s="225">
        <v>2030</v>
      </c>
      <c r="H193" s="67" t="s">
        <v>436</v>
      </c>
      <c r="I193" s="87"/>
      <c r="J193" s="83"/>
      <c r="K193" s="83"/>
      <c r="L193" s="82" t="str">
        <f>IF(I193&lt;&gt;0,((VLOOKUP(I193,'1. Standard_Cost'!$B$4:$D$9,2)+VLOOKUP(I193,'1. Standard_Cost'!$B$4:$D$9,3))*J193*K193),"0")</f>
        <v>0</v>
      </c>
      <c r="M193" s="82">
        <f>L193*'1. Standard_Cost'!$F$4</f>
        <v>0</v>
      </c>
      <c r="N193" s="83"/>
      <c r="O193" s="83"/>
      <c r="P193" s="83"/>
      <c r="Q193" s="83"/>
      <c r="R193" s="84">
        <f>'1. Standard_Cost'!$B$13*N193*P193</f>
        <v>0</v>
      </c>
      <c r="S193" s="84">
        <f>N193*O193*P193*'1. Standard_Cost'!$C$13</f>
        <v>0</v>
      </c>
      <c r="T193" s="84">
        <f>N193*P193*Q193*'1. Standard_Cost'!$D$13</f>
        <v>0</v>
      </c>
      <c r="U193" s="84">
        <f>N193*O193*'1. Standard_Cost'!$E$13</f>
        <v>0</v>
      </c>
      <c r="V193" s="83"/>
      <c r="W193" s="83"/>
      <c r="X193" s="83"/>
      <c r="Y193" s="84">
        <f>+V193*((X193*'1. Standard_Cost'!$B$17)+(W193*X193*'1. Standard_Cost'!$C$17))</f>
        <v>0</v>
      </c>
      <c r="Z193" s="83"/>
      <c r="AA193" s="83"/>
      <c r="AB193" s="84">
        <f>+Z193*'1. Standard_Cost'!$B$21+AA193*'1. Standard_Cost'!$C$21</f>
        <v>0</v>
      </c>
      <c r="AC193" s="85"/>
      <c r="AD193" s="86"/>
      <c r="AE193" s="84">
        <f>SUM(AD193,AC193,AB193,Y193,U193,T193,S193,R193)*'1. Standard_Cost'!$B$29</f>
        <v>0</v>
      </c>
      <c r="AF193" s="84">
        <f t="shared" si="76"/>
        <v>0</v>
      </c>
      <c r="AG193" s="83"/>
      <c r="AH193" s="83"/>
      <c r="AI193" s="83"/>
      <c r="AJ193" s="87"/>
      <c r="AK193" s="87"/>
      <c r="AL193" s="87"/>
      <c r="AM193" s="84" t="e">
        <f>AG193*'1. Standard_Cost'!$B$25+'Incremental_Cost Year 1'!#REF!*'1. Standard_Cost'!$C$25+'Incremental_Cost Year 1'!#REF!*'1. Standard_Cost'!$D$25+'Incremental_Cost Year 1'!#REF!+'Incremental_Cost Year 1'!#REF!+AK193</f>
        <v>#REF!</v>
      </c>
      <c r="AN193" s="84" t="e">
        <f>AM193*'1. Standard_Cost'!$C$29</f>
        <v>#REF!</v>
      </c>
      <c r="AO193" s="87"/>
      <c r="AP193" s="144">
        <v>0</v>
      </c>
      <c r="AQ193" s="113">
        <f t="shared" si="77"/>
        <v>0</v>
      </c>
      <c r="AR193" s="113">
        <f t="shared" si="78"/>
        <v>0</v>
      </c>
      <c r="AS193" s="113" t="e">
        <f t="shared" si="79"/>
        <v>#REF!</v>
      </c>
      <c r="AT193" s="113" t="e">
        <f t="shared" si="80"/>
        <v>#REF!</v>
      </c>
      <c r="AU193" s="154"/>
      <c r="AV193" s="154"/>
      <c r="AW193" s="154"/>
      <c r="AX193" s="154"/>
      <c r="AY193" s="154"/>
      <c r="AZ193" s="154"/>
      <c r="BA193" s="154"/>
      <c r="BB193" s="155" t="e">
        <f t="shared" si="81"/>
        <v>#REF!</v>
      </c>
    </row>
    <row r="194" spans="1:54" s="28" customFormat="1" ht="299.25" outlineLevel="1">
      <c r="A194" s="73"/>
      <c r="B194" s="181"/>
      <c r="C194" s="252"/>
      <c r="D194" s="89" t="s">
        <v>438</v>
      </c>
      <c r="E194" s="135" t="s">
        <v>430</v>
      </c>
      <c r="F194" s="225">
        <v>2024</v>
      </c>
      <c r="G194" s="225">
        <v>2030</v>
      </c>
      <c r="H194" s="219" t="s">
        <v>177</v>
      </c>
      <c r="I194" s="156"/>
      <c r="J194" s="156"/>
      <c r="K194" s="156"/>
      <c r="L194" s="84">
        <f>SUM(L188:L192)</f>
        <v>0</v>
      </c>
      <c r="M194" s="84">
        <f>SUM(M188:M192)</f>
        <v>0</v>
      </c>
      <c r="N194" s="156"/>
      <c r="O194" s="156"/>
      <c r="P194" s="156"/>
      <c r="Q194" s="156"/>
      <c r="R194" s="84">
        <f>SUM(R188:R192)</f>
        <v>0</v>
      </c>
      <c r="S194" s="84">
        <f>SUM(S188:S192)</f>
        <v>0</v>
      </c>
      <c r="T194" s="84">
        <f>SUM(T188:T192)</f>
        <v>0</v>
      </c>
      <c r="U194" s="84">
        <f>SUM(U188:U192)</f>
        <v>0</v>
      </c>
      <c r="V194" s="156"/>
      <c r="W194" s="156"/>
      <c r="X194" s="156"/>
      <c r="Y194" s="84">
        <f>SUM(Y188:Y192)</f>
        <v>0</v>
      </c>
      <c r="Z194" s="84"/>
      <c r="AA194" s="156"/>
      <c r="AB194" s="84">
        <f>SUM(AB188:AB192)</f>
        <v>0</v>
      </c>
      <c r="AC194" s="84">
        <f>SUM(AC188:AC192)</f>
        <v>0</v>
      </c>
      <c r="AD194" s="84">
        <f>SUM(AD188:AD192)</f>
        <v>0</v>
      </c>
      <c r="AE194" s="84">
        <f>SUM(AE188:AE192)</f>
        <v>0</v>
      </c>
      <c r="AF194" s="84">
        <f>SUM(AF188:AF192)</f>
        <v>0</v>
      </c>
      <c r="AG194" s="156"/>
      <c r="AH194" s="156"/>
      <c r="AI194" s="156"/>
      <c r="AJ194" s="84">
        <f>SUM(AJ188:AJ192)</f>
        <v>0</v>
      </c>
      <c r="AK194" s="84">
        <f>SUM(AK188:AK192)</f>
        <v>0</v>
      </c>
      <c r="AL194" s="84">
        <f>SUM(AL188:AL192)</f>
        <v>0</v>
      </c>
      <c r="AM194" s="84" t="e">
        <f>SUM(AM188:AM192)</f>
        <v>#REF!</v>
      </c>
      <c r="AN194" s="84" t="e">
        <f>SUM(AN188:AN192)</f>
        <v>#REF!</v>
      </c>
      <c r="AO194" s="157"/>
      <c r="AP194" s="158"/>
      <c r="AQ194" s="84">
        <f t="shared" ref="AQ194:BB194" si="82">SUM(AQ188:AQ192)</f>
        <v>0</v>
      </c>
      <c r="AR194" s="84">
        <f t="shared" si="82"/>
        <v>0</v>
      </c>
      <c r="AS194" s="84" t="e">
        <f t="shared" si="82"/>
        <v>#REF!</v>
      </c>
      <c r="AT194" s="84" t="e">
        <f t="shared" si="82"/>
        <v>#REF!</v>
      </c>
      <c r="AU194" s="84">
        <f t="shared" si="82"/>
        <v>0</v>
      </c>
      <c r="AV194" s="84">
        <f t="shared" si="82"/>
        <v>0</v>
      </c>
      <c r="AW194" s="84">
        <f t="shared" si="82"/>
        <v>0</v>
      </c>
      <c r="AX194" s="84">
        <f t="shared" si="82"/>
        <v>0</v>
      </c>
      <c r="AY194" s="84">
        <f t="shared" si="82"/>
        <v>0</v>
      </c>
      <c r="AZ194" s="84">
        <f t="shared" si="82"/>
        <v>0</v>
      </c>
      <c r="BA194" s="84">
        <f t="shared" si="82"/>
        <v>0</v>
      </c>
      <c r="BB194" s="84" t="e">
        <f t="shared" si="82"/>
        <v>#REF!</v>
      </c>
    </row>
    <row r="195" spans="1:54" s="28" customFormat="1" ht="409.5" outlineLevel="1">
      <c r="A195" s="73"/>
      <c r="B195" s="181"/>
      <c r="C195" s="188"/>
      <c r="D195" s="296"/>
      <c r="E195" s="223"/>
      <c r="F195" s="80">
        <v>2024</v>
      </c>
      <c r="G195" s="134">
        <v>2030</v>
      </c>
      <c r="H195" s="278" t="s">
        <v>440</v>
      </c>
      <c r="I195" s="87"/>
      <c r="J195" s="83"/>
      <c r="K195" s="83"/>
      <c r="L195" s="82" t="str">
        <f>IF(I195&lt;&gt;0,((VLOOKUP(I195,'1. Standard_Cost'!$B$4:$D$9,2)+VLOOKUP(I195,'1. Standard_Cost'!$B$4:$D$9,3))*J195*K195),"0")</f>
        <v>0</v>
      </c>
      <c r="M195" s="82">
        <f>L195*'1. Standard_Cost'!$F$4</f>
        <v>0</v>
      </c>
      <c r="N195" s="83"/>
      <c r="O195" s="83"/>
      <c r="P195" s="83"/>
      <c r="Q195" s="83"/>
      <c r="R195" s="84">
        <f>'1. Standard_Cost'!$B$13*N195*P195</f>
        <v>0</v>
      </c>
      <c r="S195" s="84">
        <f>N195*O195*P195*'1. Standard_Cost'!$C$13</f>
        <v>0</v>
      </c>
      <c r="T195" s="84">
        <f>N195*P195*Q195*'1. Standard_Cost'!$D$13</f>
        <v>0</v>
      </c>
      <c r="U195" s="84">
        <f>N195*O195*'1. Standard_Cost'!$E$13</f>
        <v>0</v>
      </c>
      <c r="V195" s="83"/>
      <c r="W195" s="83"/>
      <c r="X195" s="83"/>
      <c r="Y195" s="84">
        <f>+V195*((X195*'1. Standard_Cost'!$B$17)+(W195*X195*'1. Standard_Cost'!$C$17))</f>
        <v>0</v>
      </c>
      <c r="Z195" s="83"/>
      <c r="AA195" s="83"/>
      <c r="AB195" s="84">
        <f>+Z195*'1. Standard_Cost'!$B$21+AA195*'1. Standard_Cost'!$C$21</f>
        <v>0</v>
      </c>
      <c r="AC195" s="85"/>
      <c r="AD195" s="86"/>
      <c r="AE195" s="84">
        <f>SUM(AD195,AC195,AB195,Y195,U195,T195,S195,R195)*'1. Standard_Cost'!$B$29</f>
        <v>0</v>
      </c>
      <c r="AF195" s="84">
        <f>SUM(AE195,AD195,AC195,AB195,Y195,U195,T195,S195,R195)</f>
        <v>0</v>
      </c>
      <c r="AG195" s="83"/>
      <c r="AH195" s="83"/>
      <c r="AI195" s="83"/>
      <c r="AJ195" s="87"/>
      <c r="AK195" s="87"/>
      <c r="AL195" s="87"/>
      <c r="AM195" s="84" t="e">
        <f>AG195*'1. Standard_Cost'!$B$25+'Incremental_Cost Year 1'!#REF!*'1. Standard_Cost'!$C$25+'Incremental_Cost Year 1'!#REF!*'1. Standard_Cost'!$D$25+'Incremental_Cost Year 1'!#REF!+'Incremental_Cost Year 1'!#REF!+AK195</f>
        <v>#REF!</v>
      </c>
      <c r="AN195" s="84" t="e">
        <f>AM195*'1. Standard_Cost'!$C$29</f>
        <v>#REF!</v>
      </c>
      <c r="AO195" s="87"/>
      <c r="AP195" s="144">
        <v>0</v>
      </c>
      <c r="AQ195" s="113">
        <f>L195+M195</f>
        <v>0</v>
      </c>
      <c r="AR195" s="113">
        <f>AF195</f>
        <v>0</v>
      </c>
      <c r="AS195" s="113" t="e">
        <f>AM195+AN195</f>
        <v>#REF!</v>
      </c>
      <c r="AT195" s="113" t="e">
        <f>SUM(AQ195,AR195,AS195)</f>
        <v>#REF!</v>
      </c>
      <c r="AU195" s="154"/>
      <c r="AV195" s="154"/>
      <c r="AW195" s="154"/>
      <c r="AX195" s="154"/>
      <c r="AY195" s="154"/>
      <c r="AZ195" s="154"/>
      <c r="BA195" s="154"/>
      <c r="BB195" s="155" t="e">
        <f>SUM(AU195:BA195)-AT195</f>
        <v>#REF!</v>
      </c>
    </row>
    <row r="196" spans="1:54" s="28" customFormat="1" ht="409.5" outlineLevel="1">
      <c r="A196" s="73"/>
      <c r="B196" s="107"/>
      <c r="C196" s="189"/>
      <c r="D196" s="297"/>
      <c r="E196" s="198"/>
      <c r="F196" s="80">
        <v>2024</v>
      </c>
      <c r="G196" s="134">
        <v>2030</v>
      </c>
      <c r="H196" s="278" t="s">
        <v>441</v>
      </c>
      <c r="I196" s="87"/>
      <c r="J196" s="83"/>
      <c r="K196" s="83"/>
      <c r="L196" s="82" t="str">
        <f>IF(I196&lt;&gt;0,((VLOOKUP(I196,'1. Standard_Cost'!$B$4:$D$9,2)+VLOOKUP(I196,'1. Standard_Cost'!$B$4:$D$9,3))*J196*K196),"0")</f>
        <v>0</v>
      </c>
      <c r="M196" s="82">
        <f>L196*'1. Standard_Cost'!$F$4</f>
        <v>0</v>
      </c>
      <c r="N196" s="83"/>
      <c r="O196" s="83"/>
      <c r="P196" s="83"/>
      <c r="Q196" s="83"/>
      <c r="R196" s="84">
        <f>'1. Standard_Cost'!$B$13*N196*P196</f>
        <v>0</v>
      </c>
      <c r="S196" s="84">
        <f>N196*O196*P196*'1. Standard_Cost'!$C$13</f>
        <v>0</v>
      </c>
      <c r="T196" s="84">
        <f>N196*P196*Q196*'1. Standard_Cost'!$D$13</f>
        <v>0</v>
      </c>
      <c r="U196" s="84">
        <f>N196*O196*'1. Standard_Cost'!$E$13</f>
        <v>0</v>
      </c>
      <c r="V196" s="83"/>
      <c r="W196" s="83"/>
      <c r="X196" s="83"/>
      <c r="Y196" s="84">
        <f>+V196*((X196*'1. Standard_Cost'!$B$17)+(W196*X196*'1. Standard_Cost'!$C$17))</f>
        <v>0</v>
      </c>
      <c r="Z196" s="83"/>
      <c r="AA196" s="83"/>
      <c r="AB196" s="84">
        <f>+Z196*'1. Standard_Cost'!$B$21+AA196*'1. Standard_Cost'!$C$21</f>
        <v>0</v>
      </c>
      <c r="AC196" s="85"/>
      <c r="AD196" s="86"/>
      <c r="AE196" s="84">
        <f>SUM(AD196,AC196,AB196,Y196,U196,T196,S196,R196)*'1. Standard_Cost'!$B$29</f>
        <v>0</v>
      </c>
      <c r="AF196" s="84">
        <f>SUM(AE196,AD196,AC196,AB196,Y196,U196,T196,S196,R196)</f>
        <v>0</v>
      </c>
      <c r="AG196" s="83"/>
      <c r="AH196" s="83"/>
      <c r="AI196" s="83"/>
      <c r="AJ196" s="87"/>
      <c r="AK196" s="87"/>
      <c r="AL196" s="87"/>
      <c r="AM196" s="84" t="e">
        <f>AG196*'1. Standard_Cost'!$B$25+'Incremental_Cost Year 1'!#REF!*'1. Standard_Cost'!$C$25+'Incremental_Cost Year 1'!#REF!*'1. Standard_Cost'!$D$25+'Incremental_Cost Year 1'!#REF!+'Incremental_Cost Year 1'!#REF!+AK196</f>
        <v>#REF!</v>
      </c>
      <c r="AN196" s="84" t="e">
        <f>AM196*'1. Standard_Cost'!$C$29</f>
        <v>#REF!</v>
      </c>
      <c r="AO196" s="87"/>
      <c r="AP196" s="144">
        <v>0</v>
      </c>
      <c r="AQ196" s="113">
        <f>L196+M196</f>
        <v>0</v>
      </c>
      <c r="AR196" s="113">
        <f>AF196</f>
        <v>0</v>
      </c>
      <c r="AS196" s="113" t="e">
        <f>AM196+AN196</f>
        <v>#REF!</v>
      </c>
      <c r="AT196" s="113" t="e">
        <f>SUM(AQ196,AR196,AS196)</f>
        <v>#REF!</v>
      </c>
      <c r="AU196" s="154"/>
      <c r="AV196" s="154"/>
      <c r="AW196" s="154"/>
      <c r="AX196" s="154"/>
      <c r="AY196" s="154"/>
      <c r="AZ196" s="154"/>
      <c r="BA196" s="154"/>
      <c r="BB196" s="155" t="e">
        <f>SUM(AU196:BA196)-AT196</f>
        <v>#REF!</v>
      </c>
    </row>
    <row r="197" spans="1:54" s="28" customFormat="1" ht="409.5" outlineLevel="1">
      <c r="A197" s="73"/>
      <c r="B197" s="107"/>
      <c r="C197" s="189"/>
      <c r="D197" s="297"/>
      <c r="E197" s="198"/>
      <c r="F197" s="80">
        <v>2024</v>
      </c>
      <c r="G197" s="134">
        <v>2030</v>
      </c>
      <c r="H197" s="278" t="s">
        <v>442</v>
      </c>
      <c r="I197" s="87"/>
      <c r="J197" s="83"/>
      <c r="K197" s="83"/>
      <c r="L197" s="82" t="str">
        <f>IF(I197&lt;&gt;0,((VLOOKUP(I197,'1. Standard_Cost'!$B$4:$D$9,2)+VLOOKUP(I197,'1. Standard_Cost'!$B$4:$D$9,3))*J197*K197),"0")</f>
        <v>0</v>
      </c>
      <c r="M197" s="82">
        <f>L197*'1. Standard_Cost'!$F$4</f>
        <v>0</v>
      </c>
      <c r="N197" s="83"/>
      <c r="O197" s="83"/>
      <c r="P197" s="83"/>
      <c r="Q197" s="83"/>
      <c r="R197" s="84">
        <f>'1. Standard_Cost'!$B$13*N197*P197</f>
        <v>0</v>
      </c>
      <c r="S197" s="84">
        <f>N197*O197*P197*'1. Standard_Cost'!$C$13</f>
        <v>0</v>
      </c>
      <c r="T197" s="84">
        <f>N197*P197*Q197*'1. Standard_Cost'!$D$13</f>
        <v>0</v>
      </c>
      <c r="U197" s="84">
        <f>N197*O197*'1. Standard_Cost'!$E$13</f>
        <v>0</v>
      </c>
      <c r="V197" s="83"/>
      <c r="W197" s="83"/>
      <c r="X197" s="83"/>
      <c r="Y197" s="84">
        <f>+V197*((X197*'1. Standard_Cost'!$B$17)+(W197*X197*'1. Standard_Cost'!$C$17))</f>
        <v>0</v>
      </c>
      <c r="Z197" s="83"/>
      <c r="AA197" s="83"/>
      <c r="AB197" s="84">
        <f>+Z197*'1. Standard_Cost'!$B$21+AA197*'1. Standard_Cost'!$C$21</f>
        <v>0</v>
      </c>
      <c r="AC197" s="85"/>
      <c r="AD197" s="86"/>
      <c r="AE197" s="84">
        <f>SUM(AD197,AC197,AB197,Y197,U197,T197,S197,R197)*'1. Standard_Cost'!$B$29</f>
        <v>0</v>
      </c>
      <c r="AF197" s="84">
        <f>SUM(AE197,AD197,AC197,AB197,Y197,U197,T197,S197,R197)</f>
        <v>0</v>
      </c>
      <c r="AG197" s="83"/>
      <c r="AH197" s="83"/>
      <c r="AI197" s="83"/>
      <c r="AJ197" s="87"/>
      <c r="AK197" s="87"/>
      <c r="AL197" s="87"/>
      <c r="AM197" s="84" t="e">
        <f>AG197*'1. Standard_Cost'!$B$25+'Incremental_Cost Year 1'!#REF!*'1. Standard_Cost'!$C$25+'Incremental_Cost Year 1'!#REF!*'1. Standard_Cost'!$D$25+'Incremental_Cost Year 1'!#REF!+'Incremental_Cost Year 1'!#REF!+AK197</f>
        <v>#REF!</v>
      </c>
      <c r="AN197" s="84" t="e">
        <f>AM197*'1. Standard_Cost'!$C$29</f>
        <v>#REF!</v>
      </c>
      <c r="AO197" s="87"/>
      <c r="AP197" s="144">
        <v>0</v>
      </c>
      <c r="AQ197" s="113">
        <f>L197+M197</f>
        <v>0</v>
      </c>
      <c r="AR197" s="113">
        <f>AF197</f>
        <v>0</v>
      </c>
      <c r="AS197" s="113" t="e">
        <f>AM197+AN197</f>
        <v>#REF!</v>
      </c>
      <c r="AT197" s="113" t="e">
        <f>SUM(AQ197,AR197,AS197)</f>
        <v>#REF!</v>
      </c>
      <c r="AU197" s="154"/>
      <c r="AV197" s="154"/>
      <c r="AW197" s="154"/>
      <c r="AX197" s="154"/>
      <c r="AY197" s="154"/>
      <c r="AZ197" s="154"/>
      <c r="BA197" s="154"/>
      <c r="BB197" s="155" t="e">
        <f>SUM(AU197:BA197)-AT197</f>
        <v>#REF!</v>
      </c>
    </row>
    <row r="198" spans="1:54" s="28" customFormat="1" ht="409.5" outlineLevel="1">
      <c r="A198" s="73"/>
      <c r="B198" s="107"/>
      <c r="C198" s="189"/>
      <c r="D198" s="297"/>
      <c r="E198" s="198"/>
      <c r="F198" s="80">
        <v>2024</v>
      </c>
      <c r="G198" s="134">
        <v>2030</v>
      </c>
      <c r="H198" s="278" t="s">
        <v>443</v>
      </c>
      <c r="I198" s="87"/>
      <c r="J198" s="83"/>
      <c r="K198" s="83"/>
      <c r="L198" s="82" t="str">
        <f>IF(I198&lt;&gt;0,((VLOOKUP(I198,'1. Standard_Cost'!$B$4:$D$9,2)+VLOOKUP(I198,'1. Standard_Cost'!$B$4:$D$9,3))*J198*K198),"0")</f>
        <v>0</v>
      </c>
      <c r="M198" s="82">
        <f>L198*'1. Standard_Cost'!$F$4</f>
        <v>0</v>
      </c>
      <c r="N198" s="83"/>
      <c r="O198" s="83"/>
      <c r="P198" s="83"/>
      <c r="Q198" s="83"/>
      <c r="R198" s="84">
        <f>'1. Standard_Cost'!$B$13*N198*P198</f>
        <v>0</v>
      </c>
      <c r="S198" s="84">
        <f>N198*O198*P198*'1. Standard_Cost'!$C$13</f>
        <v>0</v>
      </c>
      <c r="T198" s="84">
        <f>N198*P198*Q198*'1. Standard_Cost'!$D$13</f>
        <v>0</v>
      </c>
      <c r="U198" s="84">
        <f>N198*O198*'1. Standard_Cost'!$E$13</f>
        <v>0</v>
      </c>
      <c r="V198" s="83"/>
      <c r="W198" s="83"/>
      <c r="X198" s="83"/>
      <c r="Y198" s="84">
        <f>+V198*((X198*'1. Standard_Cost'!$B$17)+(W198*X198*'1. Standard_Cost'!$C$17))</f>
        <v>0</v>
      </c>
      <c r="Z198" s="83"/>
      <c r="AA198" s="83"/>
      <c r="AB198" s="84">
        <f>+Z198*'1. Standard_Cost'!$B$21+AA198*'1. Standard_Cost'!$C$21</f>
        <v>0</v>
      </c>
      <c r="AC198" s="85"/>
      <c r="AD198" s="86"/>
      <c r="AE198" s="84">
        <f>SUM(AD198,AC198,AB198,Y198,U198,T198,S198,R198)*'1. Standard_Cost'!$B$29</f>
        <v>0</v>
      </c>
      <c r="AF198" s="84">
        <f t="shared" ref="AF198:AF202" si="83">SUM(AE198,AD198,AC198,AB198,Y198,U198,T198,S198,R198)</f>
        <v>0</v>
      </c>
      <c r="AG198" s="83"/>
      <c r="AH198" s="83"/>
      <c r="AI198" s="83"/>
      <c r="AJ198" s="87"/>
      <c r="AK198" s="87"/>
      <c r="AL198" s="87"/>
      <c r="AM198" s="84" t="e">
        <f>AG198*'1. Standard_Cost'!$B$25+'Incremental_Cost Year 1'!#REF!*'1. Standard_Cost'!$C$25+'Incremental_Cost Year 1'!#REF!*'1. Standard_Cost'!$D$25+'Incremental_Cost Year 1'!#REF!+'Incremental_Cost Year 1'!#REF!+AK198</f>
        <v>#REF!</v>
      </c>
      <c r="AN198" s="84" t="e">
        <f>AM198*'1. Standard_Cost'!$C$29</f>
        <v>#REF!</v>
      </c>
      <c r="AO198" s="87"/>
      <c r="AP198" s="144">
        <v>0</v>
      </c>
      <c r="AQ198" s="113">
        <f t="shared" ref="AQ198:AQ202" si="84">L198+M198</f>
        <v>0</v>
      </c>
      <c r="AR198" s="113">
        <f t="shared" ref="AR198:AR202" si="85">AF198</f>
        <v>0</v>
      </c>
      <c r="AS198" s="113" t="e">
        <f t="shared" ref="AS198:AS202" si="86">AM198+AN198</f>
        <v>#REF!</v>
      </c>
      <c r="AT198" s="113" t="e">
        <f t="shared" ref="AT198:AT202" si="87">SUM(AQ198,AR198,AS198)</f>
        <v>#REF!</v>
      </c>
      <c r="AU198" s="154"/>
      <c r="AV198" s="154"/>
      <c r="AW198" s="154"/>
      <c r="AX198" s="154"/>
      <c r="AY198" s="154"/>
      <c r="AZ198" s="154"/>
      <c r="BA198" s="154"/>
      <c r="BB198" s="155" t="e">
        <f t="shared" ref="BB198:BB202" si="88">SUM(AU198:BA198)-AT198</f>
        <v>#REF!</v>
      </c>
    </row>
    <row r="199" spans="1:54" s="28" customFormat="1" ht="409.5" outlineLevel="1">
      <c r="A199" s="73"/>
      <c r="B199" s="107"/>
      <c r="C199" s="189"/>
      <c r="D199" s="297"/>
      <c r="E199" s="198"/>
      <c r="F199" s="80">
        <v>2024</v>
      </c>
      <c r="G199" s="134">
        <v>2030</v>
      </c>
      <c r="H199" s="278" t="s">
        <v>444</v>
      </c>
      <c r="I199" s="87"/>
      <c r="J199" s="83"/>
      <c r="K199" s="83"/>
      <c r="L199" s="82" t="str">
        <f>IF(I199&lt;&gt;0,((VLOOKUP(I199,'1. Standard_Cost'!$B$4:$D$9,2)+VLOOKUP(I199,'1. Standard_Cost'!$B$4:$D$9,3))*J199*K199),"0")</f>
        <v>0</v>
      </c>
      <c r="M199" s="82">
        <f>L199*'1. Standard_Cost'!$F$4</f>
        <v>0</v>
      </c>
      <c r="N199" s="83"/>
      <c r="O199" s="83"/>
      <c r="P199" s="83"/>
      <c r="Q199" s="83"/>
      <c r="R199" s="84">
        <f>'1. Standard_Cost'!$B$13*N199*P199</f>
        <v>0</v>
      </c>
      <c r="S199" s="84">
        <f>N199*O199*P199*'1. Standard_Cost'!$C$13</f>
        <v>0</v>
      </c>
      <c r="T199" s="84">
        <f>N199*P199*Q199*'1. Standard_Cost'!$D$13</f>
        <v>0</v>
      </c>
      <c r="U199" s="84">
        <f>N199*O199*'1. Standard_Cost'!$E$13</f>
        <v>0</v>
      </c>
      <c r="V199" s="83"/>
      <c r="W199" s="83"/>
      <c r="X199" s="83"/>
      <c r="Y199" s="84">
        <f>+V199*((X199*'1. Standard_Cost'!$B$17)+(W199*X199*'1. Standard_Cost'!$C$17))</f>
        <v>0</v>
      </c>
      <c r="Z199" s="83"/>
      <c r="AA199" s="83"/>
      <c r="AB199" s="84">
        <f>+Z199*'1. Standard_Cost'!$B$21+AA199*'1. Standard_Cost'!$C$21</f>
        <v>0</v>
      </c>
      <c r="AC199" s="85"/>
      <c r="AD199" s="86"/>
      <c r="AE199" s="84">
        <f>SUM(AD199,AC199,AB199,Y199,U199,T199,S199,R199)*'1. Standard_Cost'!$B$29</f>
        <v>0</v>
      </c>
      <c r="AF199" s="84">
        <f t="shared" si="83"/>
        <v>0</v>
      </c>
      <c r="AG199" s="83"/>
      <c r="AH199" s="83"/>
      <c r="AI199" s="83"/>
      <c r="AJ199" s="87"/>
      <c r="AK199" s="87"/>
      <c r="AL199" s="87"/>
      <c r="AM199" s="84" t="e">
        <f>AG199*'1. Standard_Cost'!$B$25+'Incremental_Cost Year 1'!#REF!*'1. Standard_Cost'!$C$25+'Incremental_Cost Year 1'!#REF!*'1. Standard_Cost'!$D$25+'Incremental_Cost Year 1'!#REF!+'Incremental_Cost Year 1'!#REF!+AK199</f>
        <v>#REF!</v>
      </c>
      <c r="AN199" s="84" t="e">
        <f>AM199*'1. Standard_Cost'!$C$29</f>
        <v>#REF!</v>
      </c>
      <c r="AO199" s="87"/>
      <c r="AP199" s="144">
        <v>0</v>
      </c>
      <c r="AQ199" s="113">
        <f t="shared" si="84"/>
        <v>0</v>
      </c>
      <c r="AR199" s="113">
        <f t="shared" si="85"/>
        <v>0</v>
      </c>
      <c r="AS199" s="113" t="e">
        <f t="shared" si="86"/>
        <v>#REF!</v>
      </c>
      <c r="AT199" s="113" t="e">
        <f t="shared" si="87"/>
        <v>#REF!</v>
      </c>
      <c r="AU199" s="154"/>
      <c r="AV199" s="154"/>
      <c r="AW199" s="154"/>
      <c r="AX199" s="154"/>
      <c r="AY199" s="154"/>
      <c r="AZ199" s="154"/>
      <c r="BA199" s="154"/>
      <c r="BB199" s="155" t="e">
        <f t="shared" si="88"/>
        <v>#REF!</v>
      </c>
    </row>
    <row r="200" spans="1:54" s="28" customFormat="1" ht="409.5" outlineLevel="1">
      <c r="A200" s="73"/>
      <c r="B200" s="107"/>
      <c r="C200" s="189"/>
      <c r="D200" s="297"/>
      <c r="E200" s="198"/>
      <c r="F200" s="80">
        <v>2024</v>
      </c>
      <c r="G200" s="134">
        <v>2030</v>
      </c>
      <c r="H200" s="278" t="s">
        <v>445</v>
      </c>
      <c r="I200" s="87"/>
      <c r="J200" s="83"/>
      <c r="K200" s="83"/>
      <c r="L200" s="82" t="str">
        <f>IF(I200&lt;&gt;0,((VLOOKUP(I200,'1. Standard_Cost'!$B$4:$D$9,2)+VLOOKUP(I200,'1. Standard_Cost'!$B$4:$D$9,3))*J200*K200),"0")</f>
        <v>0</v>
      </c>
      <c r="M200" s="82">
        <f>L200*'1. Standard_Cost'!$F$4</f>
        <v>0</v>
      </c>
      <c r="N200" s="83"/>
      <c r="O200" s="83"/>
      <c r="P200" s="83"/>
      <c r="Q200" s="83"/>
      <c r="R200" s="84">
        <f>'1. Standard_Cost'!$B$13*N200*P200</f>
        <v>0</v>
      </c>
      <c r="S200" s="84">
        <f>N200*O200*P200*'1. Standard_Cost'!$C$13</f>
        <v>0</v>
      </c>
      <c r="T200" s="84">
        <f>N200*P200*Q200*'1. Standard_Cost'!$D$13</f>
        <v>0</v>
      </c>
      <c r="U200" s="84">
        <f>N200*O200*'1. Standard_Cost'!$E$13</f>
        <v>0</v>
      </c>
      <c r="V200" s="83"/>
      <c r="W200" s="83"/>
      <c r="X200" s="83"/>
      <c r="Y200" s="84">
        <f>+V200*((X200*'1. Standard_Cost'!$B$17)+(W200*X200*'1. Standard_Cost'!$C$17))</f>
        <v>0</v>
      </c>
      <c r="Z200" s="83"/>
      <c r="AA200" s="83"/>
      <c r="AB200" s="84">
        <f>+Z200*'1. Standard_Cost'!$B$21+AA200*'1. Standard_Cost'!$C$21</f>
        <v>0</v>
      </c>
      <c r="AC200" s="85"/>
      <c r="AD200" s="86"/>
      <c r="AE200" s="84">
        <f>SUM(AD200,AC200,AB200,Y200,U200,T200,S200,R200)*'1. Standard_Cost'!$B$29</f>
        <v>0</v>
      </c>
      <c r="AF200" s="84">
        <f t="shared" si="83"/>
        <v>0</v>
      </c>
      <c r="AG200" s="83"/>
      <c r="AH200" s="83"/>
      <c r="AI200" s="83"/>
      <c r="AJ200" s="87"/>
      <c r="AK200" s="87"/>
      <c r="AL200" s="87"/>
      <c r="AM200" s="84" t="e">
        <f>AG200*'1. Standard_Cost'!$B$25+'Incremental_Cost Year 1'!#REF!*'1. Standard_Cost'!$C$25+'Incremental_Cost Year 1'!#REF!*'1. Standard_Cost'!$D$25+'Incremental_Cost Year 1'!#REF!+'Incremental_Cost Year 1'!#REF!+AK200</f>
        <v>#REF!</v>
      </c>
      <c r="AN200" s="84" t="e">
        <f>AM200*'1. Standard_Cost'!$C$29</f>
        <v>#REF!</v>
      </c>
      <c r="AO200" s="87"/>
      <c r="AP200" s="144">
        <v>0</v>
      </c>
      <c r="AQ200" s="113">
        <f t="shared" si="84"/>
        <v>0</v>
      </c>
      <c r="AR200" s="113">
        <f t="shared" si="85"/>
        <v>0</v>
      </c>
      <c r="AS200" s="113" t="e">
        <f t="shared" si="86"/>
        <v>#REF!</v>
      </c>
      <c r="AT200" s="113" t="e">
        <f t="shared" si="87"/>
        <v>#REF!</v>
      </c>
      <c r="AU200" s="154"/>
      <c r="AV200" s="154"/>
      <c r="AW200" s="154"/>
      <c r="AX200" s="154"/>
      <c r="AY200" s="154"/>
      <c r="AZ200" s="154"/>
      <c r="BA200" s="154"/>
      <c r="BB200" s="155" t="e">
        <f t="shared" si="88"/>
        <v>#REF!</v>
      </c>
    </row>
    <row r="201" spans="1:54" s="28" customFormat="1" ht="409.5" outlineLevel="1">
      <c r="A201" s="73"/>
      <c r="B201" s="107"/>
      <c r="C201" s="189"/>
      <c r="D201" s="297"/>
      <c r="E201" s="198"/>
      <c r="F201" s="80">
        <v>2025</v>
      </c>
      <c r="G201" s="134">
        <v>2030</v>
      </c>
      <c r="H201" s="278" t="s">
        <v>446</v>
      </c>
      <c r="I201" s="87"/>
      <c r="J201" s="83"/>
      <c r="K201" s="83"/>
      <c r="L201" s="82" t="str">
        <f>IF(I201&lt;&gt;0,((VLOOKUP(I201,'1. Standard_Cost'!$B$4:$D$9,2)+VLOOKUP(I201,'1. Standard_Cost'!$B$4:$D$9,3))*J201*K201),"0")</f>
        <v>0</v>
      </c>
      <c r="M201" s="82">
        <f>L201*'1. Standard_Cost'!$F$4</f>
        <v>0</v>
      </c>
      <c r="N201" s="83"/>
      <c r="O201" s="83"/>
      <c r="P201" s="83"/>
      <c r="Q201" s="83"/>
      <c r="R201" s="84">
        <f>'1. Standard_Cost'!$B$13*N201*P201</f>
        <v>0</v>
      </c>
      <c r="S201" s="84">
        <f>N201*O201*P201*'1. Standard_Cost'!$C$13</f>
        <v>0</v>
      </c>
      <c r="T201" s="84">
        <f>N201*P201*Q201*'1. Standard_Cost'!$D$13</f>
        <v>0</v>
      </c>
      <c r="U201" s="84">
        <f>N201*O201*'1. Standard_Cost'!$E$13</f>
        <v>0</v>
      </c>
      <c r="V201" s="83"/>
      <c r="W201" s="83"/>
      <c r="X201" s="83"/>
      <c r="Y201" s="84">
        <f>+V201*((X201*'1. Standard_Cost'!$B$17)+(W201*X201*'1. Standard_Cost'!$C$17))</f>
        <v>0</v>
      </c>
      <c r="Z201" s="83"/>
      <c r="AA201" s="83"/>
      <c r="AB201" s="84">
        <f>+Z201*'1. Standard_Cost'!$B$21+AA201*'1. Standard_Cost'!$C$21</f>
        <v>0</v>
      </c>
      <c r="AC201" s="85"/>
      <c r="AD201" s="86"/>
      <c r="AE201" s="84">
        <f>SUM(AD201,AC201,AB201,Y201,U201,T201,S201,R201)*'1. Standard_Cost'!$B$29</f>
        <v>0</v>
      </c>
      <c r="AF201" s="84">
        <f t="shared" si="83"/>
        <v>0</v>
      </c>
      <c r="AG201" s="83"/>
      <c r="AH201" s="83"/>
      <c r="AI201" s="83"/>
      <c r="AJ201" s="87"/>
      <c r="AK201" s="87"/>
      <c r="AL201" s="87"/>
      <c r="AM201" s="84" t="e">
        <f>AG201*'1. Standard_Cost'!$B$25+'Incremental_Cost Year 1'!#REF!*'1. Standard_Cost'!$C$25+'Incremental_Cost Year 1'!#REF!*'1. Standard_Cost'!$D$25+'Incremental_Cost Year 1'!#REF!+'Incremental_Cost Year 1'!#REF!+AK201</f>
        <v>#REF!</v>
      </c>
      <c r="AN201" s="84" t="e">
        <f>AM201*'1. Standard_Cost'!$C$29</f>
        <v>#REF!</v>
      </c>
      <c r="AO201" s="87"/>
      <c r="AP201" s="144">
        <v>0</v>
      </c>
      <c r="AQ201" s="113">
        <f t="shared" si="84"/>
        <v>0</v>
      </c>
      <c r="AR201" s="113">
        <f t="shared" si="85"/>
        <v>0</v>
      </c>
      <c r="AS201" s="113" t="e">
        <f t="shared" si="86"/>
        <v>#REF!</v>
      </c>
      <c r="AT201" s="113" t="e">
        <f t="shared" si="87"/>
        <v>#REF!</v>
      </c>
      <c r="AU201" s="154"/>
      <c r="AV201" s="154"/>
      <c r="AW201" s="154"/>
      <c r="AX201" s="154"/>
      <c r="AY201" s="154"/>
      <c r="AZ201" s="154"/>
      <c r="BA201" s="154"/>
      <c r="BB201" s="155" t="e">
        <f t="shared" si="88"/>
        <v>#REF!</v>
      </c>
    </row>
    <row r="202" spans="1:54" s="28" customFormat="1" ht="409.5" outlineLevel="1">
      <c r="A202" s="73"/>
      <c r="B202" s="253"/>
      <c r="C202" s="291"/>
      <c r="D202" s="298"/>
      <c r="E202" s="221"/>
      <c r="F202" s="80">
        <v>2023</v>
      </c>
      <c r="G202" s="134">
        <v>2026</v>
      </c>
      <c r="H202" s="278" t="s">
        <v>447</v>
      </c>
      <c r="I202" s="87"/>
      <c r="J202" s="83"/>
      <c r="K202" s="83"/>
      <c r="L202" s="82" t="str">
        <f>IF(I202&lt;&gt;0,((VLOOKUP(I202,'1. Standard_Cost'!$B$4:$D$9,2)+VLOOKUP(I202,'1. Standard_Cost'!$B$4:$D$9,3))*J202*K202),"0")</f>
        <v>0</v>
      </c>
      <c r="M202" s="82">
        <f>L202*'1. Standard_Cost'!$F$4</f>
        <v>0</v>
      </c>
      <c r="N202" s="83"/>
      <c r="O202" s="83"/>
      <c r="P202" s="83"/>
      <c r="Q202" s="83"/>
      <c r="R202" s="84">
        <f>'1. Standard_Cost'!$B$13*N202*P202</f>
        <v>0</v>
      </c>
      <c r="S202" s="84">
        <f>N202*O202*P202*'1. Standard_Cost'!$C$13</f>
        <v>0</v>
      </c>
      <c r="T202" s="84">
        <f>N202*P202*Q202*'1. Standard_Cost'!$D$13</f>
        <v>0</v>
      </c>
      <c r="U202" s="84">
        <f>N202*O202*'1. Standard_Cost'!$E$13</f>
        <v>0</v>
      </c>
      <c r="V202" s="83"/>
      <c r="W202" s="83"/>
      <c r="X202" s="83"/>
      <c r="Y202" s="84">
        <f>+V202*((X202*'1. Standard_Cost'!$B$17)+(W202*X202*'1. Standard_Cost'!$C$17))</f>
        <v>0</v>
      </c>
      <c r="Z202" s="83"/>
      <c r="AA202" s="83"/>
      <c r="AB202" s="84">
        <f>+Z202*'1. Standard_Cost'!$B$21+AA202*'1. Standard_Cost'!$C$21</f>
        <v>0</v>
      </c>
      <c r="AC202" s="85"/>
      <c r="AD202" s="86"/>
      <c r="AE202" s="84">
        <f>SUM(AD202,AC202,AB202,Y202,U202,T202,S202,R202)*'1. Standard_Cost'!$B$29</f>
        <v>0</v>
      </c>
      <c r="AF202" s="84">
        <f t="shared" si="83"/>
        <v>0</v>
      </c>
      <c r="AG202" s="83"/>
      <c r="AH202" s="83"/>
      <c r="AI202" s="83"/>
      <c r="AJ202" s="87"/>
      <c r="AK202" s="87"/>
      <c r="AL202" s="87"/>
      <c r="AM202" s="84" t="e">
        <f>AG202*'1. Standard_Cost'!$B$25+'Incremental_Cost Year 1'!#REF!*'1. Standard_Cost'!$C$25+'Incremental_Cost Year 1'!#REF!*'1. Standard_Cost'!$D$25+'Incremental_Cost Year 1'!#REF!+'Incremental_Cost Year 1'!#REF!+AK202</f>
        <v>#REF!</v>
      </c>
      <c r="AN202" s="84" t="e">
        <f>AM202*'1. Standard_Cost'!$C$29</f>
        <v>#REF!</v>
      </c>
      <c r="AO202" s="87"/>
      <c r="AP202" s="144">
        <v>0</v>
      </c>
      <c r="AQ202" s="113">
        <f t="shared" si="84"/>
        <v>0</v>
      </c>
      <c r="AR202" s="113">
        <f t="shared" si="85"/>
        <v>0</v>
      </c>
      <c r="AS202" s="113" t="e">
        <f t="shared" si="86"/>
        <v>#REF!</v>
      </c>
      <c r="AT202" s="113" t="e">
        <f t="shared" si="87"/>
        <v>#REF!</v>
      </c>
      <c r="AU202" s="154"/>
      <c r="AV202" s="154"/>
      <c r="AW202" s="154"/>
      <c r="AX202" s="154"/>
      <c r="AY202" s="154"/>
      <c r="AZ202" s="154"/>
      <c r="BA202" s="154"/>
      <c r="BB202" s="155" t="e">
        <f t="shared" si="88"/>
        <v>#REF!</v>
      </c>
    </row>
    <row r="203" spans="1:54" s="28" customFormat="1" ht="378" outlineLevel="1">
      <c r="A203" s="73"/>
      <c r="B203" s="107"/>
      <c r="C203" s="189"/>
      <c r="D203" s="260" t="s">
        <v>439</v>
      </c>
      <c r="E203" s="121" t="s">
        <v>437</v>
      </c>
      <c r="F203" s="299">
        <v>2024</v>
      </c>
      <c r="G203" s="246">
        <v>2030</v>
      </c>
      <c r="H203" s="219" t="s">
        <v>213</v>
      </c>
      <c r="I203" s="156"/>
      <c r="J203" s="156"/>
      <c r="K203" s="156"/>
      <c r="L203" s="84">
        <f>SUM(L192:L197)</f>
        <v>0</v>
      </c>
      <c r="M203" s="84">
        <f>SUM(M192:M197)</f>
        <v>0</v>
      </c>
      <c r="N203" s="156"/>
      <c r="O203" s="156"/>
      <c r="P203" s="156"/>
      <c r="Q203" s="156"/>
      <c r="R203" s="84">
        <f>SUM(R192:R197)</f>
        <v>0</v>
      </c>
      <c r="S203" s="84">
        <f>SUM(S192:S197)</f>
        <v>0</v>
      </c>
      <c r="T203" s="84">
        <f>SUM(T192:T197)</f>
        <v>0</v>
      </c>
      <c r="U203" s="84">
        <f>SUM(U192:U197)</f>
        <v>0</v>
      </c>
      <c r="V203" s="156"/>
      <c r="W203" s="156"/>
      <c r="X203" s="156"/>
      <c r="Y203" s="84">
        <f>SUM(Y192:Y197)</f>
        <v>0</v>
      </c>
      <c r="Z203" s="84"/>
      <c r="AA203" s="156"/>
      <c r="AB203" s="84">
        <f>SUM(AB192:AB197)</f>
        <v>0</v>
      </c>
      <c r="AC203" s="84">
        <f>SUM(AC192:AC197)</f>
        <v>0</v>
      </c>
      <c r="AD203" s="84">
        <f>SUM(AD192:AD197)</f>
        <v>0</v>
      </c>
      <c r="AE203" s="84">
        <f>SUM(AE192:AE197)</f>
        <v>0</v>
      </c>
      <c r="AF203" s="84">
        <f>SUM(AF192:AF197)</f>
        <v>0</v>
      </c>
      <c r="AG203" s="156"/>
      <c r="AH203" s="156"/>
      <c r="AI203" s="156"/>
      <c r="AJ203" s="84">
        <f>SUM(AJ192:AJ197)</f>
        <v>0</v>
      </c>
      <c r="AK203" s="84">
        <f>SUM(AK192:AK197)</f>
        <v>0</v>
      </c>
      <c r="AL203" s="84">
        <f>SUM(AL192:AL197)</f>
        <v>0</v>
      </c>
      <c r="AM203" s="84" t="e">
        <f>SUM(AM192:AM197)</f>
        <v>#REF!</v>
      </c>
      <c r="AN203" s="84" t="e">
        <f>SUM(AN192:AN197)</f>
        <v>#REF!</v>
      </c>
      <c r="AO203" s="157"/>
      <c r="AP203" s="158"/>
      <c r="AQ203" s="84">
        <f t="shared" ref="AQ203:BB203" si="89">SUM(AQ192:AQ197)</f>
        <v>0</v>
      </c>
      <c r="AR203" s="84">
        <f t="shared" si="89"/>
        <v>0</v>
      </c>
      <c r="AS203" s="84" t="e">
        <f t="shared" si="89"/>
        <v>#REF!</v>
      </c>
      <c r="AT203" s="84" t="e">
        <f t="shared" si="89"/>
        <v>#REF!</v>
      </c>
      <c r="AU203" s="84">
        <f t="shared" si="89"/>
        <v>0</v>
      </c>
      <c r="AV203" s="84">
        <f t="shared" si="89"/>
        <v>0</v>
      </c>
      <c r="AW203" s="84">
        <f t="shared" si="89"/>
        <v>0</v>
      </c>
      <c r="AX203" s="84">
        <f t="shared" si="89"/>
        <v>0</v>
      </c>
      <c r="AY203" s="84">
        <f t="shared" si="89"/>
        <v>0</v>
      </c>
      <c r="AZ203" s="84">
        <f t="shared" si="89"/>
        <v>0</v>
      </c>
      <c r="BA203" s="84">
        <f t="shared" si="89"/>
        <v>0</v>
      </c>
      <c r="BB203" s="84" t="e">
        <f t="shared" si="89"/>
        <v>#REF!</v>
      </c>
    </row>
    <row r="204" spans="1:54" s="28" customFormat="1" ht="409.5" outlineLevel="1">
      <c r="A204" s="73"/>
      <c r="B204" s="181"/>
      <c r="C204" s="252"/>
      <c r="D204" s="275"/>
      <c r="E204" s="136"/>
      <c r="F204" s="80">
        <v>2025</v>
      </c>
      <c r="G204" s="134">
        <v>2030</v>
      </c>
      <c r="H204" s="278" t="s">
        <v>450</v>
      </c>
      <c r="I204" s="87"/>
      <c r="J204" s="83"/>
      <c r="K204" s="83"/>
      <c r="L204" s="82" t="str">
        <f>IF(I204&lt;&gt;0,((VLOOKUP(I204,'1. Standard_Cost'!$B$4:$D$9,2)+VLOOKUP(I204,'1. Standard_Cost'!$B$4:$D$9,3))*J204*K204),"0")</f>
        <v>0</v>
      </c>
      <c r="M204" s="82">
        <f>L204*'1. Standard_Cost'!$F$4</f>
        <v>0</v>
      </c>
      <c r="N204" s="83"/>
      <c r="O204" s="83"/>
      <c r="P204" s="83"/>
      <c r="Q204" s="83"/>
      <c r="R204" s="84">
        <f>'1. Standard_Cost'!$B$13*N204*P204</f>
        <v>0</v>
      </c>
      <c r="S204" s="84">
        <f>N204*O204*P204*'1. Standard_Cost'!$C$13</f>
        <v>0</v>
      </c>
      <c r="T204" s="84">
        <f>N204*P204*Q204*'1. Standard_Cost'!$D$13</f>
        <v>0</v>
      </c>
      <c r="U204" s="84">
        <f>N204*O204*'1. Standard_Cost'!$E$13</f>
        <v>0</v>
      </c>
      <c r="V204" s="83"/>
      <c r="W204" s="83"/>
      <c r="X204" s="83"/>
      <c r="Y204" s="84">
        <f>+V204*((X204*'1. Standard_Cost'!$B$17)+(W204*X204*'1. Standard_Cost'!$C$17))</f>
        <v>0</v>
      </c>
      <c r="Z204" s="83"/>
      <c r="AA204" s="83"/>
      <c r="AB204" s="84">
        <f>+Z204*'1. Standard_Cost'!$B$21+AA204*'1. Standard_Cost'!$C$21</f>
        <v>0</v>
      </c>
      <c r="AC204" s="85"/>
      <c r="AD204" s="86"/>
      <c r="AE204" s="84">
        <f>SUM(AD204,AC204,AB204,Y204,U204,T204,S204,R204)*'1. Standard_Cost'!$B$29</f>
        <v>0</v>
      </c>
      <c r="AF204" s="84">
        <f>SUM(AE204,AD204,AC204,AB204,Y204,U204,T204,S204,R204)</f>
        <v>0</v>
      </c>
      <c r="AG204" s="83"/>
      <c r="AH204" s="83"/>
      <c r="AI204" s="83"/>
      <c r="AJ204" s="87"/>
      <c r="AK204" s="87"/>
      <c r="AL204" s="87"/>
      <c r="AM204" s="84" t="e">
        <f>AG204*'1. Standard_Cost'!$B$25+'Incremental_Cost Year 1'!#REF!*'1. Standard_Cost'!$C$25+'Incremental_Cost Year 1'!#REF!*'1. Standard_Cost'!$D$25+'Incremental_Cost Year 1'!#REF!+'Incremental_Cost Year 1'!#REF!+AK204</f>
        <v>#REF!</v>
      </c>
      <c r="AN204" s="84" t="e">
        <f>AM204*'1. Standard_Cost'!$C$29</f>
        <v>#REF!</v>
      </c>
      <c r="AO204" s="87"/>
      <c r="AP204" s="144">
        <v>0</v>
      </c>
      <c r="AQ204" s="113">
        <f>L204+M204</f>
        <v>0</v>
      </c>
      <c r="AR204" s="113">
        <f>AF204</f>
        <v>0</v>
      </c>
      <c r="AS204" s="113" t="e">
        <f>AM204+AN204</f>
        <v>#REF!</v>
      </c>
      <c r="AT204" s="113" t="e">
        <f>SUM(AQ204,AR204,AS204)</f>
        <v>#REF!</v>
      </c>
      <c r="AU204" s="154"/>
      <c r="AV204" s="154"/>
      <c r="AW204" s="154"/>
      <c r="AX204" s="154"/>
      <c r="AY204" s="154"/>
      <c r="AZ204" s="154"/>
      <c r="BA204" s="154"/>
      <c r="BB204" s="155" t="e">
        <f>SUM(AU204:BA204)-AT204</f>
        <v>#REF!</v>
      </c>
    </row>
    <row r="205" spans="1:54" s="28" customFormat="1" ht="27.75" customHeight="1" outlineLevel="1">
      <c r="A205" s="73"/>
      <c r="B205" s="107"/>
      <c r="C205" s="108"/>
      <c r="D205" s="276"/>
      <c r="E205" s="121"/>
      <c r="F205" s="80">
        <v>2025</v>
      </c>
      <c r="G205" s="134">
        <v>2030</v>
      </c>
      <c r="H205" s="278" t="s">
        <v>451</v>
      </c>
      <c r="I205" s="87"/>
      <c r="J205" s="83"/>
      <c r="K205" s="83"/>
      <c r="L205" s="82" t="str">
        <f>IF(I205&lt;&gt;0,((VLOOKUP(I205,'1. Standard_Cost'!$B$4:$D$9,2)+VLOOKUP(I205,'1. Standard_Cost'!$B$4:$D$9,3))*J205*K205),"0")</f>
        <v>0</v>
      </c>
      <c r="M205" s="82">
        <f>L205*'1. Standard_Cost'!$F$4</f>
        <v>0</v>
      </c>
      <c r="N205" s="83"/>
      <c r="O205" s="83"/>
      <c r="P205" s="83"/>
      <c r="Q205" s="83"/>
      <c r="R205" s="84">
        <f>'1. Standard_Cost'!$B$13*N205*P205</f>
        <v>0</v>
      </c>
      <c r="S205" s="84">
        <f>N205*O205*P205*'1. Standard_Cost'!$C$13</f>
        <v>0</v>
      </c>
      <c r="T205" s="84">
        <f>N205*P205*Q205*'1. Standard_Cost'!$D$13</f>
        <v>0</v>
      </c>
      <c r="U205" s="84">
        <f>N205*O205*'1. Standard_Cost'!$E$13</f>
        <v>0</v>
      </c>
      <c r="V205" s="83"/>
      <c r="W205" s="83"/>
      <c r="X205" s="83"/>
      <c r="Y205" s="84">
        <f>+V205*((X205*'1. Standard_Cost'!$B$17)+(W205*X205*'1. Standard_Cost'!$C$17))</f>
        <v>0</v>
      </c>
      <c r="Z205" s="83"/>
      <c r="AA205" s="83"/>
      <c r="AB205" s="84">
        <f>+Z205*'1. Standard_Cost'!$B$21+AA205*'1. Standard_Cost'!$C$21</f>
        <v>0</v>
      </c>
      <c r="AC205" s="85"/>
      <c r="AD205" s="86"/>
      <c r="AE205" s="84">
        <f>SUM(AD205,AC205,AB205,Y205,U205,T205,S205,R205)*'1. Standard_Cost'!$B$29</f>
        <v>0</v>
      </c>
      <c r="AF205" s="84">
        <f>SUM(AE205,AD205,AC205,AB205,Y205,U205,T205,S205,R205)</f>
        <v>0</v>
      </c>
      <c r="AG205" s="83"/>
      <c r="AH205" s="83"/>
      <c r="AI205" s="83"/>
      <c r="AJ205" s="87"/>
      <c r="AK205" s="87"/>
      <c r="AL205" s="87"/>
      <c r="AM205" s="84" t="e">
        <f>AG205*'1. Standard_Cost'!$B$25+'Incremental_Cost Year 1'!#REF!*'1. Standard_Cost'!$C$25+'Incremental_Cost Year 1'!#REF!*'1. Standard_Cost'!$D$25+'Incremental_Cost Year 1'!#REF!+'Incremental_Cost Year 1'!#REF!+AK205</f>
        <v>#REF!</v>
      </c>
      <c r="AN205" s="84" t="e">
        <f>AM205*'1. Standard_Cost'!$C$29</f>
        <v>#REF!</v>
      </c>
      <c r="AO205" s="87"/>
      <c r="AP205" s="144">
        <v>0</v>
      </c>
      <c r="AQ205" s="113">
        <f>L205+M205</f>
        <v>0</v>
      </c>
      <c r="AR205" s="113">
        <f>AF205</f>
        <v>0</v>
      </c>
      <c r="AS205" s="113" t="e">
        <f>AM205+AN205</f>
        <v>#REF!</v>
      </c>
      <c r="AT205" s="113" t="e">
        <f>SUM(AQ205,AR205,AS205)</f>
        <v>#REF!</v>
      </c>
      <c r="AU205" s="154"/>
      <c r="AV205" s="154"/>
      <c r="AW205" s="154"/>
      <c r="AX205" s="154"/>
      <c r="AY205" s="154"/>
      <c r="AZ205" s="154"/>
      <c r="BA205" s="154"/>
      <c r="BB205" s="155" t="e">
        <f>SUM(AU205:BA205)-AT205</f>
        <v>#REF!</v>
      </c>
    </row>
    <row r="206" spans="1:54" s="28" customFormat="1" ht="45.75" customHeight="1" outlineLevel="1">
      <c r="A206" s="73"/>
      <c r="B206" s="253"/>
      <c r="C206" s="274"/>
      <c r="D206" s="277"/>
      <c r="E206" s="90"/>
      <c r="F206" s="80">
        <v>2025</v>
      </c>
      <c r="G206" s="134">
        <v>2030</v>
      </c>
      <c r="H206" s="278" t="s">
        <v>452</v>
      </c>
      <c r="I206" s="87"/>
      <c r="J206" s="83"/>
      <c r="K206" s="83"/>
      <c r="L206" s="82" t="str">
        <f>IF(I206&lt;&gt;0,((VLOOKUP(I206,'1. Standard_Cost'!$B$4:$D$9,2)+VLOOKUP(I206,'1. Standard_Cost'!$B$4:$D$9,3))*J206*K206),"0")</f>
        <v>0</v>
      </c>
      <c r="M206" s="82">
        <f>L206*'1. Standard_Cost'!$F$4</f>
        <v>0</v>
      </c>
      <c r="N206" s="83"/>
      <c r="O206" s="83"/>
      <c r="P206" s="83"/>
      <c r="Q206" s="83"/>
      <c r="R206" s="84">
        <f>'1. Standard_Cost'!$B$13*N206*P206</f>
        <v>0</v>
      </c>
      <c r="S206" s="84">
        <f>N206*O206*P206*'1. Standard_Cost'!$C$13</f>
        <v>0</v>
      </c>
      <c r="T206" s="84">
        <f>N206*P206*Q206*'1. Standard_Cost'!$D$13</f>
        <v>0</v>
      </c>
      <c r="U206" s="84">
        <f>N206*O206*'1. Standard_Cost'!$E$13</f>
        <v>0</v>
      </c>
      <c r="V206" s="83"/>
      <c r="W206" s="83"/>
      <c r="X206" s="83"/>
      <c r="Y206" s="84">
        <f>+V206*((X206*'1. Standard_Cost'!$B$17)+(W206*X206*'1. Standard_Cost'!$C$17))</f>
        <v>0</v>
      </c>
      <c r="Z206" s="83"/>
      <c r="AA206" s="83"/>
      <c r="AB206" s="84">
        <f>+Z206*'1. Standard_Cost'!$B$21+AA206*'1. Standard_Cost'!$C$21</f>
        <v>0</v>
      </c>
      <c r="AC206" s="85"/>
      <c r="AD206" s="86"/>
      <c r="AE206" s="84">
        <f>SUM(AD206,AC206,AB206,Y206,U206,T206,S206,R206)*'1. Standard_Cost'!$B$29</f>
        <v>0</v>
      </c>
      <c r="AF206" s="84">
        <f>SUM(AE206,AD206,AC206,AB206,Y206,U206,T206,S206,R206)</f>
        <v>0</v>
      </c>
      <c r="AG206" s="83"/>
      <c r="AH206" s="83"/>
      <c r="AI206" s="83"/>
      <c r="AJ206" s="87"/>
      <c r="AK206" s="87"/>
      <c r="AL206" s="87"/>
      <c r="AM206" s="84" t="e">
        <f>AG206*'1. Standard_Cost'!$B$25+'Incremental_Cost Year 1'!#REF!*'1. Standard_Cost'!$C$25+'Incremental_Cost Year 1'!#REF!*'1. Standard_Cost'!$D$25+'Incremental_Cost Year 1'!#REF!+'Incremental_Cost Year 1'!#REF!+AK206</f>
        <v>#REF!</v>
      </c>
      <c r="AN206" s="84" t="e">
        <f>AM206*'1. Standard_Cost'!$C$29</f>
        <v>#REF!</v>
      </c>
      <c r="AO206" s="87"/>
      <c r="AP206" s="144">
        <v>0</v>
      </c>
      <c r="AQ206" s="113">
        <f>L206+M206</f>
        <v>0</v>
      </c>
      <c r="AR206" s="113">
        <f>AF206</f>
        <v>0</v>
      </c>
      <c r="AS206" s="113" t="e">
        <f>AM206+AN206</f>
        <v>#REF!</v>
      </c>
      <c r="AT206" s="113" t="e">
        <f>SUM(AQ206,AR206,AS206)</f>
        <v>#REF!</v>
      </c>
      <c r="AU206" s="154"/>
      <c r="AV206" s="154"/>
      <c r="AW206" s="154"/>
      <c r="AX206" s="154"/>
      <c r="AY206" s="154"/>
      <c r="AZ206" s="154"/>
      <c r="BA206" s="154"/>
      <c r="BB206" s="155" t="e">
        <f>SUM(AU206:BA206)-AT206</f>
        <v>#REF!</v>
      </c>
    </row>
    <row r="207" spans="1:54" s="28" customFormat="1" ht="409.5" outlineLevel="1">
      <c r="A207" s="73"/>
      <c r="B207" s="107"/>
      <c r="C207" s="108"/>
      <c r="D207" s="260" t="s">
        <v>449</v>
      </c>
      <c r="E207" s="136" t="s">
        <v>448</v>
      </c>
      <c r="F207" s="80">
        <v>2025</v>
      </c>
      <c r="G207" s="134">
        <v>2030</v>
      </c>
      <c r="H207" s="219" t="s">
        <v>214</v>
      </c>
      <c r="I207" s="156"/>
      <c r="J207" s="156"/>
      <c r="K207" s="156"/>
      <c r="L207" s="84">
        <f>SUM(L197:L206)</f>
        <v>0</v>
      </c>
      <c r="M207" s="84">
        <f>SUM(M197:M206)</f>
        <v>0</v>
      </c>
      <c r="N207" s="156"/>
      <c r="O207" s="156"/>
      <c r="P207" s="156"/>
      <c r="Q207" s="156"/>
      <c r="R207" s="84">
        <f>SUM(R197:R206)</f>
        <v>0</v>
      </c>
      <c r="S207" s="84">
        <f>SUM(S197:S206)</f>
        <v>0</v>
      </c>
      <c r="T207" s="84">
        <f>SUM(T197:T206)</f>
        <v>0</v>
      </c>
      <c r="U207" s="84">
        <f>SUM(U197:U206)</f>
        <v>0</v>
      </c>
      <c r="V207" s="156"/>
      <c r="W207" s="156"/>
      <c r="X207" s="156"/>
      <c r="Y207" s="84">
        <f>SUM(Y197:Y206)</f>
        <v>0</v>
      </c>
      <c r="Z207" s="84"/>
      <c r="AA207" s="156"/>
      <c r="AB207" s="84">
        <f>SUM(AB197:AB206)</f>
        <v>0</v>
      </c>
      <c r="AC207" s="84">
        <f>SUM(AC197:AC206)</f>
        <v>0</v>
      </c>
      <c r="AD207" s="84">
        <f>SUM(AD197:AD206)</f>
        <v>0</v>
      </c>
      <c r="AE207" s="84">
        <f>SUM(AE197:AE206)</f>
        <v>0</v>
      </c>
      <c r="AF207" s="84">
        <f>SUM(AF197:AF206)</f>
        <v>0</v>
      </c>
      <c r="AG207" s="156"/>
      <c r="AH207" s="156"/>
      <c r="AI207" s="156"/>
      <c r="AJ207" s="84">
        <f>SUM(AJ197:AJ206)</f>
        <v>0</v>
      </c>
      <c r="AK207" s="84">
        <f>SUM(AK197:AK206)</f>
        <v>0</v>
      </c>
      <c r="AL207" s="84">
        <f>SUM(AL197:AL206)</f>
        <v>0</v>
      </c>
      <c r="AM207" s="84" t="e">
        <f>SUM(AM197:AM206)</f>
        <v>#REF!</v>
      </c>
      <c r="AN207" s="84" t="e">
        <f>SUM(AN197:AN206)</f>
        <v>#REF!</v>
      </c>
      <c r="AO207" s="157"/>
      <c r="AP207" s="158"/>
      <c r="AQ207" s="84">
        <f t="shared" ref="AQ207:BB207" si="90">SUM(AQ197:AQ206)</f>
        <v>0</v>
      </c>
      <c r="AR207" s="84">
        <f t="shared" si="90"/>
        <v>0</v>
      </c>
      <c r="AS207" s="84" t="e">
        <f t="shared" si="90"/>
        <v>#REF!</v>
      </c>
      <c r="AT207" s="84" t="e">
        <f t="shared" si="90"/>
        <v>#REF!</v>
      </c>
      <c r="AU207" s="84">
        <f t="shared" si="90"/>
        <v>0</v>
      </c>
      <c r="AV207" s="84">
        <f t="shared" si="90"/>
        <v>0</v>
      </c>
      <c r="AW207" s="84">
        <f t="shared" si="90"/>
        <v>0</v>
      </c>
      <c r="AX207" s="84">
        <f t="shared" si="90"/>
        <v>0</v>
      </c>
      <c r="AY207" s="84">
        <f t="shared" si="90"/>
        <v>0</v>
      </c>
      <c r="AZ207" s="84">
        <f t="shared" si="90"/>
        <v>0</v>
      </c>
      <c r="BA207" s="84">
        <f t="shared" si="90"/>
        <v>0</v>
      </c>
      <c r="BB207" s="84" t="e">
        <f t="shared" si="90"/>
        <v>#REF!</v>
      </c>
    </row>
    <row r="208" spans="1:54" s="28" customFormat="1" ht="409.5" outlineLevel="1">
      <c r="A208" s="73"/>
      <c r="B208" s="181"/>
      <c r="C208" s="188"/>
      <c r="D208" s="296"/>
      <c r="E208" s="223"/>
      <c r="F208" s="80">
        <v>2026</v>
      </c>
      <c r="G208" s="134">
        <v>2030</v>
      </c>
      <c r="H208" s="278" t="s">
        <v>456</v>
      </c>
      <c r="I208" s="87"/>
      <c r="J208" s="83"/>
      <c r="K208" s="83"/>
      <c r="L208" s="82" t="str">
        <f>IF(I208&lt;&gt;0,((VLOOKUP(I208,'1. Standard_Cost'!$B$4:$D$9,2)+VLOOKUP(I208,'1. Standard_Cost'!$B$4:$D$9,3))*J208*K208),"0")</f>
        <v>0</v>
      </c>
      <c r="M208" s="82">
        <f>L208*'1. Standard_Cost'!$F$4</f>
        <v>0</v>
      </c>
      <c r="N208" s="83"/>
      <c r="O208" s="83"/>
      <c r="P208" s="83"/>
      <c r="Q208" s="83"/>
      <c r="R208" s="84">
        <f>'1. Standard_Cost'!$B$13*N208*P208</f>
        <v>0</v>
      </c>
      <c r="S208" s="84">
        <f>N208*O208*P208*'1. Standard_Cost'!$C$13</f>
        <v>0</v>
      </c>
      <c r="T208" s="84">
        <f>N208*P208*Q208*'1. Standard_Cost'!$D$13</f>
        <v>0</v>
      </c>
      <c r="U208" s="84">
        <f>N208*O208*'1. Standard_Cost'!$E$13</f>
        <v>0</v>
      </c>
      <c r="V208" s="83"/>
      <c r="W208" s="83"/>
      <c r="X208" s="83"/>
      <c r="Y208" s="84">
        <f>+V208*((X208*'1. Standard_Cost'!$B$17)+(W208*X208*'1. Standard_Cost'!$C$17))</f>
        <v>0</v>
      </c>
      <c r="Z208" s="83"/>
      <c r="AA208" s="83"/>
      <c r="AB208" s="84">
        <f>+Z208*'1. Standard_Cost'!$B$21+AA208*'1. Standard_Cost'!$C$21</f>
        <v>0</v>
      </c>
      <c r="AC208" s="85"/>
      <c r="AD208" s="86"/>
      <c r="AE208" s="84">
        <f>SUM(AD208,AC208,AB208,Y208,U208,T208,S208,R208)*'1. Standard_Cost'!$B$29</f>
        <v>0</v>
      </c>
      <c r="AF208" s="84">
        <f t="shared" ref="AF208:AF217" si="91">SUM(AE208,AD208,AC208,AB208,Y208,U208,T208,S208,R208)</f>
        <v>0</v>
      </c>
      <c r="AG208" s="83"/>
      <c r="AH208" s="83"/>
      <c r="AI208" s="83"/>
      <c r="AJ208" s="87"/>
      <c r="AK208" s="87"/>
      <c r="AL208" s="87"/>
      <c r="AM208" s="84" t="e">
        <f>AG208*'1. Standard_Cost'!$B$25+'Incremental_Cost Year 1'!#REF!*'1. Standard_Cost'!$C$25+'Incremental_Cost Year 1'!#REF!*'1. Standard_Cost'!$D$25+'Incremental_Cost Year 1'!#REF!+'Incremental_Cost Year 1'!#REF!+AK208</f>
        <v>#REF!</v>
      </c>
      <c r="AN208" s="84" t="e">
        <f>AM208*'1. Standard_Cost'!$C$29</f>
        <v>#REF!</v>
      </c>
      <c r="AO208" s="87"/>
      <c r="AP208" s="144">
        <v>0</v>
      </c>
      <c r="AQ208" s="113">
        <f t="shared" ref="AQ208:AQ217" si="92">L208+M208</f>
        <v>0</v>
      </c>
      <c r="AR208" s="113">
        <f t="shared" ref="AR208:AR217" si="93">AF208</f>
        <v>0</v>
      </c>
      <c r="AS208" s="113" t="e">
        <f t="shared" ref="AS208:AS217" si="94">AM208+AN208</f>
        <v>#REF!</v>
      </c>
      <c r="AT208" s="113" t="e">
        <f t="shared" ref="AT208:AT217" si="95">SUM(AQ208,AR208,AS208)</f>
        <v>#REF!</v>
      </c>
      <c r="AU208" s="154"/>
      <c r="AV208" s="154"/>
      <c r="AW208" s="154"/>
      <c r="AX208" s="154"/>
      <c r="AY208" s="154"/>
      <c r="AZ208" s="154"/>
      <c r="BA208" s="154"/>
      <c r="BB208" s="155" t="e">
        <f t="shared" ref="BB208:BB217" si="96">SUM(AU208:BA208)-AT208</f>
        <v>#REF!</v>
      </c>
    </row>
    <row r="209" spans="1:54" s="28" customFormat="1" ht="409.5" outlineLevel="1">
      <c r="A209" s="73"/>
      <c r="B209" s="107"/>
      <c r="C209" s="189"/>
      <c r="D209" s="297"/>
      <c r="E209" s="198"/>
      <c r="F209" s="80">
        <v>2026</v>
      </c>
      <c r="G209" s="134">
        <v>2030</v>
      </c>
      <c r="H209" s="278" t="s">
        <v>457</v>
      </c>
      <c r="I209" s="87"/>
      <c r="J209" s="83"/>
      <c r="K209" s="83"/>
      <c r="L209" s="82" t="str">
        <f>IF(I209&lt;&gt;0,((VLOOKUP(I209,'1. Standard_Cost'!$B$4:$D$9,2)+VLOOKUP(I209,'1. Standard_Cost'!$B$4:$D$9,3))*J209*K209),"0")</f>
        <v>0</v>
      </c>
      <c r="M209" s="82">
        <f>L209*'1. Standard_Cost'!$F$4</f>
        <v>0</v>
      </c>
      <c r="N209" s="83"/>
      <c r="O209" s="83"/>
      <c r="P209" s="83"/>
      <c r="Q209" s="83"/>
      <c r="R209" s="84">
        <f>'1. Standard_Cost'!$B$13*N209*P209</f>
        <v>0</v>
      </c>
      <c r="S209" s="84">
        <f>N209*O209*P209*'1. Standard_Cost'!$C$13</f>
        <v>0</v>
      </c>
      <c r="T209" s="84">
        <f>N209*P209*Q209*'1. Standard_Cost'!$D$13</f>
        <v>0</v>
      </c>
      <c r="U209" s="84">
        <f>N209*O209*'1. Standard_Cost'!$E$13</f>
        <v>0</v>
      </c>
      <c r="V209" s="83"/>
      <c r="W209" s="83"/>
      <c r="X209" s="83"/>
      <c r="Y209" s="84">
        <f>+V209*((X209*'1. Standard_Cost'!$B$17)+(W209*X209*'1. Standard_Cost'!$C$17))</f>
        <v>0</v>
      </c>
      <c r="Z209" s="83"/>
      <c r="AA209" s="83"/>
      <c r="AB209" s="84">
        <f>+Z209*'1. Standard_Cost'!$B$21+AA209*'1. Standard_Cost'!$C$21</f>
        <v>0</v>
      </c>
      <c r="AC209" s="85"/>
      <c r="AD209" s="86"/>
      <c r="AE209" s="84">
        <f>SUM(AD209,AC209,AB209,Y209,U209,T209,S209,R209)*'1. Standard_Cost'!$B$29</f>
        <v>0</v>
      </c>
      <c r="AF209" s="84">
        <f t="shared" si="91"/>
        <v>0</v>
      </c>
      <c r="AG209" s="83"/>
      <c r="AH209" s="83"/>
      <c r="AI209" s="83"/>
      <c r="AJ209" s="87"/>
      <c r="AK209" s="87"/>
      <c r="AL209" s="87"/>
      <c r="AM209" s="84" t="e">
        <f>AG209*'1. Standard_Cost'!$B$25+'Incremental_Cost Year 1'!#REF!*'1. Standard_Cost'!$C$25+'Incremental_Cost Year 1'!#REF!*'1. Standard_Cost'!$D$25+'Incremental_Cost Year 1'!#REF!+'Incremental_Cost Year 1'!#REF!+AK209</f>
        <v>#REF!</v>
      </c>
      <c r="AN209" s="84" t="e">
        <f>AM209*'1. Standard_Cost'!$C$29</f>
        <v>#REF!</v>
      </c>
      <c r="AO209" s="87"/>
      <c r="AP209" s="144">
        <v>0</v>
      </c>
      <c r="AQ209" s="113">
        <f t="shared" si="92"/>
        <v>0</v>
      </c>
      <c r="AR209" s="113">
        <f t="shared" si="93"/>
        <v>0</v>
      </c>
      <c r="AS209" s="113" t="e">
        <f t="shared" si="94"/>
        <v>#REF!</v>
      </c>
      <c r="AT209" s="113" t="e">
        <f t="shared" si="95"/>
        <v>#REF!</v>
      </c>
      <c r="AU209" s="154"/>
      <c r="AV209" s="154"/>
      <c r="AW209" s="154"/>
      <c r="AX209" s="154"/>
      <c r="AY209" s="154"/>
      <c r="AZ209" s="154"/>
      <c r="BA209" s="154"/>
      <c r="BB209" s="155" t="e">
        <f t="shared" si="96"/>
        <v>#REF!</v>
      </c>
    </row>
    <row r="210" spans="1:54" s="28" customFormat="1" ht="409.5" outlineLevel="1">
      <c r="A210" s="73"/>
      <c r="B210" s="107"/>
      <c r="C210" s="189"/>
      <c r="D210" s="297"/>
      <c r="E210" s="198"/>
      <c r="F210" s="80">
        <v>2026</v>
      </c>
      <c r="G210" s="134">
        <v>2030</v>
      </c>
      <c r="H210" s="278" t="s">
        <v>458</v>
      </c>
      <c r="I210" s="87"/>
      <c r="J210" s="83"/>
      <c r="K210" s="83"/>
      <c r="L210" s="82" t="str">
        <f>IF(I210&lt;&gt;0,((VLOOKUP(I210,'1. Standard_Cost'!$B$4:$D$9,2)+VLOOKUP(I210,'1. Standard_Cost'!$B$4:$D$9,3))*J210*K210),"0")</f>
        <v>0</v>
      </c>
      <c r="M210" s="82">
        <f>L210*'1. Standard_Cost'!$F$4</f>
        <v>0</v>
      </c>
      <c r="N210" s="83"/>
      <c r="O210" s="83"/>
      <c r="P210" s="83"/>
      <c r="Q210" s="83"/>
      <c r="R210" s="84">
        <f>'1. Standard_Cost'!$B$13*N210*P210</f>
        <v>0</v>
      </c>
      <c r="S210" s="84">
        <f>N210*O210*P210*'1. Standard_Cost'!$C$13</f>
        <v>0</v>
      </c>
      <c r="T210" s="84">
        <f>N210*P210*Q210*'1. Standard_Cost'!$D$13</f>
        <v>0</v>
      </c>
      <c r="U210" s="84">
        <f>N210*O210*'1. Standard_Cost'!$E$13</f>
        <v>0</v>
      </c>
      <c r="V210" s="83"/>
      <c r="W210" s="83"/>
      <c r="X210" s="83"/>
      <c r="Y210" s="84">
        <f>+V210*((X210*'1. Standard_Cost'!$B$17)+(W210*X210*'1. Standard_Cost'!$C$17))</f>
        <v>0</v>
      </c>
      <c r="Z210" s="83"/>
      <c r="AA210" s="83"/>
      <c r="AB210" s="84">
        <f>+Z210*'1. Standard_Cost'!$B$21+AA210*'1. Standard_Cost'!$C$21</f>
        <v>0</v>
      </c>
      <c r="AC210" s="85"/>
      <c r="AD210" s="86"/>
      <c r="AE210" s="84">
        <f>SUM(AD210,AC210,AB210,Y210,U210,T210,S210,R210)*'1. Standard_Cost'!$B$29</f>
        <v>0</v>
      </c>
      <c r="AF210" s="84">
        <f t="shared" si="91"/>
        <v>0</v>
      </c>
      <c r="AG210" s="83"/>
      <c r="AH210" s="83"/>
      <c r="AI210" s="83"/>
      <c r="AJ210" s="87"/>
      <c r="AK210" s="87"/>
      <c r="AL210" s="87"/>
      <c r="AM210" s="84" t="e">
        <f>AG210*'1. Standard_Cost'!$B$25+'Incremental_Cost Year 1'!#REF!*'1. Standard_Cost'!$C$25+'Incremental_Cost Year 1'!#REF!*'1. Standard_Cost'!$D$25+'Incremental_Cost Year 1'!#REF!+'Incremental_Cost Year 1'!#REF!+AK210</f>
        <v>#REF!</v>
      </c>
      <c r="AN210" s="84" t="e">
        <f>AM210*'1. Standard_Cost'!$C$29</f>
        <v>#REF!</v>
      </c>
      <c r="AO210" s="87"/>
      <c r="AP210" s="144">
        <v>0</v>
      </c>
      <c r="AQ210" s="113">
        <f t="shared" si="92"/>
        <v>0</v>
      </c>
      <c r="AR210" s="113">
        <f t="shared" si="93"/>
        <v>0</v>
      </c>
      <c r="AS210" s="113" t="e">
        <f t="shared" si="94"/>
        <v>#REF!</v>
      </c>
      <c r="AT210" s="113" t="e">
        <f t="shared" si="95"/>
        <v>#REF!</v>
      </c>
      <c r="AU210" s="154"/>
      <c r="AV210" s="154"/>
      <c r="AW210" s="154"/>
      <c r="AX210" s="154"/>
      <c r="AY210" s="154"/>
      <c r="AZ210" s="154"/>
      <c r="BA210" s="154"/>
      <c r="BB210" s="155" t="e">
        <f t="shared" si="96"/>
        <v>#REF!</v>
      </c>
    </row>
    <row r="211" spans="1:54" s="28" customFormat="1" ht="409.5" outlineLevel="1">
      <c r="A211" s="73"/>
      <c r="B211" s="107"/>
      <c r="C211" s="189"/>
      <c r="D211" s="297"/>
      <c r="E211" s="198"/>
      <c r="F211" s="80">
        <v>2026</v>
      </c>
      <c r="G211" s="134">
        <v>2030</v>
      </c>
      <c r="H211" s="278" t="s">
        <v>459</v>
      </c>
      <c r="I211" s="87"/>
      <c r="J211" s="83"/>
      <c r="K211" s="83"/>
      <c r="L211" s="82" t="str">
        <f>IF(I211&lt;&gt;0,((VLOOKUP(I211,'1. Standard_Cost'!$B$4:$D$9,2)+VLOOKUP(I211,'1. Standard_Cost'!$B$4:$D$9,3))*J211*K211),"0")</f>
        <v>0</v>
      </c>
      <c r="M211" s="82">
        <f>L211*'1. Standard_Cost'!$F$4</f>
        <v>0</v>
      </c>
      <c r="N211" s="83"/>
      <c r="O211" s="83"/>
      <c r="P211" s="83"/>
      <c r="Q211" s="83"/>
      <c r="R211" s="84">
        <f>'1. Standard_Cost'!$B$13*N211*P211</f>
        <v>0</v>
      </c>
      <c r="S211" s="84">
        <f>N211*O211*P211*'1. Standard_Cost'!$C$13</f>
        <v>0</v>
      </c>
      <c r="T211" s="84">
        <f>N211*P211*Q211*'1. Standard_Cost'!$D$13</f>
        <v>0</v>
      </c>
      <c r="U211" s="84">
        <f>N211*O211*'1. Standard_Cost'!$E$13</f>
        <v>0</v>
      </c>
      <c r="V211" s="83"/>
      <c r="W211" s="83"/>
      <c r="X211" s="83"/>
      <c r="Y211" s="84">
        <f>+V211*((X211*'1. Standard_Cost'!$B$17)+(W211*X211*'1. Standard_Cost'!$C$17))</f>
        <v>0</v>
      </c>
      <c r="Z211" s="83"/>
      <c r="AA211" s="83"/>
      <c r="AB211" s="84">
        <f>+Z211*'1. Standard_Cost'!$B$21+AA211*'1. Standard_Cost'!$C$21</f>
        <v>0</v>
      </c>
      <c r="AC211" s="85"/>
      <c r="AD211" s="86"/>
      <c r="AE211" s="84">
        <f>SUM(AD211,AC211,AB211,Y211,U211,T211,S211,R211)*'1. Standard_Cost'!$B$29</f>
        <v>0</v>
      </c>
      <c r="AF211" s="84">
        <f t="shared" si="91"/>
        <v>0</v>
      </c>
      <c r="AG211" s="83"/>
      <c r="AH211" s="83"/>
      <c r="AI211" s="83"/>
      <c r="AJ211" s="87"/>
      <c r="AK211" s="87"/>
      <c r="AL211" s="87"/>
      <c r="AM211" s="84" t="e">
        <f>AG211*'1. Standard_Cost'!$B$25+'Incremental_Cost Year 1'!#REF!*'1. Standard_Cost'!$C$25+'Incremental_Cost Year 1'!#REF!*'1. Standard_Cost'!$D$25+'Incremental_Cost Year 1'!#REF!+'Incremental_Cost Year 1'!#REF!+AK211</f>
        <v>#REF!</v>
      </c>
      <c r="AN211" s="84" t="e">
        <f>AM211*'1. Standard_Cost'!$C$29</f>
        <v>#REF!</v>
      </c>
      <c r="AO211" s="87"/>
      <c r="AP211" s="144">
        <v>0</v>
      </c>
      <c r="AQ211" s="113">
        <f t="shared" si="92"/>
        <v>0</v>
      </c>
      <c r="AR211" s="113">
        <f t="shared" si="93"/>
        <v>0</v>
      </c>
      <c r="AS211" s="113" t="e">
        <f t="shared" si="94"/>
        <v>#REF!</v>
      </c>
      <c r="AT211" s="113" t="e">
        <f t="shared" si="95"/>
        <v>#REF!</v>
      </c>
      <c r="AU211" s="154"/>
      <c r="AV211" s="154"/>
      <c r="AW211" s="154"/>
      <c r="AX211" s="154"/>
      <c r="AY211" s="154"/>
      <c r="AZ211" s="154"/>
      <c r="BA211" s="154"/>
      <c r="BB211" s="155" t="e">
        <f t="shared" si="96"/>
        <v>#REF!</v>
      </c>
    </row>
    <row r="212" spans="1:54" s="28" customFormat="1" ht="409.5" outlineLevel="1">
      <c r="A212" s="73"/>
      <c r="B212" s="107"/>
      <c r="C212" s="189"/>
      <c r="D212" s="297"/>
      <c r="E212" s="198"/>
      <c r="F212" s="80">
        <v>2026</v>
      </c>
      <c r="G212" s="134">
        <v>2030</v>
      </c>
      <c r="H212" s="278" t="s">
        <v>460</v>
      </c>
      <c r="I212" s="87"/>
      <c r="J212" s="83"/>
      <c r="K212" s="83"/>
      <c r="L212" s="82" t="str">
        <f>IF(I212&lt;&gt;0,((VLOOKUP(I212,'1. Standard_Cost'!$B$4:$D$9,2)+VLOOKUP(I212,'1. Standard_Cost'!$B$4:$D$9,3))*J212*K212),"0")</f>
        <v>0</v>
      </c>
      <c r="M212" s="82">
        <f>L212*'1. Standard_Cost'!$F$4</f>
        <v>0</v>
      </c>
      <c r="N212" s="83"/>
      <c r="O212" s="83"/>
      <c r="P212" s="83"/>
      <c r="Q212" s="83"/>
      <c r="R212" s="84">
        <f>'1. Standard_Cost'!$B$13*N212*P212</f>
        <v>0</v>
      </c>
      <c r="S212" s="84">
        <f>N212*O212*P212*'1. Standard_Cost'!$C$13</f>
        <v>0</v>
      </c>
      <c r="T212" s="84">
        <f>N212*P212*Q212*'1. Standard_Cost'!$D$13</f>
        <v>0</v>
      </c>
      <c r="U212" s="84">
        <f>N212*O212*'1. Standard_Cost'!$E$13</f>
        <v>0</v>
      </c>
      <c r="V212" s="83"/>
      <c r="W212" s="83"/>
      <c r="X212" s="83"/>
      <c r="Y212" s="84">
        <f>+V212*((X212*'1. Standard_Cost'!$B$17)+(W212*X212*'1. Standard_Cost'!$C$17))</f>
        <v>0</v>
      </c>
      <c r="Z212" s="83"/>
      <c r="AA212" s="83"/>
      <c r="AB212" s="84">
        <f>+Z212*'1. Standard_Cost'!$B$21+AA212*'1. Standard_Cost'!$C$21</f>
        <v>0</v>
      </c>
      <c r="AC212" s="85"/>
      <c r="AD212" s="86"/>
      <c r="AE212" s="84">
        <f>SUM(AD212,AC212,AB212,Y212,U212,T212,S212,R212)*'1. Standard_Cost'!$B$29</f>
        <v>0</v>
      </c>
      <c r="AF212" s="84">
        <f t="shared" si="91"/>
        <v>0</v>
      </c>
      <c r="AG212" s="83"/>
      <c r="AH212" s="83"/>
      <c r="AI212" s="83"/>
      <c r="AJ212" s="87"/>
      <c r="AK212" s="87"/>
      <c r="AL212" s="87"/>
      <c r="AM212" s="84" t="e">
        <f>AG212*'1. Standard_Cost'!$B$25+'Incremental_Cost Year 1'!#REF!*'1. Standard_Cost'!$C$25+'Incremental_Cost Year 1'!#REF!*'1. Standard_Cost'!$D$25+'Incremental_Cost Year 1'!#REF!+'Incremental_Cost Year 1'!#REF!+AK212</f>
        <v>#REF!</v>
      </c>
      <c r="AN212" s="84" t="e">
        <f>AM212*'1. Standard_Cost'!$C$29</f>
        <v>#REF!</v>
      </c>
      <c r="AO212" s="87"/>
      <c r="AP212" s="144">
        <v>0</v>
      </c>
      <c r="AQ212" s="113">
        <f t="shared" si="92"/>
        <v>0</v>
      </c>
      <c r="AR212" s="113">
        <f t="shared" si="93"/>
        <v>0</v>
      </c>
      <c r="AS212" s="113" t="e">
        <f t="shared" si="94"/>
        <v>#REF!</v>
      </c>
      <c r="AT212" s="113" t="e">
        <f t="shared" si="95"/>
        <v>#REF!</v>
      </c>
      <c r="AU212" s="154"/>
      <c r="AV212" s="154"/>
      <c r="AW212" s="154"/>
      <c r="AX212" s="154"/>
      <c r="AY212" s="154"/>
      <c r="AZ212" s="154"/>
      <c r="BA212" s="154"/>
      <c r="BB212" s="155" t="e">
        <f t="shared" si="96"/>
        <v>#REF!</v>
      </c>
    </row>
    <row r="213" spans="1:54" s="28" customFormat="1" ht="409.5" outlineLevel="1">
      <c r="A213" s="73"/>
      <c r="B213" s="107"/>
      <c r="C213" s="189"/>
      <c r="D213" s="297"/>
      <c r="E213" s="198"/>
      <c r="F213" s="80">
        <v>2026</v>
      </c>
      <c r="G213" s="134">
        <v>2030</v>
      </c>
      <c r="H213" s="278" t="s">
        <v>461</v>
      </c>
      <c r="I213" s="87"/>
      <c r="J213" s="83"/>
      <c r="K213" s="83"/>
      <c r="L213" s="82" t="str">
        <f>IF(I213&lt;&gt;0,((VLOOKUP(I213,'1. Standard_Cost'!$B$4:$D$9,2)+VLOOKUP(I213,'1. Standard_Cost'!$B$4:$D$9,3))*J213*K213),"0")</f>
        <v>0</v>
      </c>
      <c r="M213" s="82">
        <f>L213*'1. Standard_Cost'!$F$4</f>
        <v>0</v>
      </c>
      <c r="N213" s="83"/>
      <c r="O213" s="83"/>
      <c r="P213" s="83"/>
      <c r="Q213" s="83"/>
      <c r="R213" s="84">
        <f>'1. Standard_Cost'!$B$13*N213*P213</f>
        <v>0</v>
      </c>
      <c r="S213" s="84">
        <f>N213*O213*P213*'1. Standard_Cost'!$C$13</f>
        <v>0</v>
      </c>
      <c r="T213" s="84">
        <f>N213*P213*Q213*'1. Standard_Cost'!$D$13</f>
        <v>0</v>
      </c>
      <c r="U213" s="84">
        <f>N213*O213*'1. Standard_Cost'!$E$13</f>
        <v>0</v>
      </c>
      <c r="V213" s="83"/>
      <c r="W213" s="83"/>
      <c r="X213" s="83"/>
      <c r="Y213" s="84">
        <f>+V213*((X213*'1. Standard_Cost'!$B$17)+(W213*X213*'1. Standard_Cost'!$C$17))</f>
        <v>0</v>
      </c>
      <c r="Z213" s="83"/>
      <c r="AA213" s="83"/>
      <c r="AB213" s="84">
        <f>+Z213*'1. Standard_Cost'!$B$21+AA213*'1. Standard_Cost'!$C$21</f>
        <v>0</v>
      </c>
      <c r="AC213" s="85"/>
      <c r="AD213" s="86"/>
      <c r="AE213" s="84">
        <f>SUM(AD213,AC213,AB213,Y213,U213,T213,S213,R213)*'1. Standard_Cost'!$B$29</f>
        <v>0</v>
      </c>
      <c r="AF213" s="84">
        <f t="shared" si="91"/>
        <v>0</v>
      </c>
      <c r="AG213" s="83"/>
      <c r="AH213" s="83"/>
      <c r="AI213" s="83"/>
      <c r="AJ213" s="87"/>
      <c r="AK213" s="87"/>
      <c r="AL213" s="87"/>
      <c r="AM213" s="84" t="e">
        <f>AG213*'1. Standard_Cost'!$B$25+'Incremental_Cost Year 1'!#REF!*'1. Standard_Cost'!$C$25+'Incremental_Cost Year 1'!#REF!*'1. Standard_Cost'!$D$25+'Incremental_Cost Year 1'!#REF!+'Incremental_Cost Year 1'!#REF!+AK213</f>
        <v>#REF!</v>
      </c>
      <c r="AN213" s="84" t="e">
        <f>AM213*'1. Standard_Cost'!$C$29</f>
        <v>#REF!</v>
      </c>
      <c r="AO213" s="87"/>
      <c r="AP213" s="144">
        <v>0</v>
      </c>
      <c r="AQ213" s="113">
        <f t="shared" si="92"/>
        <v>0</v>
      </c>
      <c r="AR213" s="113">
        <f t="shared" si="93"/>
        <v>0</v>
      </c>
      <c r="AS213" s="113" t="e">
        <f t="shared" si="94"/>
        <v>#REF!</v>
      </c>
      <c r="AT213" s="113" t="e">
        <f t="shared" si="95"/>
        <v>#REF!</v>
      </c>
      <c r="AU213" s="154"/>
      <c r="AV213" s="154"/>
      <c r="AW213" s="154"/>
      <c r="AX213" s="154"/>
      <c r="AY213" s="154"/>
      <c r="AZ213" s="154"/>
      <c r="BA213" s="154"/>
      <c r="BB213" s="155" t="e">
        <f t="shared" si="96"/>
        <v>#REF!</v>
      </c>
    </row>
    <row r="214" spans="1:54" s="28" customFormat="1" ht="409.5" outlineLevel="1">
      <c r="A214" s="73"/>
      <c r="B214" s="107"/>
      <c r="C214" s="189"/>
      <c r="D214" s="297"/>
      <c r="E214" s="198"/>
      <c r="F214" s="80">
        <v>2026</v>
      </c>
      <c r="G214" s="134">
        <v>2030</v>
      </c>
      <c r="H214" s="278" t="s">
        <v>462</v>
      </c>
      <c r="I214" s="87"/>
      <c r="J214" s="83"/>
      <c r="K214" s="83"/>
      <c r="L214" s="82" t="str">
        <f>IF(I214&lt;&gt;0,((VLOOKUP(I214,'1. Standard_Cost'!$B$4:$D$9,2)+VLOOKUP(I214,'1. Standard_Cost'!$B$4:$D$9,3))*J214*K214),"0")</f>
        <v>0</v>
      </c>
      <c r="M214" s="82">
        <f>L214*'1. Standard_Cost'!$F$4</f>
        <v>0</v>
      </c>
      <c r="N214" s="83"/>
      <c r="O214" s="83"/>
      <c r="P214" s="83"/>
      <c r="Q214" s="83"/>
      <c r="R214" s="84">
        <f>'1. Standard_Cost'!$B$13*N214*P214</f>
        <v>0</v>
      </c>
      <c r="S214" s="84">
        <f>N214*O214*P214*'1. Standard_Cost'!$C$13</f>
        <v>0</v>
      </c>
      <c r="T214" s="84">
        <f>N214*P214*Q214*'1. Standard_Cost'!$D$13</f>
        <v>0</v>
      </c>
      <c r="U214" s="84">
        <f>N214*O214*'1. Standard_Cost'!$E$13</f>
        <v>0</v>
      </c>
      <c r="V214" s="83"/>
      <c r="W214" s="83"/>
      <c r="X214" s="83"/>
      <c r="Y214" s="84">
        <f>+V214*((X214*'1. Standard_Cost'!$B$17)+(W214*X214*'1. Standard_Cost'!$C$17))</f>
        <v>0</v>
      </c>
      <c r="Z214" s="83"/>
      <c r="AA214" s="83"/>
      <c r="AB214" s="84">
        <f>+Z214*'1. Standard_Cost'!$B$21+AA214*'1. Standard_Cost'!$C$21</f>
        <v>0</v>
      </c>
      <c r="AC214" s="85"/>
      <c r="AD214" s="86"/>
      <c r="AE214" s="84">
        <f>SUM(AD214,AC214,AB214,Y214,U214,T214,S214,R214)*'1. Standard_Cost'!$B$29</f>
        <v>0</v>
      </c>
      <c r="AF214" s="84">
        <f t="shared" si="91"/>
        <v>0</v>
      </c>
      <c r="AG214" s="83"/>
      <c r="AH214" s="83"/>
      <c r="AI214" s="83"/>
      <c r="AJ214" s="87"/>
      <c r="AK214" s="87"/>
      <c r="AL214" s="87"/>
      <c r="AM214" s="84" t="e">
        <f>AG214*'1. Standard_Cost'!$B$25+'Incremental_Cost Year 1'!#REF!*'1. Standard_Cost'!$C$25+'Incremental_Cost Year 1'!#REF!*'1. Standard_Cost'!$D$25+'Incremental_Cost Year 1'!#REF!+'Incremental_Cost Year 1'!#REF!+AK214</f>
        <v>#REF!</v>
      </c>
      <c r="AN214" s="84" t="e">
        <f>AM214*'1. Standard_Cost'!$C$29</f>
        <v>#REF!</v>
      </c>
      <c r="AO214" s="87"/>
      <c r="AP214" s="144">
        <v>0</v>
      </c>
      <c r="AQ214" s="113">
        <f t="shared" si="92"/>
        <v>0</v>
      </c>
      <c r="AR214" s="113">
        <f t="shared" si="93"/>
        <v>0</v>
      </c>
      <c r="AS214" s="113" t="e">
        <f t="shared" si="94"/>
        <v>#REF!</v>
      </c>
      <c r="AT214" s="113" t="e">
        <f t="shared" si="95"/>
        <v>#REF!</v>
      </c>
      <c r="AU214" s="154"/>
      <c r="AV214" s="154"/>
      <c r="AW214" s="154"/>
      <c r="AX214" s="154"/>
      <c r="AY214" s="154"/>
      <c r="AZ214" s="154"/>
      <c r="BA214" s="154"/>
      <c r="BB214" s="155" t="e">
        <f t="shared" si="96"/>
        <v>#REF!</v>
      </c>
    </row>
    <row r="215" spans="1:54" s="28" customFormat="1" ht="409.5" outlineLevel="1">
      <c r="A215" s="73"/>
      <c r="B215" s="107"/>
      <c r="C215" s="189"/>
      <c r="D215" s="297"/>
      <c r="E215" s="198"/>
      <c r="F215" s="80">
        <v>2026</v>
      </c>
      <c r="G215" s="134">
        <v>2030</v>
      </c>
      <c r="H215" s="278" t="s">
        <v>463</v>
      </c>
      <c r="I215" s="87"/>
      <c r="J215" s="83"/>
      <c r="K215" s="83"/>
      <c r="L215" s="82" t="str">
        <f>IF(I215&lt;&gt;0,((VLOOKUP(I215,'1. Standard_Cost'!$B$4:$D$9,2)+VLOOKUP(I215,'1. Standard_Cost'!$B$4:$D$9,3))*J215*K215),"0")</f>
        <v>0</v>
      </c>
      <c r="M215" s="82">
        <f>L215*'1. Standard_Cost'!$F$4</f>
        <v>0</v>
      </c>
      <c r="N215" s="83"/>
      <c r="O215" s="83"/>
      <c r="P215" s="83"/>
      <c r="Q215" s="83"/>
      <c r="R215" s="84">
        <f>'1. Standard_Cost'!$B$13*N215*P215</f>
        <v>0</v>
      </c>
      <c r="S215" s="84">
        <f>N215*O215*P215*'1. Standard_Cost'!$C$13</f>
        <v>0</v>
      </c>
      <c r="T215" s="84">
        <f>N215*P215*Q215*'1. Standard_Cost'!$D$13</f>
        <v>0</v>
      </c>
      <c r="U215" s="84">
        <f>N215*O215*'1. Standard_Cost'!$E$13</f>
        <v>0</v>
      </c>
      <c r="V215" s="83"/>
      <c r="W215" s="83"/>
      <c r="X215" s="83"/>
      <c r="Y215" s="84">
        <f>+V215*((X215*'1. Standard_Cost'!$B$17)+(W215*X215*'1. Standard_Cost'!$C$17))</f>
        <v>0</v>
      </c>
      <c r="Z215" s="83"/>
      <c r="AA215" s="83"/>
      <c r="AB215" s="84">
        <f>+Z215*'1. Standard_Cost'!$B$21+AA215*'1. Standard_Cost'!$C$21</f>
        <v>0</v>
      </c>
      <c r="AC215" s="85"/>
      <c r="AD215" s="86"/>
      <c r="AE215" s="84">
        <f>SUM(AD215,AC215,AB215,Y215,U215,T215,S215,R215)*'1. Standard_Cost'!$B$29</f>
        <v>0</v>
      </c>
      <c r="AF215" s="84">
        <f t="shared" si="91"/>
        <v>0</v>
      </c>
      <c r="AG215" s="83"/>
      <c r="AH215" s="83"/>
      <c r="AI215" s="83"/>
      <c r="AJ215" s="87"/>
      <c r="AK215" s="87"/>
      <c r="AL215" s="87"/>
      <c r="AM215" s="84" t="e">
        <f>AG215*'1. Standard_Cost'!$B$25+'Incremental_Cost Year 1'!#REF!*'1. Standard_Cost'!$C$25+'Incremental_Cost Year 1'!#REF!*'1. Standard_Cost'!$D$25+'Incremental_Cost Year 1'!#REF!+'Incremental_Cost Year 1'!#REF!+AK215</f>
        <v>#REF!</v>
      </c>
      <c r="AN215" s="84" t="e">
        <f>AM215*'1. Standard_Cost'!$C$29</f>
        <v>#REF!</v>
      </c>
      <c r="AO215" s="87"/>
      <c r="AP215" s="144">
        <v>0</v>
      </c>
      <c r="AQ215" s="113">
        <f t="shared" si="92"/>
        <v>0</v>
      </c>
      <c r="AR215" s="113">
        <f t="shared" si="93"/>
        <v>0</v>
      </c>
      <c r="AS215" s="113" t="e">
        <f t="shared" si="94"/>
        <v>#REF!</v>
      </c>
      <c r="AT215" s="113" t="e">
        <f t="shared" si="95"/>
        <v>#REF!</v>
      </c>
      <c r="AU215" s="154"/>
      <c r="AV215" s="154"/>
      <c r="AW215" s="154"/>
      <c r="AX215" s="154"/>
      <c r="AY215" s="154"/>
      <c r="AZ215" s="154"/>
      <c r="BA215" s="154"/>
      <c r="BB215" s="155" t="e">
        <f t="shared" si="96"/>
        <v>#REF!</v>
      </c>
    </row>
    <row r="216" spans="1:54" s="28" customFormat="1" ht="409.5" outlineLevel="1">
      <c r="A216" s="73"/>
      <c r="B216" s="107"/>
      <c r="C216" s="189"/>
      <c r="D216" s="297"/>
      <c r="E216" s="198"/>
      <c r="F216" s="80">
        <v>2026</v>
      </c>
      <c r="G216" s="134">
        <v>2030</v>
      </c>
      <c r="H216" s="278" t="s">
        <v>464</v>
      </c>
      <c r="I216" s="87"/>
      <c r="J216" s="83"/>
      <c r="K216" s="83"/>
      <c r="L216" s="82" t="str">
        <f>IF(I216&lt;&gt;0,((VLOOKUP(I216,'1. Standard_Cost'!$B$4:$D$9,2)+VLOOKUP(I216,'1. Standard_Cost'!$B$4:$D$9,3))*J216*K216),"0")</f>
        <v>0</v>
      </c>
      <c r="M216" s="82">
        <f>L216*'1. Standard_Cost'!$F$4</f>
        <v>0</v>
      </c>
      <c r="N216" s="83"/>
      <c r="O216" s="83"/>
      <c r="P216" s="83"/>
      <c r="Q216" s="83"/>
      <c r="R216" s="84">
        <f>'1. Standard_Cost'!$B$13*N216*P216</f>
        <v>0</v>
      </c>
      <c r="S216" s="84">
        <f>N216*O216*P216*'1. Standard_Cost'!$C$13</f>
        <v>0</v>
      </c>
      <c r="T216" s="84">
        <f>N216*P216*Q216*'1. Standard_Cost'!$D$13</f>
        <v>0</v>
      </c>
      <c r="U216" s="84">
        <f>N216*O216*'1. Standard_Cost'!$E$13</f>
        <v>0</v>
      </c>
      <c r="V216" s="83"/>
      <c r="W216" s="83"/>
      <c r="X216" s="83"/>
      <c r="Y216" s="84">
        <f>+V216*((X216*'1. Standard_Cost'!$B$17)+(W216*X216*'1. Standard_Cost'!$C$17))</f>
        <v>0</v>
      </c>
      <c r="Z216" s="83"/>
      <c r="AA216" s="83"/>
      <c r="AB216" s="84">
        <f>+Z216*'1. Standard_Cost'!$B$21+AA216*'1. Standard_Cost'!$C$21</f>
        <v>0</v>
      </c>
      <c r="AC216" s="85"/>
      <c r="AD216" s="86"/>
      <c r="AE216" s="84">
        <f>SUM(AD216,AC216,AB216,Y216,U216,T216,S216,R216)*'1. Standard_Cost'!$B$29</f>
        <v>0</v>
      </c>
      <c r="AF216" s="84">
        <f t="shared" si="91"/>
        <v>0</v>
      </c>
      <c r="AG216" s="83"/>
      <c r="AH216" s="83"/>
      <c r="AI216" s="83"/>
      <c r="AJ216" s="87"/>
      <c r="AK216" s="87"/>
      <c r="AL216" s="87"/>
      <c r="AM216" s="84" t="e">
        <f>AG216*'1. Standard_Cost'!$B$25+'Incremental_Cost Year 1'!#REF!*'1. Standard_Cost'!$C$25+'Incremental_Cost Year 1'!#REF!*'1. Standard_Cost'!$D$25+'Incremental_Cost Year 1'!#REF!+'Incremental_Cost Year 1'!#REF!+AK216</f>
        <v>#REF!</v>
      </c>
      <c r="AN216" s="84" t="e">
        <f>AM216*'1. Standard_Cost'!$C$29</f>
        <v>#REF!</v>
      </c>
      <c r="AO216" s="87"/>
      <c r="AP216" s="144">
        <v>0</v>
      </c>
      <c r="AQ216" s="113">
        <f t="shared" si="92"/>
        <v>0</v>
      </c>
      <c r="AR216" s="113">
        <f t="shared" si="93"/>
        <v>0</v>
      </c>
      <c r="AS216" s="113" t="e">
        <f t="shared" si="94"/>
        <v>#REF!</v>
      </c>
      <c r="AT216" s="113" t="e">
        <f t="shared" si="95"/>
        <v>#REF!</v>
      </c>
      <c r="AU216" s="154"/>
      <c r="AV216" s="154"/>
      <c r="AW216" s="154"/>
      <c r="AX216" s="154"/>
      <c r="AY216" s="154"/>
      <c r="AZ216" s="154"/>
      <c r="BA216" s="154"/>
      <c r="BB216" s="155" t="e">
        <f t="shared" si="96"/>
        <v>#REF!</v>
      </c>
    </row>
    <row r="217" spans="1:54" s="28" customFormat="1" ht="409.5" outlineLevel="1">
      <c r="A217" s="73"/>
      <c r="B217" s="253"/>
      <c r="C217" s="291"/>
      <c r="D217" s="298"/>
      <c r="E217" s="221"/>
      <c r="F217" s="80">
        <v>2028</v>
      </c>
      <c r="G217" s="134">
        <v>2030</v>
      </c>
      <c r="H217" s="278" t="s">
        <v>465</v>
      </c>
      <c r="I217" s="87"/>
      <c r="J217" s="83"/>
      <c r="K217" s="83"/>
      <c r="L217" s="82" t="str">
        <f>IF(I217&lt;&gt;0,((VLOOKUP(I217,'1. Standard_Cost'!$B$4:$D$9,2)+VLOOKUP(I217,'1. Standard_Cost'!$B$4:$D$9,3))*J217*K217),"0")</f>
        <v>0</v>
      </c>
      <c r="M217" s="82">
        <f>L217*'1. Standard_Cost'!$F$4</f>
        <v>0</v>
      </c>
      <c r="N217" s="83"/>
      <c r="O217" s="83"/>
      <c r="P217" s="83"/>
      <c r="Q217" s="83"/>
      <c r="R217" s="84">
        <f>'1. Standard_Cost'!$B$13*N217*P217</f>
        <v>0</v>
      </c>
      <c r="S217" s="84">
        <f>N217*O217*P217*'1. Standard_Cost'!$C$13</f>
        <v>0</v>
      </c>
      <c r="T217" s="84">
        <f>N217*P217*Q217*'1. Standard_Cost'!$D$13</f>
        <v>0</v>
      </c>
      <c r="U217" s="84">
        <f>N217*O217*'1. Standard_Cost'!$E$13</f>
        <v>0</v>
      </c>
      <c r="V217" s="83"/>
      <c r="W217" s="83"/>
      <c r="X217" s="83"/>
      <c r="Y217" s="84">
        <f>+V217*((X217*'1. Standard_Cost'!$B$17)+(W217*X217*'1. Standard_Cost'!$C$17))</f>
        <v>0</v>
      </c>
      <c r="Z217" s="83"/>
      <c r="AA217" s="83"/>
      <c r="AB217" s="84">
        <f>+Z217*'1. Standard_Cost'!$B$21+AA217*'1. Standard_Cost'!$C$21</f>
        <v>0</v>
      </c>
      <c r="AC217" s="85"/>
      <c r="AD217" s="86"/>
      <c r="AE217" s="84">
        <f>SUM(AD217,AC217,AB217,Y217,U217,T217,S217,R217)*'1. Standard_Cost'!$B$29</f>
        <v>0</v>
      </c>
      <c r="AF217" s="84">
        <f t="shared" si="91"/>
        <v>0</v>
      </c>
      <c r="AG217" s="83"/>
      <c r="AH217" s="83"/>
      <c r="AI217" s="83"/>
      <c r="AJ217" s="87"/>
      <c r="AK217" s="87"/>
      <c r="AL217" s="87"/>
      <c r="AM217" s="84" t="e">
        <f>AG217*'1. Standard_Cost'!$B$25+'Incremental_Cost Year 1'!#REF!*'1. Standard_Cost'!$C$25+'Incremental_Cost Year 1'!#REF!*'1. Standard_Cost'!$D$25+'Incremental_Cost Year 1'!#REF!+'Incremental_Cost Year 1'!#REF!+AK217</f>
        <v>#REF!</v>
      </c>
      <c r="AN217" s="84" t="e">
        <f>AM217*'1. Standard_Cost'!$C$29</f>
        <v>#REF!</v>
      </c>
      <c r="AO217" s="87"/>
      <c r="AP217" s="144">
        <v>0</v>
      </c>
      <c r="AQ217" s="113">
        <f t="shared" si="92"/>
        <v>0</v>
      </c>
      <c r="AR217" s="113">
        <f t="shared" si="93"/>
        <v>0</v>
      </c>
      <c r="AS217" s="113" t="e">
        <f t="shared" si="94"/>
        <v>#REF!</v>
      </c>
      <c r="AT217" s="113" t="e">
        <f t="shared" si="95"/>
        <v>#REF!</v>
      </c>
      <c r="AU217" s="154"/>
      <c r="AV217" s="154"/>
      <c r="AW217" s="154"/>
      <c r="AX217" s="154"/>
      <c r="AY217" s="154"/>
      <c r="AZ217" s="154"/>
      <c r="BA217" s="154"/>
      <c r="BB217" s="155" t="e">
        <f t="shared" si="96"/>
        <v>#REF!</v>
      </c>
    </row>
    <row r="218" spans="1:54" s="28" customFormat="1" ht="315" outlineLevel="1">
      <c r="A218" s="73"/>
      <c r="B218" s="253"/>
      <c r="C218" s="274"/>
      <c r="D218" s="196" t="s">
        <v>455</v>
      </c>
      <c r="E218" s="90" t="s">
        <v>454</v>
      </c>
      <c r="F218" s="80">
        <v>2025</v>
      </c>
      <c r="G218" s="134">
        <v>2030</v>
      </c>
      <c r="H218" s="219" t="s">
        <v>453</v>
      </c>
      <c r="I218" s="156"/>
      <c r="J218" s="156"/>
      <c r="K218" s="156"/>
      <c r="L218" s="84">
        <f>SUM(L208:L217)</f>
        <v>0</v>
      </c>
      <c r="M218" s="84">
        <f>SUM(M208:M217)</f>
        <v>0</v>
      </c>
      <c r="N218" s="156"/>
      <c r="O218" s="156"/>
      <c r="P218" s="156"/>
      <c r="Q218" s="156"/>
      <c r="R218" s="84">
        <f>SUM(R208:R217)</f>
        <v>0</v>
      </c>
      <c r="S218" s="84">
        <f>SUM(S208:S217)</f>
        <v>0</v>
      </c>
      <c r="T218" s="84">
        <f>SUM(T208:T217)</f>
        <v>0</v>
      </c>
      <c r="U218" s="84">
        <f>SUM(U208:U217)</f>
        <v>0</v>
      </c>
      <c r="V218" s="156"/>
      <c r="W218" s="156"/>
      <c r="X218" s="156"/>
      <c r="Y218" s="84">
        <f>SUM(Y208:Y217)</f>
        <v>0</v>
      </c>
      <c r="Z218" s="84"/>
      <c r="AA218" s="156"/>
      <c r="AB218" s="84">
        <f>SUM(AB208:AB217)</f>
        <v>0</v>
      </c>
      <c r="AC218" s="84">
        <f>SUM(AC208:AC217)</f>
        <v>0</v>
      </c>
      <c r="AD218" s="84">
        <f>SUM(AD208:AD217)</f>
        <v>0</v>
      </c>
      <c r="AE218" s="84">
        <f>SUM(AE208:AE217)</f>
        <v>0</v>
      </c>
      <c r="AF218" s="84">
        <f>SUM(AF208:AF217)</f>
        <v>0</v>
      </c>
      <c r="AG218" s="156"/>
      <c r="AH218" s="156"/>
      <c r="AI218" s="156"/>
      <c r="AJ218" s="84">
        <f>SUM(AJ208:AJ217)</f>
        <v>0</v>
      </c>
      <c r="AK218" s="84">
        <f>SUM(AK208:AK217)</f>
        <v>0</v>
      </c>
      <c r="AL218" s="84">
        <f>SUM(AL208:AL217)</f>
        <v>0</v>
      </c>
      <c r="AM218" s="84" t="e">
        <f>SUM(AM208:AM217)</f>
        <v>#REF!</v>
      </c>
      <c r="AN218" s="84" t="e">
        <f>SUM(AN208:AN217)</f>
        <v>#REF!</v>
      </c>
      <c r="AO218" s="157"/>
      <c r="AP218" s="158"/>
      <c r="AQ218" s="84">
        <f t="shared" ref="AQ218:BB218" si="97">SUM(AQ208:AQ217)</f>
        <v>0</v>
      </c>
      <c r="AR218" s="84">
        <f t="shared" si="97"/>
        <v>0</v>
      </c>
      <c r="AS218" s="84" t="e">
        <f t="shared" si="97"/>
        <v>#REF!</v>
      </c>
      <c r="AT218" s="84" t="e">
        <f t="shared" si="97"/>
        <v>#REF!</v>
      </c>
      <c r="AU218" s="84">
        <f t="shared" si="97"/>
        <v>0</v>
      </c>
      <c r="AV218" s="84">
        <f t="shared" si="97"/>
        <v>0</v>
      </c>
      <c r="AW218" s="84">
        <f t="shared" si="97"/>
        <v>0</v>
      </c>
      <c r="AX218" s="84">
        <f t="shared" si="97"/>
        <v>0</v>
      </c>
      <c r="AY218" s="84">
        <f t="shared" si="97"/>
        <v>0</v>
      </c>
      <c r="AZ218" s="84">
        <f t="shared" si="97"/>
        <v>0</v>
      </c>
      <c r="BA218" s="84">
        <f t="shared" si="97"/>
        <v>0</v>
      </c>
      <c r="BB218" s="84" t="e">
        <f t="shared" si="97"/>
        <v>#REF!</v>
      </c>
    </row>
    <row r="219" spans="1:54" s="28" customFormat="1" ht="45.75" customHeight="1">
      <c r="A219" s="97"/>
      <c r="B219" s="190"/>
      <c r="C219" s="538" t="s">
        <v>466</v>
      </c>
      <c r="D219" s="538"/>
      <c r="E219" s="539"/>
      <c r="F219" s="229"/>
      <c r="G219" s="230"/>
      <c r="H219" s="98" t="s">
        <v>167</v>
      </c>
      <c r="I219" s="161"/>
      <c r="J219" s="161"/>
      <c r="K219" s="161"/>
      <c r="L219" s="162">
        <f>SUM(L224,L227,L233)</f>
        <v>0</v>
      </c>
      <c r="M219" s="162">
        <f>SUM(M224,M227,M233)</f>
        <v>0</v>
      </c>
      <c r="N219" s="161"/>
      <c r="O219" s="161"/>
      <c r="P219" s="161"/>
      <c r="Q219" s="161"/>
      <c r="R219" s="162">
        <f>SUM(R224,R227,R233)</f>
        <v>0</v>
      </c>
      <c r="S219" s="162">
        <f>SUM(S224,S227,S233)</f>
        <v>0</v>
      </c>
      <c r="T219" s="162">
        <f>SUM(T224,T227,T233)</f>
        <v>0</v>
      </c>
      <c r="U219" s="162">
        <f>SUM(U224,U227,U233)</f>
        <v>0</v>
      </c>
      <c r="V219" s="161"/>
      <c r="W219" s="161"/>
      <c r="X219" s="161"/>
      <c r="Y219" s="162">
        <f>SUM(Y224,Y227,Y233)</f>
        <v>0</v>
      </c>
      <c r="Z219" s="162"/>
      <c r="AA219" s="162"/>
      <c r="AB219" s="162">
        <f>SUM(AB224,AB227,AB233)</f>
        <v>0</v>
      </c>
      <c r="AC219" s="162">
        <f>SUM(AC224,AC227,AC233)</f>
        <v>0</v>
      </c>
      <c r="AD219" s="162">
        <f>SUM(AD224,AD227,AD233)</f>
        <v>0</v>
      </c>
      <c r="AE219" s="162">
        <f>SUM(AE224,AE227,AE233)</f>
        <v>0</v>
      </c>
      <c r="AF219" s="162">
        <f>SUM(AF224,AF227,AF233)</f>
        <v>0</v>
      </c>
      <c r="AG219" s="161"/>
      <c r="AH219" s="161"/>
      <c r="AI219" s="161"/>
      <c r="AJ219" s="162">
        <f>SUM(AJ224,AJ227,AJ233)</f>
        <v>0</v>
      </c>
      <c r="AK219" s="162">
        <f>SUM(AK224,AK227,AK233)</f>
        <v>0</v>
      </c>
      <c r="AL219" s="162">
        <f>SUM(AL224,AL227,AL233)</f>
        <v>0</v>
      </c>
      <c r="AM219" s="162" t="e">
        <f>SUM(AM224,AM227,AM233)</f>
        <v>#REF!</v>
      </c>
      <c r="AN219" s="162" t="e">
        <f>SUM(AN224,AN227,AN233)</f>
        <v>#REF!</v>
      </c>
      <c r="AO219" s="163"/>
      <c r="AP219" s="164"/>
      <c r="AQ219" s="162">
        <f t="shared" ref="AQ219:BB219" si="98">SUM(AQ224,AQ227,AQ233)</f>
        <v>0</v>
      </c>
      <c r="AR219" s="162">
        <f t="shared" si="98"/>
        <v>0</v>
      </c>
      <c r="AS219" s="162" t="e">
        <f t="shared" si="98"/>
        <v>#REF!</v>
      </c>
      <c r="AT219" s="162" t="e">
        <f t="shared" si="98"/>
        <v>#REF!</v>
      </c>
      <c r="AU219" s="162" t="e">
        <f t="shared" si="98"/>
        <v>#REF!</v>
      </c>
      <c r="AV219" s="162">
        <f t="shared" si="98"/>
        <v>0</v>
      </c>
      <c r="AW219" s="162">
        <f t="shared" si="98"/>
        <v>0</v>
      </c>
      <c r="AX219" s="162">
        <f t="shared" si="98"/>
        <v>0</v>
      </c>
      <c r="AY219" s="162">
        <f t="shared" si="98"/>
        <v>0</v>
      </c>
      <c r="AZ219" s="162">
        <f t="shared" si="98"/>
        <v>0</v>
      </c>
      <c r="BA219" s="162">
        <f t="shared" si="98"/>
        <v>0</v>
      </c>
      <c r="BB219" s="162" t="e">
        <f t="shared" si="98"/>
        <v>#REF!</v>
      </c>
    </row>
    <row r="220" spans="1:54" s="28" customFormat="1" ht="409.5" outlineLevel="2">
      <c r="A220" s="73"/>
      <c r="B220" s="107"/>
      <c r="C220" s="108"/>
      <c r="D220" s="192"/>
      <c r="E220" s="187"/>
      <c r="F220" s="225"/>
      <c r="G220" s="225"/>
      <c r="H220" s="70" t="s">
        <v>467</v>
      </c>
      <c r="I220" s="87"/>
      <c r="J220" s="83"/>
      <c r="K220" s="83"/>
      <c r="L220" s="82" t="str">
        <f>IF(I220&lt;&gt;0,((VLOOKUP(I220,'1. Standard_Cost'!$B$4:$D$9,2)+VLOOKUP(I220,'1. Standard_Cost'!$B$4:$D$9,3))*J220*K220),"0")</f>
        <v>0</v>
      </c>
      <c r="M220" s="82">
        <f>L220*'1. Standard_Cost'!$F$4</f>
        <v>0</v>
      </c>
      <c r="N220" s="83"/>
      <c r="O220" s="83"/>
      <c r="P220" s="83"/>
      <c r="Q220" s="83"/>
      <c r="R220" s="84">
        <f>'1. Standard_Cost'!$B$13*N220*P220</f>
        <v>0</v>
      </c>
      <c r="S220" s="84">
        <f>N220*O220*P220*'1. Standard_Cost'!$C$13</f>
        <v>0</v>
      </c>
      <c r="T220" s="84">
        <f>N220*P220*Q220*'1. Standard_Cost'!$D$13</f>
        <v>0</v>
      </c>
      <c r="U220" s="84">
        <f>N220*O220*'1. Standard_Cost'!$E$13</f>
        <v>0</v>
      </c>
      <c r="V220" s="83"/>
      <c r="W220" s="83"/>
      <c r="X220" s="83"/>
      <c r="Y220" s="84">
        <f>+V220*((X220*'1. Standard_Cost'!$B$17)+(W220*X220*'1. Standard_Cost'!$C$17))</f>
        <v>0</v>
      </c>
      <c r="Z220" s="83"/>
      <c r="AA220" s="83"/>
      <c r="AB220" s="84">
        <f>+Z220*'1. Standard_Cost'!$B$21+AA220*'1. Standard_Cost'!$C$21</f>
        <v>0</v>
      </c>
      <c r="AC220" s="85"/>
      <c r="AD220" s="86"/>
      <c r="AE220" s="84">
        <f>SUM(AD220,AC220,AB220,Y220,U220,T220,S220,R220)*'1. Standard_Cost'!$B$29</f>
        <v>0</v>
      </c>
      <c r="AF220" s="84">
        <f>SUM(AE220,AD220,AC220,AB220,Y220,U220,T220,S220,R220)</f>
        <v>0</v>
      </c>
      <c r="AG220" s="83"/>
      <c r="AH220" s="83"/>
      <c r="AI220" s="83"/>
      <c r="AJ220" s="87"/>
      <c r="AK220" s="87"/>
      <c r="AL220" s="87"/>
      <c r="AM220" s="84" t="e">
        <f>AG220*'1. Standard_Cost'!$B$25+'Incremental_Cost Year 1'!#REF!*'1. Standard_Cost'!$C$25+'Incremental_Cost Year 1'!#REF!*'1. Standard_Cost'!$D$25+'Incremental_Cost Year 1'!#REF!+'Incremental_Cost Year 1'!#REF!+AK220</f>
        <v>#REF!</v>
      </c>
      <c r="AN220" s="84" t="e">
        <f>AM220*'1. Standard_Cost'!$C$29</f>
        <v>#REF!</v>
      </c>
      <c r="AO220" s="87"/>
      <c r="AP220" s="144">
        <v>0</v>
      </c>
      <c r="AQ220" s="113">
        <f>L220+M220</f>
        <v>0</v>
      </c>
      <c r="AR220" s="113">
        <f>AF220</f>
        <v>0</v>
      </c>
      <c r="AS220" s="113" t="e">
        <f>AM220+AN220</f>
        <v>#REF!</v>
      </c>
      <c r="AT220" s="113" t="e">
        <f>SUM(AQ220,AR220,AS220)</f>
        <v>#REF!</v>
      </c>
      <c r="AU220" s="154"/>
      <c r="AV220" s="154"/>
      <c r="AW220" s="154"/>
      <c r="AX220" s="154"/>
      <c r="AY220" s="154"/>
      <c r="AZ220" s="154"/>
      <c r="BA220" s="154"/>
      <c r="BB220" s="155" t="e">
        <f>SUM(AU220:BA220)-AT220</f>
        <v>#REF!</v>
      </c>
    </row>
    <row r="221" spans="1:54" s="28" customFormat="1" ht="409.5" outlineLevel="2">
      <c r="A221" s="73"/>
      <c r="B221" s="107"/>
      <c r="C221" s="108"/>
      <c r="D221" s="193"/>
      <c r="E221" s="187"/>
      <c r="F221" s="225">
        <v>2024</v>
      </c>
      <c r="G221" s="225">
        <v>2030</v>
      </c>
      <c r="H221" s="70" t="s">
        <v>468</v>
      </c>
      <c r="I221" s="87"/>
      <c r="J221" s="83"/>
      <c r="K221" s="83"/>
      <c r="L221" s="82" t="str">
        <f>IF(I221&lt;&gt;0,((VLOOKUP(I221,'1. Standard_Cost'!$B$4:$D$9,2)+VLOOKUP(I221,'1. Standard_Cost'!$B$4:$D$9,3))*J221*K221),"0")</f>
        <v>0</v>
      </c>
      <c r="M221" s="82">
        <f>L221*'1. Standard_Cost'!$F$4</f>
        <v>0</v>
      </c>
      <c r="N221" s="83"/>
      <c r="O221" s="83"/>
      <c r="P221" s="83"/>
      <c r="Q221" s="83"/>
      <c r="R221" s="84">
        <f>'1. Standard_Cost'!$B$13*N221*P221</f>
        <v>0</v>
      </c>
      <c r="S221" s="84">
        <f>N221*O221*P221*'1. Standard_Cost'!$C$13</f>
        <v>0</v>
      </c>
      <c r="T221" s="84">
        <f>N221*P221*Q221*'1. Standard_Cost'!$D$13</f>
        <v>0</v>
      </c>
      <c r="U221" s="84">
        <f>N221*O221*'1. Standard_Cost'!$E$13</f>
        <v>0</v>
      </c>
      <c r="V221" s="83"/>
      <c r="W221" s="83"/>
      <c r="X221" s="83"/>
      <c r="Y221" s="84">
        <f>+V221*((X221*'1. Standard_Cost'!$B$17)+(W221*X221*'1. Standard_Cost'!$C$17))</f>
        <v>0</v>
      </c>
      <c r="Z221" s="83"/>
      <c r="AA221" s="83"/>
      <c r="AB221" s="84">
        <f>+Z221*'1. Standard_Cost'!$B$21+AA221*'1. Standard_Cost'!$C$21</f>
        <v>0</v>
      </c>
      <c r="AC221" s="85"/>
      <c r="AD221" s="86"/>
      <c r="AE221" s="84">
        <f>SUM(AD221,AC221,AB221,Y221,U221,T221,S221,R221)*'1. Standard_Cost'!$B$29</f>
        <v>0</v>
      </c>
      <c r="AF221" s="84">
        <f>SUM(AE221,AD221,AC221,AB221,Y221,U221,T221,S221,R221)</f>
        <v>0</v>
      </c>
      <c r="AG221" s="83"/>
      <c r="AH221" s="83"/>
      <c r="AI221" s="83"/>
      <c r="AJ221" s="87"/>
      <c r="AK221" s="87"/>
      <c r="AL221" s="87"/>
      <c r="AM221" s="84" t="e">
        <f>AG221*'1. Standard_Cost'!$B$25+'Incremental_Cost Year 1'!#REF!*'1. Standard_Cost'!$C$25+'Incremental_Cost Year 1'!#REF!*'1. Standard_Cost'!$D$25+'Incremental_Cost Year 1'!#REF!+'Incremental_Cost Year 1'!#REF!+AK221</f>
        <v>#REF!</v>
      </c>
      <c r="AN221" s="84" t="e">
        <f>AM221*'1. Standard_Cost'!$C$29</f>
        <v>#REF!</v>
      </c>
      <c r="AO221" s="87"/>
      <c r="AP221" s="144">
        <v>0</v>
      </c>
      <c r="AQ221" s="113">
        <f>L221+M221</f>
        <v>0</v>
      </c>
      <c r="AR221" s="113">
        <f>AF221</f>
        <v>0</v>
      </c>
      <c r="AS221" s="113" t="e">
        <f>AM221+AN221</f>
        <v>#REF!</v>
      </c>
      <c r="AT221" s="113" t="e">
        <f>SUM(AQ221,AR221,AS221)</f>
        <v>#REF!</v>
      </c>
      <c r="AU221" s="154"/>
      <c r="AV221" s="154"/>
      <c r="AW221" s="154"/>
      <c r="AX221" s="154"/>
      <c r="AY221" s="154"/>
      <c r="AZ221" s="154"/>
      <c r="BA221" s="154"/>
      <c r="BB221" s="155" t="e">
        <f>SUM(AU221:BA221)-AT221</f>
        <v>#REF!</v>
      </c>
    </row>
    <row r="222" spans="1:54" s="28" customFormat="1" ht="378" outlineLevel="2">
      <c r="A222" s="73"/>
      <c r="B222" s="107"/>
      <c r="C222" s="108"/>
      <c r="D222" s="193"/>
      <c r="E222" s="187"/>
      <c r="F222" s="225">
        <v>2024</v>
      </c>
      <c r="G222" s="225">
        <v>2030</v>
      </c>
      <c r="H222" s="67" t="s">
        <v>469</v>
      </c>
      <c r="I222" s="87"/>
      <c r="J222" s="83"/>
      <c r="K222" s="83"/>
      <c r="L222" s="82" t="str">
        <f>IF(I222&lt;&gt;0,((VLOOKUP(I222,'1. Standard_Cost'!$B$4:$D$9,2)+VLOOKUP(I222,'1. Standard_Cost'!$B$4:$D$9,3))*J222*K222),"0")</f>
        <v>0</v>
      </c>
      <c r="M222" s="82">
        <f>L222*'1. Standard_Cost'!$F$4</f>
        <v>0</v>
      </c>
      <c r="N222" s="83"/>
      <c r="O222" s="83"/>
      <c r="P222" s="83"/>
      <c r="Q222" s="83"/>
      <c r="R222" s="84">
        <f>'1. Standard_Cost'!$B$13*N222*P222</f>
        <v>0</v>
      </c>
      <c r="S222" s="84">
        <f>N222*O222*P222*'1. Standard_Cost'!$C$13</f>
        <v>0</v>
      </c>
      <c r="T222" s="84">
        <f>N222*P222*Q222*'1. Standard_Cost'!$D$13</f>
        <v>0</v>
      </c>
      <c r="U222" s="84">
        <f>N222*O222*'1. Standard_Cost'!$E$13</f>
        <v>0</v>
      </c>
      <c r="V222" s="83"/>
      <c r="W222" s="83"/>
      <c r="X222" s="83"/>
      <c r="Y222" s="84">
        <f>+V222*((X222*'1. Standard_Cost'!$B$17)+(W222*X222*'1. Standard_Cost'!$C$17))</f>
        <v>0</v>
      </c>
      <c r="Z222" s="83"/>
      <c r="AA222" s="99"/>
      <c r="AB222" s="84">
        <f>+Z222*'1. Standard_Cost'!$B$21+AA222*'1. Standard_Cost'!$C$21</f>
        <v>0</v>
      </c>
      <c r="AC222" s="85"/>
      <c r="AD222" s="86"/>
      <c r="AE222" s="84">
        <f>SUM(AD222,AC222,AB222,Y222,U222,T222,S222,R222)*'1. Standard_Cost'!$B$29</f>
        <v>0</v>
      </c>
      <c r="AF222" s="84">
        <f t="shared" ref="AF222:AF223" si="99">SUM(AE222,AD222,AC222,AB222,Y222,U222,T222,S222,R222)</f>
        <v>0</v>
      </c>
      <c r="AG222" s="83"/>
      <c r="AH222" s="83"/>
      <c r="AI222" s="83"/>
      <c r="AJ222" s="87"/>
      <c r="AK222" s="87"/>
      <c r="AL222" s="87"/>
      <c r="AM222" s="84" t="e">
        <f>AG222*'1. Standard_Cost'!$B$25+'Incremental_Cost Year 1'!#REF!*'1. Standard_Cost'!$C$25+'Incremental_Cost Year 1'!#REF!*'1. Standard_Cost'!$D$25+'Incremental_Cost Year 1'!#REF!+'Incremental_Cost Year 1'!#REF!+AK222</f>
        <v>#REF!</v>
      </c>
      <c r="AN222" s="84" t="e">
        <f>AM222*'1. Standard_Cost'!$C$29</f>
        <v>#REF!</v>
      </c>
      <c r="AO222" s="166"/>
      <c r="AP222" s="144"/>
      <c r="AQ222" s="113"/>
      <c r="AR222" s="113"/>
      <c r="AS222" s="113"/>
      <c r="AT222" s="113"/>
      <c r="AU222" s="154"/>
      <c r="AV222" s="154"/>
      <c r="AW222" s="154"/>
      <c r="AX222" s="154"/>
      <c r="AY222" s="154"/>
      <c r="AZ222" s="154"/>
      <c r="BA222" s="154"/>
      <c r="BB222" s="155"/>
    </row>
    <row r="223" spans="1:54" s="28" customFormat="1" ht="252" outlineLevel="2">
      <c r="A223" s="73"/>
      <c r="B223" s="107"/>
      <c r="C223" s="108"/>
      <c r="D223" s="193"/>
      <c r="E223" s="187"/>
      <c r="F223" s="225">
        <v>2024</v>
      </c>
      <c r="G223" s="225">
        <v>2030</v>
      </c>
      <c r="H223" s="70" t="s">
        <v>470</v>
      </c>
      <c r="I223" s="87"/>
      <c r="J223" s="83"/>
      <c r="K223" s="83"/>
      <c r="L223" s="82" t="str">
        <f>IF(I223&lt;&gt;0,((VLOOKUP(I223,'1. Standard_Cost'!$B$4:$D$9,2)+VLOOKUP(I223,'1. Standard_Cost'!$B$4:$D$9,3))*J223*K223),"0")</f>
        <v>0</v>
      </c>
      <c r="M223" s="82">
        <f>L223*'1. Standard_Cost'!$F$4</f>
        <v>0</v>
      </c>
      <c r="N223" s="83"/>
      <c r="O223" s="83"/>
      <c r="P223" s="83"/>
      <c r="Q223" s="83"/>
      <c r="R223" s="84">
        <f>'1. Standard_Cost'!$B$13*N223*P223</f>
        <v>0</v>
      </c>
      <c r="S223" s="84">
        <f>N223*O223*P223*'1. Standard_Cost'!$C$13</f>
        <v>0</v>
      </c>
      <c r="T223" s="84">
        <f>N223*P223*Q223*'1. Standard_Cost'!$D$13</f>
        <v>0</v>
      </c>
      <c r="U223" s="84">
        <f>N223*O223*'1. Standard_Cost'!$E$13</f>
        <v>0</v>
      </c>
      <c r="V223" s="83"/>
      <c r="W223" s="83"/>
      <c r="X223" s="83"/>
      <c r="Y223" s="84">
        <f>+V223*((X223*'1. Standard_Cost'!$B$17)+(W223*X223*'1. Standard_Cost'!$C$17))</f>
        <v>0</v>
      </c>
      <c r="Z223" s="83"/>
      <c r="AA223" s="99"/>
      <c r="AB223" s="84">
        <f>+Z223*'1. Standard_Cost'!$B$21+AA223*'1. Standard_Cost'!$C$21</f>
        <v>0</v>
      </c>
      <c r="AC223" s="85"/>
      <c r="AD223" s="86"/>
      <c r="AE223" s="84">
        <f>SUM(AD223,AC223,AB223,Y223,U223,T223,S223,R223)*'1. Standard_Cost'!$B$29</f>
        <v>0</v>
      </c>
      <c r="AF223" s="84">
        <f t="shared" si="99"/>
        <v>0</v>
      </c>
      <c r="AG223" s="83"/>
      <c r="AH223" s="83"/>
      <c r="AI223" s="83"/>
      <c r="AJ223" s="87"/>
      <c r="AK223" s="87"/>
      <c r="AL223" s="87"/>
      <c r="AM223" s="84" t="e">
        <f>AG223*'1. Standard_Cost'!$B$25+'Incremental_Cost Year 1'!#REF!*'1. Standard_Cost'!$C$25+'Incremental_Cost Year 1'!#REF!*'1. Standard_Cost'!$D$25+'Incremental_Cost Year 1'!#REF!+'Incremental_Cost Year 1'!#REF!+AK223</f>
        <v>#REF!</v>
      </c>
      <c r="AN223" s="84" t="e">
        <f>AM223*'1. Standard_Cost'!$C$29</f>
        <v>#REF!</v>
      </c>
      <c r="AO223" s="166"/>
      <c r="AP223" s="144"/>
      <c r="AQ223" s="113"/>
      <c r="AR223" s="113"/>
      <c r="AS223" s="113"/>
      <c r="AT223" s="113"/>
      <c r="AU223" s="154"/>
      <c r="AV223" s="154"/>
      <c r="AW223" s="154"/>
      <c r="AX223" s="154"/>
      <c r="AY223" s="154"/>
      <c r="AZ223" s="154"/>
      <c r="BA223" s="154"/>
      <c r="BB223" s="155"/>
    </row>
    <row r="224" spans="1:54" s="28" customFormat="1" ht="409.5" outlineLevel="1">
      <c r="A224" s="73"/>
      <c r="B224" s="111"/>
      <c r="C224" s="112"/>
      <c r="D224" s="197" t="s">
        <v>472</v>
      </c>
      <c r="E224" s="125" t="s">
        <v>471</v>
      </c>
      <c r="F224" s="92">
        <v>2024</v>
      </c>
      <c r="G224" s="75">
        <v>2030</v>
      </c>
      <c r="H224" s="219" t="s">
        <v>168</v>
      </c>
      <c r="I224" s="156"/>
      <c r="J224" s="156"/>
      <c r="K224" s="156"/>
      <c r="L224" s="84">
        <f>SUM(L220:L221)</f>
        <v>0</v>
      </c>
      <c r="M224" s="84">
        <f>SUM(M220:M221)</f>
        <v>0</v>
      </c>
      <c r="N224" s="156"/>
      <c r="O224" s="156"/>
      <c r="P224" s="156"/>
      <c r="Q224" s="156"/>
      <c r="R224" s="84">
        <f>SUM(R220:R221)</f>
        <v>0</v>
      </c>
      <c r="S224" s="84">
        <f>SUM(S220:S221)</f>
        <v>0</v>
      </c>
      <c r="T224" s="84">
        <f>SUM(T220:T221)</f>
        <v>0</v>
      </c>
      <c r="U224" s="84">
        <f>SUM(U220:U221)</f>
        <v>0</v>
      </c>
      <c r="V224" s="156"/>
      <c r="W224" s="156"/>
      <c r="X224" s="156"/>
      <c r="Y224" s="84">
        <f>SUM(Y220:Y221)</f>
        <v>0</v>
      </c>
      <c r="Z224" s="84"/>
      <c r="AA224" s="156"/>
      <c r="AB224" s="84">
        <f>SUM(AB220:AB221)</f>
        <v>0</v>
      </c>
      <c r="AC224" s="84">
        <f>SUM(AC220:AC221)</f>
        <v>0</v>
      </c>
      <c r="AD224" s="84">
        <f>SUM(AD220:AD221)</f>
        <v>0</v>
      </c>
      <c r="AE224" s="84">
        <f>SUM(AE220:AE221)</f>
        <v>0</v>
      </c>
      <c r="AF224" s="84">
        <f>SUM(AF220:AF221)</f>
        <v>0</v>
      </c>
      <c r="AG224" s="156"/>
      <c r="AH224" s="156"/>
      <c r="AI224" s="156"/>
      <c r="AJ224" s="84">
        <f>SUM(AJ220:AJ221)</f>
        <v>0</v>
      </c>
      <c r="AK224" s="84">
        <f>SUM(AK220:AK221)</f>
        <v>0</v>
      </c>
      <c r="AL224" s="84">
        <f>SUM(AL220:AL221)</f>
        <v>0</v>
      </c>
      <c r="AM224" s="84" t="e">
        <f>SUM(AM220:AM221)</f>
        <v>#REF!</v>
      </c>
      <c r="AN224" s="84" t="e">
        <f>SUM(AN220:AN221)</f>
        <v>#REF!</v>
      </c>
      <c r="AO224" s="157"/>
      <c r="AP224" s="158"/>
      <c r="AQ224" s="84">
        <f t="shared" ref="AQ224:BB224" si="100">SUM(AQ220:AQ221)</f>
        <v>0</v>
      </c>
      <c r="AR224" s="84">
        <f t="shared" si="100"/>
        <v>0</v>
      </c>
      <c r="AS224" s="84" t="e">
        <f t="shared" si="100"/>
        <v>#REF!</v>
      </c>
      <c r="AT224" s="84" t="e">
        <f t="shared" si="100"/>
        <v>#REF!</v>
      </c>
      <c r="AU224" s="84">
        <f t="shared" si="100"/>
        <v>0</v>
      </c>
      <c r="AV224" s="84">
        <f t="shared" si="100"/>
        <v>0</v>
      </c>
      <c r="AW224" s="84">
        <f t="shared" si="100"/>
        <v>0</v>
      </c>
      <c r="AX224" s="84">
        <f t="shared" si="100"/>
        <v>0</v>
      </c>
      <c r="AY224" s="84">
        <f t="shared" si="100"/>
        <v>0</v>
      </c>
      <c r="AZ224" s="84">
        <f t="shared" si="100"/>
        <v>0</v>
      </c>
      <c r="BA224" s="84">
        <f t="shared" si="100"/>
        <v>0</v>
      </c>
      <c r="BB224" s="84" t="e">
        <f t="shared" si="100"/>
        <v>#REF!</v>
      </c>
    </row>
    <row r="225" spans="1:58" s="28" customFormat="1" ht="409.5" outlineLevel="2">
      <c r="A225" s="73"/>
      <c r="B225" s="107"/>
      <c r="C225" s="108"/>
      <c r="D225" s="192"/>
      <c r="E225" s="187"/>
      <c r="F225" s="225">
        <v>2024</v>
      </c>
      <c r="G225" s="225">
        <v>2030</v>
      </c>
      <c r="H225" s="70" t="s">
        <v>474</v>
      </c>
      <c r="I225" s="87"/>
      <c r="J225" s="83"/>
      <c r="K225" s="83"/>
      <c r="L225" s="82" t="str">
        <f>IF(I225&lt;&gt;0,((VLOOKUP(I225,'1. Standard_Cost'!$B$4:$D$9,2)+VLOOKUP(I225,'1. Standard_Cost'!$B$4:$D$9,3))*J225*K225),"0")</f>
        <v>0</v>
      </c>
      <c r="M225" s="82">
        <f>L225*'1. Standard_Cost'!$F$4</f>
        <v>0</v>
      </c>
      <c r="N225" s="83"/>
      <c r="O225" s="83"/>
      <c r="P225" s="83"/>
      <c r="Q225" s="83"/>
      <c r="R225" s="84">
        <f>'1. Standard_Cost'!$B$13*N225*P225</f>
        <v>0</v>
      </c>
      <c r="S225" s="84">
        <f>N225*O225*P225*'1. Standard_Cost'!$C$13</f>
        <v>0</v>
      </c>
      <c r="T225" s="84">
        <f>N225*P225*Q225*'1. Standard_Cost'!$D$13</f>
        <v>0</v>
      </c>
      <c r="U225" s="84">
        <f>N225*O225*'1. Standard_Cost'!$E$13</f>
        <v>0</v>
      </c>
      <c r="V225" s="83"/>
      <c r="W225" s="83"/>
      <c r="X225" s="83"/>
      <c r="Y225" s="84">
        <f>+V225*((X225*'1. Standard_Cost'!$B$17)+(W225*X225*'1. Standard_Cost'!$C$17))</f>
        <v>0</v>
      </c>
      <c r="Z225" s="83"/>
      <c r="AA225" s="83"/>
      <c r="AB225" s="84">
        <f>+Z225*'1. Standard_Cost'!$B$21+AA225*'1. Standard_Cost'!$C$21</f>
        <v>0</v>
      </c>
      <c r="AC225" s="85"/>
      <c r="AD225" s="86"/>
      <c r="AE225" s="84">
        <f>SUM(AD225,AC225,AB225,Y225,U225,T225,S225,R225)*'1. Standard_Cost'!$B$29</f>
        <v>0</v>
      </c>
      <c r="AF225" s="84">
        <f t="shared" ref="AF225:AF226" si="101">SUM(AE225,AD225,AC225,AB225,Y225,U225,T225,S225,R225)</f>
        <v>0</v>
      </c>
      <c r="AG225" s="83"/>
      <c r="AH225" s="83"/>
      <c r="AI225" s="83"/>
      <c r="AJ225" s="87"/>
      <c r="AK225" s="87"/>
      <c r="AL225" s="87"/>
      <c r="AM225" s="84" t="e">
        <f>AG225*'1. Standard_Cost'!$B$25+'Incremental_Cost Year 1'!#REF!*'1. Standard_Cost'!$C$25+'Incremental_Cost Year 1'!#REF!*'1. Standard_Cost'!$D$25+'Incremental_Cost Year 1'!#REF!+'Incremental_Cost Year 1'!#REF!+AK225</f>
        <v>#REF!</v>
      </c>
      <c r="AN225" s="84" t="e">
        <f>AM225*'1. Standard_Cost'!$C$29</f>
        <v>#REF!</v>
      </c>
      <c r="AO225" s="87"/>
      <c r="AP225" s="144">
        <v>0</v>
      </c>
      <c r="AQ225" s="113">
        <f t="shared" ref="AQ225:AQ226" si="102">L225+M225</f>
        <v>0</v>
      </c>
      <c r="AR225" s="113">
        <f t="shared" ref="AR225:AR226" si="103">AF225</f>
        <v>0</v>
      </c>
      <c r="AS225" s="113" t="e">
        <f t="shared" ref="AS225:AS226" si="104">AM225+AN225</f>
        <v>#REF!</v>
      </c>
      <c r="AT225" s="113" t="e">
        <f t="shared" ref="AT225:AT226" si="105">SUM(AQ225,AR225,AS225)</f>
        <v>#REF!</v>
      </c>
      <c r="AU225" s="154"/>
      <c r="AV225" s="154"/>
      <c r="AW225" s="154"/>
      <c r="AX225" s="154"/>
      <c r="AY225" s="154"/>
      <c r="AZ225" s="154"/>
      <c r="BA225" s="154"/>
      <c r="BB225" s="155" t="e">
        <f t="shared" ref="BB225:BB226" si="106">SUM(AU225:BA225)-AT225</f>
        <v>#REF!</v>
      </c>
    </row>
    <row r="226" spans="1:58" s="28" customFormat="1" ht="409.5" outlineLevel="2">
      <c r="A226" s="73"/>
      <c r="B226" s="107"/>
      <c r="C226" s="108"/>
      <c r="D226" s="193"/>
      <c r="E226" s="187"/>
      <c r="F226" s="225">
        <v>2024</v>
      </c>
      <c r="G226" s="225">
        <v>2030</v>
      </c>
      <c r="H226" s="70" t="s">
        <v>475</v>
      </c>
      <c r="I226" s="87"/>
      <c r="J226" s="83"/>
      <c r="K226" s="83"/>
      <c r="L226" s="82" t="str">
        <f>IF(I226&lt;&gt;0,((VLOOKUP(I226,'1. Standard_Cost'!$B$4:$D$9,2)+VLOOKUP(I226,'1. Standard_Cost'!$B$4:$D$9,3))*J226*K226),"0")</f>
        <v>0</v>
      </c>
      <c r="M226" s="82">
        <f>L226*'1. Standard_Cost'!$F$4</f>
        <v>0</v>
      </c>
      <c r="N226" s="83"/>
      <c r="O226" s="83"/>
      <c r="P226" s="83"/>
      <c r="Q226" s="83"/>
      <c r="R226" s="84">
        <f>'1. Standard_Cost'!$B$13*N226*P226</f>
        <v>0</v>
      </c>
      <c r="S226" s="84">
        <f>N226*O226*P226*'1. Standard_Cost'!$C$13</f>
        <v>0</v>
      </c>
      <c r="T226" s="84">
        <f>N226*P226*Q226*'1. Standard_Cost'!$D$13</f>
        <v>0</v>
      </c>
      <c r="U226" s="84">
        <f>N226*O226*'1. Standard_Cost'!$E$13</f>
        <v>0</v>
      </c>
      <c r="V226" s="83"/>
      <c r="W226" s="83"/>
      <c r="X226" s="83"/>
      <c r="Y226" s="84">
        <f>+V226*((X226*'1. Standard_Cost'!$B$17)+(W226*X226*'1. Standard_Cost'!$C$17))</f>
        <v>0</v>
      </c>
      <c r="Z226" s="83"/>
      <c r="AA226" s="83"/>
      <c r="AB226" s="84">
        <f>+Z226*'1. Standard_Cost'!$B$21+AA226*'1. Standard_Cost'!$C$21</f>
        <v>0</v>
      </c>
      <c r="AC226" s="85"/>
      <c r="AD226" s="86"/>
      <c r="AE226" s="84">
        <f>SUM(AD226,AC226,AB226,Y226,U226,T226,S226,R226)*'1. Standard_Cost'!$B$29</f>
        <v>0</v>
      </c>
      <c r="AF226" s="84">
        <f t="shared" si="101"/>
        <v>0</v>
      </c>
      <c r="AG226" s="83"/>
      <c r="AH226" s="83"/>
      <c r="AI226" s="83"/>
      <c r="AJ226" s="87"/>
      <c r="AK226" s="87"/>
      <c r="AL226" s="87"/>
      <c r="AM226" s="84" t="e">
        <f>AG226*'1. Standard_Cost'!$B$25+'Incremental_Cost Year 1'!#REF!*'1. Standard_Cost'!$C$25+'Incremental_Cost Year 1'!#REF!*'1. Standard_Cost'!$D$25+'Incremental_Cost Year 1'!#REF!+'Incremental_Cost Year 1'!#REF!+AK226</f>
        <v>#REF!</v>
      </c>
      <c r="AN226" s="84" t="e">
        <f>AM226*'1. Standard_Cost'!$C$29</f>
        <v>#REF!</v>
      </c>
      <c r="AO226" s="87"/>
      <c r="AP226" s="144">
        <v>0</v>
      </c>
      <c r="AQ226" s="113">
        <f t="shared" si="102"/>
        <v>0</v>
      </c>
      <c r="AR226" s="113">
        <f t="shared" si="103"/>
        <v>0</v>
      </c>
      <c r="AS226" s="113" t="e">
        <f t="shared" si="104"/>
        <v>#REF!</v>
      </c>
      <c r="AT226" s="113" t="e">
        <f t="shared" si="105"/>
        <v>#REF!</v>
      </c>
      <c r="AU226" s="154"/>
      <c r="AV226" s="154"/>
      <c r="AW226" s="154"/>
      <c r="AX226" s="154"/>
      <c r="AY226" s="154"/>
      <c r="AZ226" s="154"/>
      <c r="BA226" s="154"/>
      <c r="BB226" s="155" t="e">
        <f t="shared" si="106"/>
        <v>#REF!</v>
      </c>
    </row>
    <row r="227" spans="1:58" s="28" customFormat="1" ht="98.45" customHeight="1" outlineLevel="1">
      <c r="A227" s="73"/>
      <c r="B227" s="111"/>
      <c r="C227" s="112"/>
      <c r="D227" s="231" t="s">
        <v>482</v>
      </c>
      <c r="E227" s="181" t="s">
        <v>473</v>
      </c>
      <c r="F227" s="225">
        <v>2024</v>
      </c>
      <c r="G227" s="225">
        <v>2030</v>
      </c>
      <c r="H227" s="219" t="s">
        <v>178</v>
      </c>
      <c r="I227" s="156"/>
      <c r="J227" s="156"/>
      <c r="K227" s="156"/>
      <c r="L227" s="84">
        <f>SUM(L225:L226)</f>
        <v>0</v>
      </c>
      <c r="M227" s="84">
        <f>SUM(M225:M226)</f>
        <v>0</v>
      </c>
      <c r="N227" s="156"/>
      <c r="O227" s="156"/>
      <c r="P227" s="156"/>
      <c r="Q227" s="156"/>
      <c r="R227" s="84">
        <f>SUM(R225:R226)</f>
        <v>0</v>
      </c>
      <c r="S227" s="84">
        <f>SUM(S225:S226)</f>
        <v>0</v>
      </c>
      <c r="T227" s="84">
        <f>SUM(T225:T226)</f>
        <v>0</v>
      </c>
      <c r="U227" s="84">
        <f>SUM(U225:U226)</f>
        <v>0</v>
      </c>
      <c r="V227" s="156"/>
      <c r="W227" s="156"/>
      <c r="X227" s="156"/>
      <c r="Y227" s="84">
        <f>SUM(Y225:Y226)</f>
        <v>0</v>
      </c>
      <c r="Z227" s="84"/>
      <c r="AA227" s="156"/>
      <c r="AB227" s="84">
        <f>SUM(AB225:AB226)</f>
        <v>0</v>
      </c>
      <c r="AC227" s="84">
        <f>SUM(AC225:AC226)</f>
        <v>0</v>
      </c>
      <c r="AD227" s="84">
        <f>SUM(AD225:AD226)</f>
        <v>0</v>
      </c>
      <c r="AE227" s="84">
        <f>SUM(AE225:AE226)</f>
        <v>0</v>
      </c>
      <c r="AF227" s="84">
        <f>SUM(AF225:AF226)</f>
        <v>0</v>
      </c>
      <c r="AG227" s="156"/>
      <c r="AH227" s="156"/>
      <c r="AI227" s="156"/>
      <c r="AJ227" s="84">
        <f>SUM(AJ225:AJ226)</f>
        <v>0</v>
      </c>
      <c r="AK227" s="84">
        <f>SUM(AK225:AK226)</f>
        <v>0</v>
      </c>
      <c r="AL227" s="84">
        <f>SUM(AL225:AL226)</f>
        <v>0</v>
      </c>
      <c r="AM227" s="84" t="e">
        <f>SUM(AM225:AM226)</f>
        <v>#REF!</v>
      </c>
      <c r="AN227" s="84" t="e">
        <f>SUM(AN225:AN226)</f>
        <v>#REF!</v>
      </c>
      <c r="AO227" s="157"/>
      <c r="AP227" s="158"/>
      <c r="AQ227" s="84">
        <f t="shared" ref="AQ227:BB227" si="107">SUM(AQ225:AQ226)</f>
        <v>0</v>
      </c>
      <c r="AR227" s="84">
        <f t="shared" si="107"/>
        <v>0</v>
      </c>
      <c r="AS227" s="84" t="e">
        <f t="shared" si="107"/>
        <v>#REF!</v>
      </c>
      <c r="AT227" s="84" t="e">
        <f t="shared" si="107"/>
        <v>#REF!</v>
      </c>
      <c r="AU227" s="84">
        <f t="shared" si="107"/>
        <v>0</v>
      </c>
      <c r="AV227" s="84">
        <f t="shared" si="107"/>
        <v>0</v>
      </c>
      <c r="AW227" s="84">
        <f t="shared" si="107"/>
        <v>0</v>
      </c>
      <c r="AX227" s="84">
        <f t="shared" si="107"/>
        <v>0</v>
      </c>
      <c r="AY227" s="84">
        <f t="shared" si="107"/>
        <v>0</v>
      </c>
      <c r="AZ227" s="84">
        <f t="shared" si="107"/>
        <v>0</v>
      </c>
      <c r="BA227" s="84">
        <f t="shared" si="107"/>
        <v>0</v>
      </c>
      <c r="BB227" s="84" t="e">
        <f t="shared" si="107"/>
        <v>#REF!</v>
      </c>
    </row>
    <row r="228" spans="1:58" s="28" customFormat="1" ht="409.5" outlineLevel="2">
      <c r="A228" s="73"/>
      <c r="B228" s="107"/>
      <c r="C228" s="108"/>
      <c r="D228" s="120"/>
      <c r="E228" s="192"/>
      <c r="F228" s="261">
        <v>2025</v>
      </c>
      <c r="G228" s="225">
        <v>2030</v>
      </c>
      <c r="H228" s="70" t="s">
        <v>477</v>
      </c>
      <c r="I228" s="87"/>
      <c r="J228" s="83"/>
      <c r="K228" s="83"/>
      <c r="L228" s="82" t="str">
        <f>IF(I228&lt;&gt;0,((VLOOKUP(I228,'1. Standard_Cost'!$B$4:$D$9,2)+VLOOKUP(I228,'1. Standard_Cost'!$B$4:$D$9,3))*J228*K228),"0")</f>
        <v>0</v>
      </c>
      <c r="M228" s="82">
        <f>L228*'1. Standard_Cost'!$F$4</f>
        <v>0</v>
      </c>
      <c r="N228" s="83"/>
      <c r="O228" s="83"/>
      <c r="P228" s="83"/>
      <c r="Q228" s="83"/>
      <c r="R228" s="84">
        <f>'1. Standard_Cost'!$B$13*N228*P228</f>
        <v>0</v>
      </c>
      <c r="S228" s="84">
        <f>N228*O228*P228*'1. Standard_Cost'!$C$13</f>
        <v>0</v>
      </c>
      <c r="T228" s="84">
        <f>N228*P228*Q228*'1. Standard_Cost'!$D$13</f>
        <v>0</v>
      </c>
      <c r="U228" s="84">
        <f>N228*O228*'1. Standard_Cost'!$E$13</f>
        <v>0</v>
      </c>
      <c r="V228" s="83"/>
      <c r="W228" s="83"/>
      <c r="X228" s="83"/>
      <c r="Y228" s="84">
        <f>+V228*((X228*'1. Standard_Cost'!$B$17)+(W228*X228*'1. Standard_Cost'!$C$17))</f>
        <v>0</v>
      </c>
      <c r="Z228" s="83"/>
      <c r="AA228" s="83"/>
      <c r="AB228" s="84">
        <f>+Z228*'1. Standard_Cost'!$B$21+AA228*'1. Standard_Cost'!$C$21</f>
        <v>0</v>
      </c>
      <c r="AC228" s="85"/>
      <c r="AD228" s="86"/>
      <c r="AE228" s="84">
        <f>SUM(AD228,AC228,AB228,Y228,U228,T228,S228,R228)*'1. Standard_Cost'!$B$29</f>
        <v>0</v>
      </c>
      <c r="AF228" s="84">
        <f>SUM(AE228,AD228,AC228,AB228,Y228,U228,T228,S228,R228)</f>
        <v>0</v>
      </c>
      <c r="AG228" s="83"/>
      <c r="AH228" s="83"/>
      <c r="AI228" s="83"/>
      <c r="AJ228" s="87"/>
      <c r="AK228" s="87"/>
      <c r="AL228" s="87"/>
      <c r="AM228" s="84" t="e">
        <f>AG228*'1. Standard_Cost'!$B$25+'Incremental_Cost Year 1'!#REF!*'1. Standard_Cost'!$C$25+'Incremental_Cost Year 1'!#REF!*'1. Standard_Cost'!$D$25+'Incremental_Cost Year 1'!#REF!+'Incremental_Cost Year 1'!#REF!+AK228</f>
        <v>#REF!</v>
      </c>
      <c r="AN228" s="84" t="e">
        <f>AM228*'1. Standard_Cost'!$C$29</f>
        <v>#REF!</v>
      </c>
      <c r="AO228" s="87"/>
      <c r="AP228" s="144">
        <v>0</v>
      </c>
      <c r="AQ228" s="113">
        <f>L228+M228</f>
        <v>0</v>
      </c>
      <c r="AR228" s="113">
        <f>AF228</f>
        <v>0</v>
      </c>
      <c r="AS228" s="113" t="e">
        <f>AM228+AN228</f>
        <v>#REF!</v>
      </c>
      <c r="AT228" s="113" t="e">
        <f>SUM(AQ228,AR228,AS228)</f>
        <v>#REF!</v>
      </c>
      <c r="AU228" s="154" t="e">
        <f>AT228</f>
        <v>#REF!</v>
      </c>
      <c r="AV228" s="154"/>
      <c r="AW228" s="154"/>
      <c r="AX228" s="154"/>
      <c r="AY228" s="154"/>
      <c r="AZ228" s="154"/>
      <c r="BA228" s="154"/>
      <c r="BB228" s="155" t="e">
        <f>SUM(AU228:BA228)-AT228</f>
        <v>#REF!</v>
      </c>
    </row>
    <row r="229" spans="1:58" s="28" customFormat="1" ht="409.5" outlineLevel="2">
      <c r="A229" s="73"/>
      <c r="B229" s="107"/>
      <c r="C229" s="108"/>
      <c r="D229" s="120"/>
      <c r="E229" s="193"/>
      <c r="F229" s="261">
        <v>2025</v>
      </c>
      <c r="G229" s="225">
        <v>2030</v>
      </c>
      <c r="H229" s="70" t="s">
        <v>478</v>
      </c>
      <c r="I229" s="87"/>
      <c r="J229" s="83"/>
      <c r="K229" s="83"/>
      <c r="L229" s="82" t="str">
        <f>IF(I229&lt;&gt;0,((VLOOKUP(I229,'1. Standard_Cost'!$B$4:$D$9,2)+VLOOKUP(I229,'1. Standard_Cost'!$B$4:$D$9,3))*J229*K229),"0")</f>
        <v>0</v>
      </c>
      <c r="M229" s="82">
        <f>L229*'1. Standard_Cost'!$F$4</f>
        <v>0</v>
      </c>
      <c r="N229" s="83"/>
      <c r="O229" s="83"/>
      <c r="P229" s="83"/>
      <c r="Q229" s="83"/>
      <c r="R229" s="84">
        <f>'1. Standard_Cost'!$B$13*N229*P229</f>
        <v>0</v>
      </c>
      <c r="S229" s="84">
        <f>N229*O229*P229*'1. Standard_Cost'!$C$13</f>
        <v>0</v>
      </c>
      <c r="T229" s="84">
        <f>N229*P229*Q229*'1. Standard_Cost'!$D$13</f>
        <v>0</v>
      </c>
      <c r="U229" s="84">
        <f>N229*O229*'1. Standard_Cost'!$E$13</f>
        <v>0</v>
      </c>
      <c r="V229" s="83"/>
      <c r="W229" s="83"/>
      <c r="X229" s="83"/>
      <c r="Y229" s="84">
        <f>+V229*((X229*'1. Standard_Cost'!$B$17)+(W229*X229*'1. Standard_Cost'!$C$17))</f>
        <v>0</v>
      </c>
      <c r="Z229" s="83"/>
      <c r="AA229" s="83"/>
      <c r="AB229" s="84">
        <f>+Z229*'1. Standard_Cost'!$B$21+AA229*'1. Standard_Cost'!$C$21</f>
        <v>0</v>
      </c>
      <c r="AC229" s="85"/>
      <c r="AD229" s="86"/>
      <c r="AE229" s="84">
        <f>SUM(AD229,AC229,AB229,Y229,U229,T229,S229,R229)*'1. Standard_Cost'!$B$29</f>
        <v>0</v>
      </c>
      <c r="AF229" s="84">
        <f>SUM(AE229,AD229,AC229,AB229,Y229,U229,T229,S229,R229)</f>
        <v>0</v>
      </c>
      <c r="AG229" s="83"/>
      <c r="AH229" s="83"/>
      <c r="AI229" s="83"/>
      <c r="AJ229" s="87"/>
      <c r="AK229" s="87"/>
      <c r="AL229" s="87"/>
      <c r="AM229" s="84" t="e">
        <f>AG229*'1. Standard_Cost'!$B$25+'Incremental_Cost Year 1'!#REF!*'1. Standard_Cost'!$C$25+'Incremental_Cost Year 1'!#REF!*'1. Standard_Cost'!$D$25+'Incremental_Cost Year 1'!#REF!+'Incremental_Cost Year 1'!#REF!+AK229</f>
        <v>#REF!</v>
      </c>
      <c r="AN229" s="84" t="e">
        <f>AM229*'1. Standard_Cost'!$C$29</f>
        <v>#REF!</v>
      </c>
      <c r="AO229" s="87"/>
      <c r="AP229" s="144">
        <v>0</v>
      </c>
      <c r="AQ229" s="113">
        <f>L229+M229</f>
        <v>0</v>
      </c>
      <c r="AR229" s="113">
        <f>AF229</f>
        <v>0</v>
      </c>
      <c r="AS229" s="113" t="e">
        <f>AM229+AN229</f>
        <v>#REF!</v>
      </c>
      <c r="AT229" s="113" t="e">
        <f>SUM(AQ229,AR229,AS229)</f>
        <v>#REF!</v>
      </c>
      <c r="AU229" s="154" t="e">
        <f>AT229</f>
        <v>#REF!</v>
      </c>
      <c r="AV229" s="154"/>
      <c r="AW229" s="154"/>
      <c r="AX229" s="154"/>
      <c r="AY229" s="154"/>
      <c r="AZ229" s="154"/>
      <c r="BA229" s="154"/>
      <c r="BB229" s="155" t="e">
        <f>SUM(AU229:BA229)-AT229</f>
        <v>#REF!</v>
      </c>
    </row>
    <row r="230" spans="1:58" s="28" customFormat="1" ht="409.5" outlineLevel="2">
      <c r="A230" s="73"/>
      <c r="B230" s="107"/>
      <c r="C230" s="108"/>
      <c r="D230" s="120"/>
      <c r="E230" s="193"/>
      <c r="F230" s="261">
        <v>2025</v>
      </c>
      <c r="G230" s="225">
        <v>2030</v>
      </c>
      <c r="H230" s="70" t="s">
        <v>479</v>
      </c>
      <c r="I230" s="87"/>
      <c r="J230" s="83"/>
      <c r="K230" s="83"/>
      <c r="L230" s="82" t="str">
        <f>IF(I230&lt;&gt;0,((VLOOKUP(I230,'1. Standard_Cost'!$B$4:$D$9,2)+VLOOKUP(I230,'1. Standard_Cost'!$B$4:$D$9,3))*J230*K230),"0")</f>
        <v>0</v>
      </c>
      <c r="M230" s="82">
        <f>L230*'1. Standard_Cost'!$F$4</f>
        <v>0</v>
      </c>
      <c r="N230" s="83"/>
      <c r="O230" s="83"/>
      <c r="P230" s="83"/>
      <c r="Q230" s="83"/>
      <c r="R230" s="84">
        <f>'1. Standard_Cost'!$B$13*N230*P230</f>
        <v>0</v>
      </c>
      <c r="S230" s="84">
        <f>N230*O230*P230*'1. Standard_Cost'!$C$13</f>
        <v>0</v>
      </c>
      <c r="T230" s="84">
        <f>N230*P230*Q230*'1. Standard_Cost'!$D$13</f>
        <v>0</v>
      </c>
      <c r="U230" s="84">
        <f>N230*O230*'1. Standard_Cost'!$E$13</f>
        <v>0</v>
      </c>
      <c r="V230" s="83"/>
      <c r="W230" s="83"/>
      <c r="X230" s="83"/>
      <c r="Y230" s="84">
        <f>+V230*((X230*'1. Standard_Cost'!$B$17)+(W230*X230*'1. Standard_Cost'!$C$17))</f>
        <v>0</v>
      </c>
      <c r="Z230" s="83"/>
      <c r="AA230" s="83"/>
      <c r="AB230" s="84">
        <f>+Z230*'1. Standard_Cost'!$B$21+AA230*'1. Standard_Cost'!$C$21</f>
        <v>0</v>
      </c>
      <c r="AC230" s="85"/>
      <c r="AD230" s="86"/>
      <c r="AE230" s="84">
        <f>SUM(AD230,AC230,AB230,Y230,U230,T230,S230,R230)*'1. Standard_Cost'!$B$29</f>
        <v>0</v>
      </c>
      <c r="AF230" s="84">
        <f>SUM(AE230,AD230,AC230,AB230,Y230,U230,T230,S230,R230)</f>
        <v>0</v>
      </c>
      <c r="AG230" s="83"/>
      <c r="AH230" s="83"/>
      <c r="AI230" s="83"/>
      <c r="AJ230" s="87"/>
      <c r="AK230" s="87"/>
      <c r="AL230" s="87"/>
      <c r="AM230" s="84" t="e">
        <f>AG230*'1. Standard_Cost'!$B$25+'Incremental_Cost Year 1'!#REF!*'1. Standard_Cost'!$C$25+'Incremental_Cost Year 1'!#REF!*'1. Standard_Cost'!$D$25+'Incremental_Cost Year 1'!#REF!+'Incremental_Cost Year 1'!#REF!+AK230</f>
        <v>#REF!</v>
      </c>
      <c r="AN230" s="84" t="e">
        <f>AM230*'1. Standard_Cost'!$C$29</f>
        <v>#REF!</v>
      </c>
      <c r="AO230" s="87"/>
      <c r="AP230" s="144">
        <v>0</v>
      </c>
      <c r="AQ230" s="113">
        <f>L230+M230</f>
        <v>0</v>
      </c>
      <c r="AR230" s="113">
        <f>AF230</f>
        <v>0</v>
      </c>
      <c r="AS230" s="113" t="e">
        <f>AM230+AN230</f>
        <v>#REF!</v>
      </c>
      <c r="AT230" s="113" t="e">
        <f>SUM(AQ230,AR230,AS230)</f>
        <v>#REF!</v>
      </c>
      <c r="AU230" s="154" t="e">
        <f>AT230</f>
        <v>#REF!</v>
      </c>
      <c r="AV230" s="154"/>
      <c r="AW230" s="154"/>
      <c r="AX230" s="154"/>
      <c r="AY230" s="154"/>
      <c r="AZ230" s="154"/>
      <c r="BA230" s="154"/>
      <c r="BB230" s="155" t="e">
        <f>SUM(AU230:BA230)-AT230</f>
        <v>#REF!</v>
      </c>
    </row>
    <row r="231" spans="1:58" s="28" customFormat="1" ht="409.5" outlineLevel="2">
      <c r="A231" s="73"/>
      <c r="B231" s="107"/>
      <c r="C231" s="108"/>
      <c r="D231" s="120"/>
      <c r="E231" s="193"/>
      <c r="F231" s="261">
        <v>2025</v>
      </c>
      <c r="G231" s="225">
        <v>2030</v>
      </c>
      <c r="H231" s="70" t="s">
        <v>480</v>
      </c>
      <c r="I231" s="87"/>
      <c r="J231" s="83"/>
      <c r="K231" s="83"/>
      <c r="L231" s="82" t="str">
        <f>IF(I231&lt;&gt;0,((VLOOKUP(I231,'1. Standard_Cost'!$B$4:$D$9,2)+VLOOKUP(I231,'1. Standard_Cost'!$B$4:$D$9,3))*J231*K231),"0")</f>
        <v>0</v>
      </c>
      <c r="M231" s="82">
        <f>L231*'1. Standard_Cost'!$F$4</f>
        <v>0</v>
      </c>
      <c r="N231" s="83"/>
      <c r="O231" s="83"/>
      <c r="P231" s="83"/>
      <c r="Q231" s="83"/>
      <c r="R231" s="84">
        <f>'1. Standard_Cost'!$B$13*N231*P231</f>
        <v>0</v>
      </c>
      <c r="S231" s="84">
        <f>N231*O231*P231*'1. Standard_Cost'!$C$13</f>
        <v>0</v>
      </c>
      <c r="T231" s="84">
        <f>N231*P231*Q231*'1. Standard_Cost'!$D$13</f>
        <v>0</v>
      </c>
      <c r="U231" s="84">
        <f>N231*O231*'1. Standard_Cost'!$E$13</f>
        <v>0</v>
      </c>
      <c r="V231" s="83"/>
      <c r="W231" s="83"/>
      <c r="X231" s="83"/>
      <c r="Y231" s="84">
        <f>+V231*((X231*'1. Standard_Cost'!$B$17)+(W231*X231*'1. Standard_Cost'!$C$17))</f>
        <v>0</v>
      </c>
      <c r="Z231" s="83"/>
      <c r="AA231" s="83"/>
      <c r="AB231" s="84">
        <f>+Z231*'1. Standard_Cost'!$B$21+AA231*'1. Standard_Cost'!$C$21</f>
        <v>0</v>
      </c>
      <c r="AC231" s="85"/>
      <c r="AD231" s="86"/>
      <c r="AE231" s="84">
        <f>SUM(AD231,AC231,AB231,Y231,U231,T231,S231,R231)*'1. Standard_Cost'!$B$29</f>
        <v>0</v>
      </c>
      <c r="AF231" s="84">
        <f>SUM(AE231,AD231,AC231,AB231,Y231,U231,T231,S231,R231)</f>
        <v>0</v>
      </c>
      <c r="AG231" s="83"/>
      <c r="AH231" s="83"/>
      <c r="AI231" s="83"/>
      <c r="AJ231" s="87"/>
      <c r="AK231" s="87"/>
      <c r="AL231" s="87"/>
      <c r="AM231" s="84" t="e">
        <f>AG231*'1. Standard_Cost'!$B$25+'Incremental_Cost Year 1'!#REF!*'1. Standard_Cost'!$C$25+'Incremental_Cost Year 1'!#REF!*'1. Standard_Cost'!$D$25+'Incremental_Cost Year 1'!#REF!+'Incremental_Cost Year 1'!#REF!+AK231</f>
        <v>#REF!</v>
      </c>
      <c r="AN231" s="84" t="e">
        <f>AM231*'1. Standard_Cost'!$C$29</f>
        <v>#REF!</v>
      </c>
      <c r="AO231" s="87"/>
      <c r="AP231" s="144">
        <v>0</v>
      </c>
      <c r="AQ231" s="113">
        <f>L231+M231</f>
        <v>0</v>
      </c>
      <c r="AR231" s="113">
        <f>AF231</f>
        <v>0</v>
      </c>
      <c r="AS231" s="113" t="e">
        <f>AM231+AN231</f>
        <v>#REF!</v>
      </c>
      <c r="AT231" s="113" t="e">
        <f>SUM(AQ231,AR231,AS231)</f>
        <v>#REF!</v>
      </c>
      <c r="AU231" s="154"/>
      <c r="AV231" s="154"/>
      <c r="AW231" s="154"/>
      <c r="AX231" s="154"/>
      <c r="AY231" s="154"/>
      <c r="AZ231" s="154"/>
      <c r="BA231" s="154"/>
      <c r="BB231" s="155" t="e">
        <f>SUM(AU231:BA231)-AT231</f>
        <v>#REF!</v>
      </c>
    </row>
    <row r="232" spans="1:58" s="28" customFormat="1" ht="409.5" outlineLevel="2">
      <c r="A232" s="73"/>
      <c r="B232" s="107"/>
      <c r="C232" s="108"/>
      <c r="D232" s="120"/>
      <c r="E232" s="194"/>
      <c r="F232" s="261">
        <v>2026</v>
      </c>
      <c r="G232" s="225">
        <v>2030</v>
      </c>
      <c r="H232" s="70" t="s">
        <v>481</v>
      </c>
      <c r="I232" s="87"/>
      <c r="J232" s="83"/>
      <c r="K232" s="83"/>
      <c r="L232" s="82" t="str">
        <f>IF(I232&lt;&gt;0,((VLOOKUP(I232,'1. Standard_Cost'!$B$4:$D$9,2)+VLOOKUP(I232,'1. Standard_Cost'!$B$4:$D$9,3))*J232*K232),"0")</f>
        <v>0</v>
      </c>
      <c r="M232" s="82">
        <f>L232*'1. Standard_Cost'!$F$4</f>
        <v>0</v>
      </c>
      <c r="N232" s="83"/>
      <c r="O232" s="83"/>
      <c r="P232" s="83"/>
      <c r="Q232" s="83"/>
      <c r="R232" s="84">
        <f>'1. Standard_Cost'!$B$13*N232*P232</f>
        <v>0</v>
      </c>
      <c r="S232" s="84">
        <f>N232*O232*P232*'1. Standard_Cost'!$C$13</f>
        <v>0</v>
      </c>
      <c r="T232" s="84">
        <f>N232*P232*Q232*'1. Standard_Cost'!$D$13</f>
        <v>0</v>
      </c>
      <c r="U232" s="84">
        <f>N232*O232*'1. Standard_Cost'!$E$13</f>
        <v>0</v>
      </c>
      <c r="V232" s="83"/>
      <c r="W232" s="83"/>
      <c r="X232" s="83"/>
      <c r="Y232" s="84">
        <f>+V232*((X232*'1. Standard_Cost'!$B$17)+(W232*X232*'1. Standard_Cost'!$C$17))</f>
        <v>0</v>
      </c>
      <c r="Z232" s="83"/>
      <c r="AA232" s="83"/>
      <c r="AB232" s="84">
        <f>+Z232*'1. Standard_Cost'!$B$21+AA232*'1. Standard_Cost'!$C$21</f>
        <v>0</v>
      </c>
      <c r="AC232" s="85"/>
      <c r="AD232" s="86"/>
      <c r="AE232" s="84">
        <f>SUM(AD232,AC232,AB232,Y232,U232,T232,S232,R232)*'1. Standard_Cost'!$B$29</f>
        <v>0</v>
      </c>
      <c r="AF232" s="84">
        <f>SUM(AE232,AD232,AC232,AB232,Y232,U232,T232,S232,R232)</f>
        <v>0</v>
      </c>
      <c r="AG232" s="83"/>
      <c r="AH232" s="83"/>
      <c r="AI232" s="83"/>
      <c r="AJ232" s="87"/>
      <c r="AK232" s="87"/>
      <c r="AL232" s="87"/>
      <c r="AM232" s="84" t="e">
        <f>AG232*'1. Standard_Cost'!$B$25+'Incremental_Cost Year 1'!#REF!*'1. Standard_Cost'!$C$25+'Incremental_Cost Year 1'!#REF!*'1. Standard_Cost'!$D$25+'Incremental_Cost Year 1'!#REF!+'Incremental_Cost Year 1'!#REF!+AK232</f>
        <v>#REF!</v>
      </c>
      <c r="AN232" s="84" t="e">
        <f>AM232*'1. Standard_Cost'!$C$29</f>
        <v>#REF!</v>
      </c>
      <c r="AO232" s="87"/>
      <c r="AP232" s="144">
        <v>0</v>
      </c>
      <c r="AQ232" s="113">
        <f>L232+M232</f>
        <v>0</v>
      </c>
      <c r="AR232" s="113">
        <f>AF232</f>
        <v>0</v>
      </c>
      <c r="AS232" s="113" t="e">
        <f>AM232+AN232</f>
        <v>#REF!</v>
      </c>
      <c r="AT232" s="113" t="e">
        <f>SUM(AQ232,AR232,AS232)</f>
        <v>#REF!</v>
      </c>
      <c r="AU232" s="154"/>
      <c r="AV232" s="154"/>
      <c r="AW232" s="154"/>
      <c r="AX232" s="154"/>
      <c r="AY232" s="154"/>
      <c r="AZ232" s="154"/>
      <c r="BA232" s="154"/>
      <c r="BB232" s="155" t="e">
        <f>SUM(AU232:BA232)-AT232</f>
        <v>#REF!</v>
      </c>
    </row>
    <row r="233" spans="1:58" s="28" customFormat="1" ht="91.9" customHeight="1" outlineLevel="1">
      <c r="A233" s="73"/>
      <c r="B233" s="111"/>
      <c r="C233" s="112"/>
      <c r="D233" s="69" t="s">
        <v>483</v>
      </c>
      <c r="E233" s="253" t="s">
        <v>476</v>
      </c>
      <c r="F233" s="225">
        <v>2025</v>
      </c>
      <c r="G233" s="225">
        <v>2030</v>
      </c>
      <c r="H233" s="219" t="s">
        <v>179</v>
      </c>
      <c r="I233" s="156"/>
      <c r="J233" s="156"/>
      <c r="K233" s="156"/>
      <c r="L233" s="84">
        <f>SUM(L228:L232)</f>
        <v>0</v>
      </c>
      <c r="M233" s="84">
        <f>SUM(M228:M232)</f>
        <v>0</v>
      </c>
      <c r="N233" s="156"/>
      <c r="O233" s="156"/>
      <c r="P233" s="156"/>
      <c r="Q233" s="156"/>
      <c r="R233" s="84">
        <f>SUM(R228:R232)</f>
        <v>0</v>
      </c>
      <c r="S233" s="84">
        <f>SUM(S228:S232)</f>
        <v>0</v>
      </c>
      <c r="T233" s="84">
        <f>SUM(T228:T232)</f>
        <v>0</v>
      </c>
      <c r="U233" s="84">
        <f>SUM(U228:U232)</f>
        <v>0</v>
      </c>
      <c r="V233" s="156"/>
      <c r="W233" s="156"/>
      <c r="X233" s="156"/>
      <c r="Y233" s="84">
        <f>SUM(Y228:Y231)</f>
        <v>0</v>
      </c>
      <c r="Z233" s="84"/>
      <c r="AA233" s="156"/>
      <c r="AB233" s="84">
        <f>SUM(AB228:AB231)</f>
        <v>0</v>
      </c>
      <c r="AC233" s="84">
        <f>SUM(AC228:AC232)</f>
        <v>0</v>
      </c>
      <c r="AD233" s="84">
        <f>SUM(AD228:AD232)</f>
        <v>0</v>
      </c>
      <c r="AE233" s="84">
        <f>SUM(AE228:AE232)</f>
        <v>0</v>
      </c>
      <c r="AF233" s="84">
        <f>SUM(AF228:AF232)</f>
        <v>0</v>
      </c>
      <c r="AG233" s="156"/>
      <c r="AH233" s="156"/>
      <c r="AI233" s="156"/>
      <c r="AJ233" s="84">
        <f>SUM(AJ228:AJ232)</f>
        <v>0</v>
      </c>
      <c r="AK233" s="84">
        <f>SUM(AK228:AK232)</f>
        <v>0</v>
      </c>
      <c r="AL233" s="84">
        <f>SUM(AL228:AL232)</f>
        <v>0</v>
      </c>
      <c r="AM233" s="84" t="e">
        <f>SUM(AM228:AM232)</f>
        <v>#REF!</v>
      </c>
      <c r="AN233" s="84" t="e">
        <f>SUM(AN228:AN232)</f>
        <v>#REF!</v>
      </c>
      <c r="AO233" s="157"/>
      <c r="AP233" s="158"/>
      <c r="AQ233" s="84">
        <f t="shared" ref="AQ233:BB233" si="108">SUM(AQ228:AQ232)</f>
        <v>0</v>
      </c>
      <c r="AR233" s="84">
        <f t="shared" si="108"/>
        <v>0</v>
      </c>
      <c r="AS233" s="84" t="e">
        <f t="shared" si="108"/>
        <v>#REF!</v>
      </c>
      <c r="AT233" s="84" t="e">
        <f t="shared" si="108"/>
        <v>#REF!</v>
      </c>
      <c r="AU233" s="84" t="e">
        <f t="shared" si="108"/>
        <v>#REF!</v>
      </c>
      <c r="AV233" s="84">
        <f t="shared" si="108"/>
        <v>0</v>
      </c>
      <c r="AW233" s="84">
        <f t="shared" si="108"/>
        <v>0</v>
      </c>
      <c r="AX233" s="84">
        <f t="shared" si="108"/>
        <v>0</v>
      </c>
      <c r="AY233" s="84">
        <f t="shared" si="108"/>
        <v>0</v>
      </c>
      <c r="AZ233" s="84">
        <f t="shared" si="108"/>
        <v>0</v>
      </c>
      <c r="BA233" s="84">
        <f t="shared" si="108"/>
        <v>0</v>
      </c>
      <c r="BB233" s="84" t="e">
        <f t="shared" si="108"/>
        <v>#REF!</v>
      </c>
    </row>
    <row r="234" spans="1:58" s="28" customFormat="1" ht="47.25" customHeight="1">
      <c r="A234" s="105"/>
      <c r="B234" s="596" t="s">
        <v>484</v>
      </c>
      <c r="C234" s="597"/>
      <c r="D234" s="597"/>
      <c r="E234" s="598"/>
      <c r="F234" s="44"/>
      <c r="G234" s="44"/>
      <c r="H234" s="44" t="s">
        <v>169</v>
      </c>
      <c r="I234" s="150"/>
      <c r="J234" s="150"/>
      <c r="K234" s="150"/>
      <c r="L234" s="150" t="e">
        <f>SUM(L235,#REF!,L259,#REF!,#REF!)</f>
        <v>#REF!</v>
      </c>
      <c r="M234" s="150" t="e">
        <f>SUM(M235,#REF!,M259,#REF!,#REF!)</f>
        <v>#REF!</v>
      </c>
      <c r="N234" s="150"/>
      <c r="O234" s="150"/>
      <c r="P234" s="150"/>
      <c r="Q234" s="150"/>
      <c r="R234" s="150" t="e">
        <f>SUM(R235,#REF!,R259,#REF!,#REF!)</f>
        <v>#REF!</v>
      </c>
      <c r="S234" s="150" t="e">
        <f>SUM(S235,#REF!,S259,#REF!,#REF!)</f>
        <v>#REF!</v>
      </c>
      <c r="T234" s="150" t="e">
        <f>SUM(T235,#REF!,T259,#REF!,#REF!)</f>
        <v>#REF!</v>
      </c>
      <c r="U234" s="150" t="e">
        <f>SUM(U235,#REF!,U259,#REF!,#REF!)</f>
        <v>#REF!</v>
      </c>
      <c r="V234" s="150"/>
      <c r="W234" s="150"/>
      <c r="X234" s="150"/>
      <c r="Y234" s="150" t="e">
        <f>SUM(Y235,#REF!,Y259,#REF!,#REF!)</f>
        <v>#REF!</v>
      </c>
      <c r="Z234" s="150" t="e">
        <f>SUM(Z235,#REF!,Z259,#REF!,#REF!)</f>
        <v>#REF!</v>
      </c>
      <c r="AA234" s="150" t="e">
        <f>SUM(AA235,#REF!,AA259,#REF!,#REF!)</f>
        <v>#REF!</v>
      </c>
      <c r="AB234" s="150" t="e">
        <f>SUM(AB235,#REF!,AB259,#REF!,#REF!)</f>
        <v>#REF!</v>
      </c>
      <c r="AC234" s="150" t="e">
        <f>SUM(AC235,#REF!,AC259,#REF!,#REF!)</f>
        <v>#REF!</v>
      </c>
      <c r="AD234" s="150" t="e">
        <f>SUM(AD235,#REF!,AD259,#REF!,#REF!)</f>
        <v>#REF!</v>
      </c>
      <c r="AE234" s="150" t="e">
        <f>SUM(AE235,#REF!,AE259,#REF!,#REF!)</f>
        <v>#REF!</v>
      </c>
      <c r="AF234" s="150" t="e">
        <f>SUM(AF235,#REF!,AF259,#REF!,#REF!)</f>
        <v>#REF!</v>
      </c>
      <c r="AG234" s="150"/>
      <c r="AH234" s="150"/>
      <c r="AI234" s="150"/>
      <c r="AJ234" s="150" t="e">
        <f>SUM(AJ235,#REF!,AJ259,#REF!,#REF!)</f>
        <v>#REF!</v>
      </c>
      <c r="AK234" s="150" t="e">
        <f>SUM(AK235,#REF!,AK259,#REF!,#REF!)</f>
        <v>#REF!</v>
      </c>
      <c r="AL234" s="150" t="e">
        <f>SUM(AL235,#REF!,AL259,#REF!,#REF!)</f>
        <v>#REF!</v>
      </c>
      <c r="AM234" s="150" t="e">
        <f>SUM(AM235,#REF!,AM259,#REF!,#REF!)</f>
        <v>#REF!</v>
      </c>
      <c r="AN234" s="150" t="e">
        <f>SUM(AN235,#REF!,AN259,#REF!,#REF!)</f>
        <v>#REF!</v>
      </c>
      <c r="AO234" s="150"/>
      <c r="AP234" s="149"/>
      <c r="AQ234" s="150" t="e">
        <f>SUM(AQ235,#REF!,AQ259,#REF!,#REF!)</f>
        <v>#REF!</v>
      </c>
      <c r="AR234" s="150" t="e">
        <f>SUM(AR235,#REF!,AR259,#REF!,#REF!)</f>
        <v>#REF!</v>
      </c>
      <c r="AS234" s="150" t="e">
        <f>SUM(AS235,#REF!,AS259,#REF!,#REF!)</f>
        <v>#REF!</v>
      </c>
      <c r="AT234" s="150" t="e">
        <f>SUM(AT235,#REF!,AT259,#REF!,#REF!)</f>
        <v>#REF!</v>
      </c>
      <c r="AU234" s="150" t="e">
        <f>SUM(AU235,#REF!,AU259,#REF!,#REF!)</f>
        <v>#REF!</v>
      </c>
      <c r="AV234" s="150" t="e">
        <f>SUM(AV235,#REF!,AV259,#REF!,#REF!)</f>
        <v>#REF!</v>
      </c>
      <c r="AW234" s="150" t="e">
        <f>SUM(AW235,#REF!,AW259,#REF!,#REF!)</f>
        <v>#REF!</v>
      </c>
      <c r="AX234" s="150" t="e">
        <f>SUM(AX235,#REF!,AX259,#REF!,#REF!)</f>
        <v>#REF!</v>
      </c>
      <c r="AY234" s="150" t="e">
        <f>SUM(AY235,#REF!,AY259,#REF!,#REF!)</f>
        <v>#REF!</v>
      </c>
      <c r="AZ234" s="150" t="e">
        <f>SUM(AZ235,#REF!,AZ259,#REF!,#REF!)</f>
        <v>#REF!</v>
      </c>
      <c r="BA234" s="150" t="e">
        <f>SUM(BA235,#REF!,BA259,#REF!,#REF!)</f>
        <v>#REF!</v>
      </c>
      <c r="BB234" s="150" t="e">
        <f>SUM(BB235,#REF!,BB259,#REF!,#REF!)</f>
        <v>#REF!</v>
      </c>
      <c r="BC234" s="30"/>
      <c r="BD234" s="30"/>
      <c r="BE234" s="30"/>
      <c r="BF234" s="30"/>
    </row>
    <row r="235" spans="1:58" s="28" customFormat="1" ht="75" customHeight="1">
      <c r="A235" s="106"/>
      <c r="B235" s="179"/>
      <c r="C235" s="527" t="s">
        <v>485</v>
      </c>
      <c r="D235" s="527"/>
      <c r="E235" s="528"/>
      <c r="F235" s="226"/>
      <c r="G235" s="232"/>
      <c r="H235" s="209" t="s">
        <v>170</v>
      </c>
      <c r="I235" s="168"/>
      <c r="J235" s="169"/>
      <c r="K235" s="169"/>
      <c r="L235" s="165">
        <f>SUM(L239,L246,L249,L253)</f>
        <v>0</v>
      </c>
      <c r="M235" s="165">
        <f>SUM(M239,M246,M249,M253)</f>
        <v>0</v>
      </c>
      <c r="N235" s="169"/>
      <c r="O235" s="169"/>
      <c r="P235" s="169"/>
      <c r="Q235" s="169"/>
      <c r="R235" s="165">
        <f>SUM(R239,R246,R249,R253)</f>
        <v>80000</v>
      </c>
      <c r="S235" s="165">
        <f>SUM(S239,S246,S249,S253)</f>
        <v>60000</v>
      </c>
      <c r="T235" s="165">
        <f>SUM(T239,T246,T249,T253)</f>
        <v>0</v>
      </c>
      <c r="U235" s="165">
        <f>SUM(U239,U246,U249,U253)</f>
        <v>50000</v>
      </c>
      <c r="V235" s="169"/>
      <c r="W235" s="169"/>
      <c r="X235" s="169"/>
      <c r="Y235" s="165">
        <f>SUM(Y239,Y246,Y249,Y253)</f>
        <v>0</v>
      </c>
      <c r="Z235" s="165">
        <f>SUM(Z239,Z246,Z249,Z253)</f>
        <v>0</v>
      </c>
      <c r="AA235" s="169"/>
      <c r="AB235" s="165">
        <f>SUM(AB239,AB246,AB249,AB253)</f>
        <v>1875000</v>
      </c>
      <c r="AC235" s="165">
        <f>SUM(AC239,AC246,AC249,AC253)</f>
        <v>2270000</v>
      </c>
      <c r="AD235" s="165">
        <f>SUM(AD239,AD246,AD249,AD253)</f>
        <v>0</v>
      </c>
      <c r="AE235" s="165">
        <f>SUM(AE239,AE246,AE249,AE253)</f>
        <v>867000</v>
      </c>
      <c r="AF235" s="165">
        <f>SUM(AF239,AF246,AF249,AF253)</f>
        <v>5202000</v>
      </c>
      <c r="AG235" s="169"/>
      <c r="AH235" s="169"/>
      <c r="AI235" s="169"/>
      <c r="AJ235" s="165">
        <f>SUM(AJ239,AJ246,AJ249,AJ253)</f>
        <v>0</v>
      </c>
      <c r="AK235" s="165">
        <f>SUM(AK239,AK246,AK249,AK253)</f>
        <v>0</v>
      </c>
      <c r="AL235" s="165">
        <f>SUM(AL239,AL246,AL249,AL253)</f>
        <v>0</v>
      </c>
      <c r="AM235" s="165" t="e">
        <f>SUM(AM239,AM246,AM249,AM253)</f>
        <v>#REF!</v>
      </c>
      <c r="AN235" s="165" t="e">
        <f>SUM(AN239,AN246,AN249,AN253)</f>
        <v>#REF!</v>
      </c>
      <c r="AO235" s="170"/>
      <c r="AP235" s="164"/>
      <c r="AQ235" s="165">
        <f t="shared" ref="AQ235:BB235" si="109">SUM(AQ239,AQ246,AQ249,AQ253)</f>
        <v>0</v>
      </c>
      <c r="AR235" s="165">
        <f t="shared" si="109"/>
        <v>5202000</v>
      </c>
      <c r="AS235" s="165" t="e">
        <f t="shared" si="109"/>
        <v>#REF!</v>
      </c>
      <c r="AT235" s="165" t="e">
        <f t="shared" si="109"/>
        <v>#REF!</v>
      </c>
      <c r="AU235" s="165" t="e">
        <f t="shared" si="109"/>
        <v>#REF!</v>
      </c>
      <c r="AV235" s="165">
        <f t="shared" si="109"/>
        <v>0</v>
      </c>
      <c r="AW235" s="165">
        <f t="shared" si="109"/>
        <v>0</v>
      </c>
      <c r="AX235" s="165">
        <f t="shared" si="109"/>
        <v>0</v>
      </c>
      <c r="AY235" s="165">
        <f t="shared" si="109"/>
        <v>0</v>
      </c>
      <c r="AZ235" s="165">
        <f t="shared" si="109"/>
        <v>0</v>
      </c>
      <c r="BA235" s="165">
        <f t="shared" si="109"/>
        <v>0</v>
      </c>
      <c r="BB235" s="165" t="e">
        <f t="shared" si="109"/>
        <v>#REF!</v>
      </c>
    </row>
    <row r="236" spans="1:58" s="28" customFormat="1" ht="409.5">
      <c r="A236" s="104"/>
      <c r="B236" s="107"/>
      <c r="C236" s="108"/>
      <c r="D236" s="136"/>
      <c r="E236" s="200"/>
      <c r="F236" s="225">
        <v>2024</v>
      </c>
      <c r="G236" s="225">
        <v>2030</v>
      </c>
      <c r="H236" s="70" t="s">
        <v>488</v>
      </c>
      <c r="I236" s="118"/>
      <c r="J236" s="114"/>
      <c r="K236" s="114"/>
      <c r="L236" s="82" t="str">
        <f>IF(I236&lt;&gt;0,((VLOOKUP(I236,'1. Standard_Cost'!$B$4:$D$9,2)+VLOOKUP(I236,'1. Standard_Cost'!$B$4:$D$9,3))*J236*K236),"0")</f>
        <v>0</v>
      </c>
      <c r="M236" s="82">
        <f>L236*'1. Standard_Cost'!$F$4</f>
        <v>0</v>
      </c>
      <c r="N236" s="114"/>
      <c r="O236" s="114"/>
      <c r="P236" s="114"/>
      <c r="Q236" s="114"/>
      <c r="R236" s="84">
        <f>'1. Standard_Cost'!$B$13*N236*P236</f>
        <v>0</v>
      </c>
      <c r="S236" s="84">
        <f>N236*O236*P236*'1. Standard_Cost'!$C$13</f>
        <v>0</v>
      </c>
      <c r="T236" s="84">
        <f>N236*P236*Q236*'1. Standard_Cost'!$D$13</f>
        <v>0</v>
      </c>
      <c r="U236" s="84">
        <f>N236*O236*'1. Standard_Cost'!$E$13</f>
        <v>0</v>
      </c>
      <c r="V236" s="114"/>
      <c r="W236" s="114"/>
      <c r="X236" s="114"/>
      <c r="Y236" s="84">
        <f>+V236*((X236*'1. Standard_Cost'!$B$17)+(W236*X236*'1. Standard_Cost'!$C$17))</f>
        <v>0</v>
      </c>
      <c r="Z236" s="114"/>
      <c r="AA236" s="114"/>
      <c r="AB236" s="84">
        <f>+Z236*'1. Standard_Cost'!$B$21+AA236*'1. Standard_Cost'!$C$21</f>
        <v>0</v>
      </c>
      <c r="AC236" s="116"/>
      <c r="AD236" s="117"/>
      <c r="AE236" s="84">
        <f>SUM(AD236,AC236,AB236,Y236,U236,T236,S236,R236)*'1. Standard_Cost'!$B$29</f>
        <v>0</v>
      </c>
      <c r="AF236" s="84">
        <f>SUM(AE236,AD236,AC236,AB236,Y236,U236,T236,S236,R236)</f>
        <v>0</v>
      </c>
      <c r="AG236" s="114"/>
      <c r="AH236" s="114"/>
      <c r="AI236" s="114"/>
      <c r="AJ236" s="118"/>
      <c r="AK236" s="118"/>
      <c r="AL236" s="118"/>
      <c r="AM236" s="84" t="e">
        <f>AG236*'1. Standard_Cost'!$B$25+'Incremental_Cost Year 1'!#REF!*'1. Standard_Cost'!$C$25+'Incremental_Cost Year 1'!#REF!*'1. Standard_Cost'!$D$25+'Incremental_Cost Year 1'!#REF!+'Incremental_Cost Year 1'!#REF!+AK236</f>
        <v>#REF!</v>
      </c>
      <c r="AN236" s="84" t="e">
        <f>AM236*'1. Standard_Cost'!$C$29</f>
        <v>#REF!</v>
      </c>
      <c r="AO236" s="118"/>
      <c r="AP236" s="160">
        <f>AQ236+AR236</f>
        <v>0</v>
      </c>
      <c r="AQ236" s="113">
        <f>L236+M236</f>
        <v>0</v>
      </c>
      <c r="AR236" s="113">
        <f>AF236</f>
        <v>0</v>
      </c>
      <c r="AS236" s="113" t="e">
        <f>AM236+AN236</f>
        <v>#REF!</v>
      </c>
      <c r="AT236" s="113" t="e">
        <f>SUM(AQ236,AR236,AS236)</f>
        <v>#REF!</v>
      </c>
      <c r="AU236" s="154"/>
      <c r="AV236" s="154"/>
      <c r="AW236" s="154"/>
      <c r="AX236" s="154"/>
      <c r="AY236" s="154"/>
      <c r="AZ236" s="154"/>
      <c r="BA236" s="154"/>
      <c r="BB236" s="155" t="e">
        <f>SUM(AU236:BA236)-AT236</f>
        <v>#REF!</v>
      </c>
    </row>
    <row r="237" spans="1:58" s="28" customFormat="1" ht="409.5">
      <c r="A237" s="104"/>
      <c r="B237" s="107"/>
      <c r="C237" s="108"/>
      <c r="D237" s="121"/>
      <c r="E237" s="187"/>
      <c r="F237" s="225">
        <v>2023</v>
      </c>
      <c r="G237" s="225">
        <v>2024</v>
      </c>
      <c r="H237" s="70" t="s">
        <v>489</v>
      </c>
      <c r="I237" s="118"/>
      <c r="J237" s="114"/>
      <c r="K237" s="114"/>
      <c r="L237" s="82" t="str">
        <f>IF(I237&lt;&gt;0,((VLOOKUP(I237,'1. Standard_Cost'!$B$4:$D$9,2)+VLOOKUP(I237,'1. Standard_Cost'!$B$4:$D$9,3))*J237*K237),"0")</f>
        <v>0</v>
      </c>
      <c r="M237" s="82">
        <f>L237*'1. Standard_Cost'!$F$4</f>
        <v>0</v>
      </c>
      <c r="N237" s="114"/>
      <c r="O237" s="114"/>
      <c r="P237" s="114"/>
      <c r="Q237" s="114"/>
      <c r="R237" s="84">
        <f>'1. Standard_Cost'!$B$13*N237*P237</f>
        <v>0</v>
      </c>
      <c r="S237" s="84">
        <f>N237*O237*P237*'1. Standard_Cost'!$C$13</f>
        <v>0</v>
      </c>
      <c r="T237" s="84">
        <f>N237*P237*Q237*'1. Standard_Cost'!$D$13</f>
        <v>0</v>
      </c>
      <c r="U237" s="84">
        <f>N237*O237*'1. Standard_Cost'!$E$13</f>
        <v>0</v>
      </c>
      <c r="V237" s="114"/>
      <c r="W237" s="114"/>
      <c r="X237" s="114"/>
      <c r="Y237" s="84">
        <f>+V237*((X237*'1. Standard_Cost'!$B$17)+(W237*X237*'1. Standard_Cost'!$C$17))</f>
        <v>0</v>
      </c>
      <c r="Z237" s="114"/>
      <c r="AA237" s="114"/>
      <c r="AB237" s="84">
        <f>+Z237*'1. Standard_Cost'!$B$21+AA237*'1. Standard_Cost'!$C$21</f>
        <v>0</v>
      </c>
      <c r="AC237" s="116"/>
      <c r="AD237" s="117"/>
      <c r="AE237" s="84">
        <f>SUM(AD237,AC237,AB237,Y237,U237,T237,S237,R237)*'1. Standard_Cost'!$B$29</f>
        <v>0</v>
      </c>
      <c r="AF237" s="84">
        <f>SUM(AE237,AD237,AC237,AB237,Y237,U237,T237,S237,R237)</f>
        <v>0</v>
      </c>
      <c r="AG237" s="114"/>
      <c r="AH237" s="114"/>
      <c r="AI237" s="114"/>
      <c r="AJ237" s="118"/>
      <c r="AK237" s="118"/>
      <c r="AL237" s="118"/>
      <c r="AM237" s="84" t="e">
        <f>AG237*'1. Standard_Cost'!$B$25+'Incremental_Cost Year 1'!#REF!*'1. Standard_Cost'!$C$25+'Incremental_Cost Year 1'!#REF!*'1. Standard_Cost'!$D$25+'Incremental_Cost Year 1'!#REF!+'Incremental_Cost Year 1'!#REF!+AK237</f>
        <v>#REF!</v>
      </c>
      <c r="AN237" s="84" t="e">
        <f>AM237*'1. Standard_Cost'!$C$29</f>
        <v>#REF!</v>
      </c>
      <c r="AO237" s="118"/>
      <c r="AP237" s="160">
        <f>AQ237+AR237</f>
        <v>0</v>
      </c>
      <c r="AQ237" s="113">
        <f>L237+M237</f>
        <v>0</v>
      </c>
      <c r="AR237" s="113">
        <f>AF237</f>
        <v>0</v>
      </c>
      <c r="AS237" s="113" t="e">
        <f>AM237+AN237</f>
        <v>#REF!</v>
      </c>
      <c r="AT237" s="113" t="e">
        <f>SUM(AQ237,AR237,AS237)</f>
        <v>#REF!</v>
      </c>
      <c r="AU237" s="154"/>
      <c r="AV237" s="154"/>
      <c r="AW237" s="154"/>
      <c r="AX237" s="154"/>
      <c r="AY237" s="154"/>
      <c r="AZ237" s="154"/>
      <c r="BA237" s="154"/>
      <c r="BB237" s="155" t="e">
        <f>SUM(AU237:BA237)-AT237</f>
        <v>#REF!</v>
      </c>
    </row>
    <row r="238" spans="1:58" s="28" customFormat="1" ht="92.25" customHeight="1">
      <c r="A238" s="104"/>
      <c r="B238" s="107"/>
      <c r="C238" s="108"/>
      <c r="D238" s="121"/>
      <c r="E238" s="187"/>
      <c r="F238" s="225">
        <v>2023</v>
      </c>
      <c r="G238" s="225">
        <v>2026</v>
      </c>
      <c r="H238" s="70" t="s">
        <v>490</v>
      </c>
      <c r="I238" s="118"/>
      <c r="J238" s="114"/>
      <c r="K238" s="114"/>
      <c r="L238" s="82" t="str">
        <f>IF(I238&lt;&gt;0,((VLOOKUP(I238,'1. Standard_Cost'!$B$4:$D$9,2)+VLOOKUP(I238,'1. Standard_Cost'!$B$4:$D$9,3))*J238*K238),"0")</f>
        <v>0</v>
      </c>
      <c r="M238" s="82">
        <f>L238*'1. Standard_Cost'!$F$4</f>
        <v>0</v>
      </c>
      <c r="N238" s="114"/>
      <c r="O238" s="114"/>
      <c r="P238" s="114"/>
      <c r="Q238" s="114"/>
      <c r="R238" s="84">
        <f>'1. Standard_Cost'!$B$13*N238*P238</f>
        <v>0</v>
      </c>
      <c r="S238" s="84">
        <f>N238*O238*P238*'1. Standard_Cost'!$C$13</f>
        <v>0</v>
      </c>
      <c r="T238" s="84">
        <f>N238*P238*Q238*'1. Standard_Cost'!$D$13</f>
        <v>0</v>
      </c>
      <c r="U238" s="84">
        <f>N238*O238*'1. Standard_Cost'!$E$13</f>
        <v>0</v>
      </c>
      <c r="V238" s="114"/>
      <c r="W238" s="114"/>
      <c r="X238" s="114"/>
      <c r="Y238" s="84">
        <f>+V238*((X238*'1. Standard_Cost'!$B$17)+(W238*X238*'1. Standard_Cost'!$C$17))</f>
        <v>0</v>
      </c>
      <c r="Z238" s="114"/>
      <c r="AA238" s="114"/>
      <c r="AB238" s="84">
        <f>+Z238*'1. Standard_Cost'!$B$21+AA238*'1. Standard_Cost'!$C$21</f>
        <v>0</v>
      </c>
      <c r="AC238" s="116"/>
      <c r="AD238" s="117"/>
      <c r="AE238" s="84">
        <f>SUM(AD238,AC238,AB238,Y238,U238,T238,S238,R238)*'1. Standard_Cost'!$B$29</f>
        <v>0</v>
      </c>
      <c r="AF238" s="84">
        <f>SUM(AE238,AD238,AC238,AB238,Y238,U238,T238,S238,R238)</f>
        <v>0</v>
      </c>
      <c r="AG238" s="114"/>
      <c r="AH238" s="114"/>
      <c r="AI238" s="114"/>
      <c r="AJ238" s="118"/>
      <c r="AK238" s="118"/>
      <c r="AL238" s="118"/>
      <c r="AM238" s="84" t="e">
        <f>AG238*'1. Standard_Cost'!$B$25+'Incremental_Cost Year 1'!#REF!*'1. Standard_Cost'!$C$25+'Incremental_Cost Year 1'!#REF!*'1. Standard_Cost'!$D$25+'Incremental_Cost Year 1'!#REF!+'Incremental_Cost Year 1'!#REF!+AK238</f>
        <v>#REF!</v>
      </c>
      <c r="AN238" s="84" t="e">
        <f>AM238*'1. Standard_Cost'!$C$29</f>
        <v>#REF!</v>
      </c>
      <c r="AO238" s="118"/>
      <c r="AP238" s="160">
        <f>AQ238+AR238</f>
        <v>0</v>
      </c>
      <c r="AQ238" s="113">
        <f>L238+M238</f>
        <v>0</v>
      </c>
      <c r="AR238" s="113">
        <f>AF238</f>
        <v>0</v>
      </c>
      <c r="AS238" s="113" t="e">
        <f>AM238+AN238</f>
        <v>#REF!</v>
      </c>
      <c r="AT238" s="113" t="e">
        <f>SUM(AQ238,AR238,AS238)</f>
        <v>#REF!</v>
      </c>
      <c r="AU238" s="154"/>
      <c r="AV238" s="154"/>
      <c r="AW238" s="154"/>
      <c r="AX238" s="154"/>
      <c r="AY238" s="154"/>
      <c r="AZ238" s="154"/>
      <c r="BA238" s="154"/>
      <c r="BB238" s="155" t="e">
        <f>SUM(AU238:BA238)-AT238</f>
        <v>#REF!</v>
      </c>
    </row>
    <row r="239" spans="1:58" s="28" customFormat="1" ht="48" customHeight="1">
      <c r="A239" s="104"/>
      <c r="B239" s="206"/>
      <c r="C239" s="207"/>
      <c r="D239" s="208" t="s">
        <v>487</v>
      </c>
      <c r="E239" s="262" t="s">
        <v>486</v>
      </c>
      <c r="F239" s="234">
        <v>2023</v>
      </c>
      <c r="G239" s="75">
        <v>2026</v>
      </c>
      <c r="H239" s="233" t="s">
        <v>171</v>
      </c>
      <c r="I239" s="171"/>
      <c r="J239" s="171"/>
      <c r="K239" s="171"/>
      <c r="L239" s="115">
        <f>SUM(L236:L238)</f>
        <v>0</v>
      </c>
      <c r="M239" s="115">
        <f>SUM(M236:M238)</f>
        <v>0</v>
      </c>
      <c r="N239" s="171"/>
      <c r="O239" s="171"/>
      <c r="P239" s="171"/>
      <c r="Q239" s="171"/>
      <c r="R239" s="115">
        <f>SUM(R236:R238)</f>
        <v>0</v>
      </c>
      <c r="S239" s="115">
        <f>SUM(S236:S238)</f>
        <v>0</v>
      </c>
      <c r="T239" s="115">
        <f>SUM(T236:T238)</f>
        <v>0</v>
      </c>
      <c r="U239" s="115">
        <f>SUM(U236:U238)</f>
        <v>0</v>
      </c>
      <c r="V239" s="171"/>
      <c r="W239" s="171"/>
      <c r="X239" s="171"/>
      <c r="Y239" s="115">
        <f>SUM(Y236:Y238)</f>
        <v>0</v>
      </c>
      <c r="Z239" s="171"/>
      <c r="AA239" s="171"/>
      <c r="AB239" s="115">
        <f>SUM(AB236:AB238)</f>
        <v>0</v>
      </c>
      <c r="AC239" s="115">
        <f>SUM(AC236:AC238)</f>
        <v>0</v>
      </c>
      <c r="AD239" s="115">
        <f>SUM(AD236:AD238)</f>
        <v>0</v>
      </c>
      <c r="AE239" s="115">
        <f>SUM(AE236:AE238)</f>
        <v>0</v>
      </c>
      <c r="AF239" s="115">
        <f>SUM(AF236:AF238)</f>
        <v>0</v>
      </c>
      <c r="AG239" s="171"/>
      <c r="AH239" s="171"/>
      <c r="AI239" s="171"/>
      <c r="AJ239" s="115">
        <f>SUM(AJ236:AJ238)</f>
        <v>0</v>
      </c>
      <c r="AK239" s="115">
        <f>SUM(AK236:AK238)</f>
        <v>0</v>
      </c>
      <c r="AL239" s="115">
        <f>SUM(AL236:AL238)</f>
        <v>0</v>
      </c>
      <c r="AM239" s="115" t="e">
        <f>SUM(AM236:AM238)</f>
        <v>#REF!</v>
      </c>
      <c r="AN239" s="115" t="e">
        <f>SUM(AN236:AN238)</f>
        <v>#REF!</v>
      </c>
      <c r="AO239" s="172"/>
      <c r="AP239" s="158"/>
      <c r="AQ239" s="115">
        <f t="shared" ref="AQ239:BB239" si="110">SUM(AQ236:AQ238)</f>
        <v>0</v>
      </c>
      <c r="AR239" s="115">
        <f t="shared" si="110"/>
        <v>0</v>
      </c>
      <c r="AS239" s="115" t="e">
        <f t="shared" si="110"/>
        <v>#REF!</v>
      </c>
      <c r="AT239" s="115" t="e">
        <f t="shared" si="110"/>
        <v>#REF!</v>
      </c>
      <c r="AU239" s="115">
        <f t="shared" si="110"/>
        <v>0</v>
      </c>
      <c r="AV239" s="115">
        <f t="shared" si="110"/>
        <v>0</v>
      </c>
      <c r="AW239" s="115">
        <f t="shared" si="110"/>
        <v>0</v>
      </c>
      <c r="AX239" s="115">
        <f t="shared" si="110"/>
        <v>0</v>
      </c>
      <c r="AY239" s="115">
        <f t="shared" si="110"/>
        <v>0</v>
      </c>
      <c r="AZ239" s="115">
        <f t="shared" si="110"/>
        <v>0</v>
      </c>
      <c r="BA239" s="115">
        <f t="shared" si="110"/>
        <v>0</v>
      </c>
      <c r="BB239" s="115" t="e">
        <f t="shared" si="110"/>
        <v>#REF!</v>
      </c>
    </row>
    <row r="240" spans="1:58" s="28" customFormat="1" ht="409.5">
      <c r="A240" s="104"/>
      <c r="B240" s="107"/>
      <c r="C240" s="108"/>
      <c r="D240" s="120"/>
      <c r="E240" s="192"/>
      <c r="F240" s="261">
        <v>2024</v>
      </c>
      <c r="G240" s="225">
        <v>2024</v>
      </c>
      <c r="H240" s="70" t="s">
        <v>491</v>
      </c>
      <c r="I240" s="118"/>
      <c r="J240" s="114"/>
      <c r="K240" s="114"/>
      <c r="L240" s="82" t="str">
        <f>IF(I240&lt;&gt;0,((VLOOKUP(I240,'1. Standard_Cost'!$B$4:$D$9,2)+VLOOKUP(I240,'1. Standard_Cost'!$B$4:$D$9,3))*J240*K240),"0")</f>
        <v>0</v>
      </c>
      <c r="M240" s="82">
        <f>L240*'1. Standard_Cost'!$F$4</f>
        <v>0</v>
      </c>
      <c r="N240" s="114"/>
      <c r="O240" s="114"/>
      <c r="P240" s="114"/>
      <c r="Q240" s="114"/>
      <c r="R240" s="84">
        <f>'1. Standard_Cost'!$B$13*N240*P240</f>
        <v>0</v>
      </c>
      <c r="S240" s="84">
        <f>N240*O240*P240*'1. Standard_Cost'!$C$13</f>
        <v>0</v>
      </c>
      <c r="T240" s="84">
        <f>N240*P240*Q240*'1. Standard_Cost'!$D$13</f>
        <v>0</v>
      </c>
      <c r="U240" s="84">
        <f>N240*O240*'1. Standard_Cost'!$E$13</f>
        <v>0</v>
      </c>
      <c r="V240" s="114"/>
      <c r="W240" s="114"/>
      <c r="X240" s="114"/>
      <c r="Y240" s="84">
        <f>+V240*((X240*'1. Standard_Cost'!$B$17)+(W240*X240*'1. Standard_Cost'!$C$17))</f>
        <v>0</v>
      </c>
      <c r="Z240" s="114"/>
      <c r="AA240" s="114"/>
      <c r="AB240" s="84">
        <f>+Z240*'1. Standard_Cost'!$B$21+AA240*'1. Standard_Cost'!$C$21</f>
        <v>0</v>
      </c>
      <c r="AC240" s="116"/>
      <c r="AD240" s="117"/>
      <c r="AE240" s="84">
        <f>SUM(AD240,AC240,AB240,Y240,U240,T240,S240,R240)*'1. Standard_Cost'!$B$29</f>
        <v>0</v>
      </c>
      <c r="AF240" s="84">
        <f>SUM(AE240,AD240,AC240,AB240,Y240,U240,T240,S240,R240)</f>
        <v>0</v>
      </c>
      <c r="AG240" s="114"/>
      <c r="AH240" s="114"/>
      <c r="AI240" s="114"/>
      <c r="AJ240" s="118"/>
      <c r="AK240" s="118"/>
      <c r="AL240" s="118"/>
      <c r="AM240" s="84" t="e">
        <f>AG240*'1. Standard_Cost'!$B$25+'Incremental_Cost Year 1'!#REF!*'1. Standard_Cost'!$C$25+'Incremental_Cost Year 1'!#REF!*'1. Standard_Cost'!$D$25+'Incremental_Cost Year 1'!#REF!+'Incremental_Cost Year 1'!#REF!+AK240</f>
        <v>#REF!</v>
      </c>
      <c r="AN240" s="84" t="e">
        <f>AM240*'1. Standard_Cost'!$C$29</f>
        <v>#REF!</v>
      </c>
      <c r="AO240" s="118"/>
      <c r="AP240" s="160">
        <f>AQ240+AR240</f>
        <v>0</v>
      </c>
      <c r="AQ240" s="113">
        <f>L240+M240</f>
        <v>0</v>
      </c>
      <c r="AR240" s="113">
        <f>AF240</f>
        <v>0</v>
      </c>
      <c r="AS240" s="113" t="e">
        <f>AM240+AN240</f>
        <v>#REF!</v>
      </c>
      <c r="AT240" s="113" t="e">
        <f>SUM(AQ240,AR240,AS240)</f>
        <v>#REF!</v>
      </c>
      <c r="AU240" s="154"/>
      <c r="AV240" s="154"/>
      <c r="AW240" s="154"/>
      <c r="AX240" s="154"/>
      <c r="AY240" s="154"/>
      <c r="AZ240" s="154"/>
      <c r="BA240" s="154"/>
      <c r="BB240" s="155" t="e">
        <f>SUM(AU240:BA240)-AT240</f>
        <v>#REF!</v>
      </c>
    </row>
    <row r="241" spans="1:54" s="28" customFormat="1" ht="76.5" customHeight="1">
      <c r="A241" s="104"/>
      <c r="B241" s="107"/>
      <c r="C241" s="108"/>
      <c r="D241" s="120"/>
      <c r="E241" s="193"/>
      <c r="F241" s="261">
        <v>2024</v>
      </c>
      <c r="G241" s="225">
        <v>2024</v>
      </c>
      <c r="H241" s="70" t="s">
        <v>494</v>
      </c>
      <c r="I241" s="118"/>
      <c r="J241" s="114"/>
      <c r="K241" s="114"/>
      <c r="L241" s="82" t="str">
        <f>IF(I241&lt;&gt;0,((VLOOKUP(I241,'1. Standard_Cost'!$B$4:$D$9,2)+VLOOKUP(I241,'1. Standard_Cost'!$B$4:$D$9,3))*J241*K241),"0")</f>
        <v>0</v>
      </c>
      <c r="M241" s="82">
        <f>L241*'1. Standard_Cost'!$F$4</f>
        <v>0</v>
      </c>
      <c r="N241" s="114"/>
      <c r="O241" s="114"/>
      <c r="P241" s="114"/>
      <c r="Q241" s="114"/>
      <c r="R241" s="84">
        <f>'1. Standard_Cost'!$B$13*N241*P241</f>
        <v>0</v>
      </c>
      <c r="S241" s="84">
        <f>N241*O241*P241*'1. Standard_Cost'!$C$13</f>
        <v>0</v>
      </c>
      <c r="T241" s="84">
        <f>N241*P241*Q241*'1. Standard_Cost'!$D$13</f>
        <v>0</v>
      </c>
      <c r="U241" s="84">
        <f>N241*O241*'1. Standard_Cost'!$E$13</f>
        <v>0</v>
      </c>
      <c r="V241" s="114"/>
      <c r="W241" s="114"/>
      <c r="X241" s="114"/>
      <c r="Y241" s="84">
        <f>+V241*((X241*'1. Standard_Cost'!$B$17)+(W241*X241*'1. Standard_Cost'!$C$17))</f>
        <v>0</v>
      </c>
      <c r="Z241" s="114"/>
      <c r="AA241" s="114"/>
      <c r="AB241" s="84">
        <f>+Z241*'1. Standard_Cost'!$B$21+AA241*'1. Standard_Cost'!$C$21</f>
        <v>0</v>
      </c>
      <c r="AC241" s="116"/>
      <c r="AD241" s="117"/>
      <c r="AE241" s="84">
        <f>SUM(AD241,AC241,AB241,Y241,U241,T241,S241,R241)*'1. Standard_Cost'!$B$29</f>
        <v>0</v>
      </c>
      <c r="AF241" s="84">
        <f>SUM(AE241,AD241,AC241,AB241,Y241,U241,T241,S241,R241)</f>
        <v>0</v>
      </c>
      <c r="AG241" s="114"/>
      <c r="AH241" s="114"/>
      <c r="AI241" s="114"/>
      <c r="AJ241" s="118"/>
      <c r="AK241" s="118"/>
      <c r="AL241" s="118"/>
      <c r="AM241" s="84" t="e">
        <f>AG241*'1. Standard_Cost'!$B$25+'Incremental_Cost Year 1'!#REF!*'1. Standard_Cost'!$C$25+'Incremental_Cost Year 1'!#REF!*'1. Standard_Cost'!$D$25+'Incremental_Cost Year 1'!#REF!+'Incremental_Cost Year 1'!#REF!+AK241</f>
        <v>#REF!</v>
      </c>
      <c r="AN241" s="84" t="e">
        <f>AM241*'1. Standard_Cost'!$C$29</f>
        <v>#REF!</v>
      </c>
      <c r="AO241" s="118"/>
      <c r="AP241" s="160">
        <f>AQ241+AR241</f>
        <v>0</v>
      </c>
      <c r="AQ241" s="113">
        <f>L241+M241</f>
        <v>0</v>
      </c>
      <c r="AR241" s="113">
        <f>AF241</f>
        <v>0</v>
      </c>
      <c r="AS241" s="113" t="e">
        <f>AM241+AN241</f>
        <v>#REF!</v>
      </c>
      <c r="AT241" s="113" t="e">
        <f>SUM(AQ241,AR241,AS241)</f>
        <v>#REF!</v>
      </c>
      <c r="AU241" s="154"/>
      <c r="AV241" s="154"/>
      <c r="AW241" s="154"/>
      <c r="AX241" s="154"/>
      <c r="AY241" s="154"/>
      <c r="AZ241" s="154"/>
      <c r="BA241" s="154"/>
      <c r="BB241" s="155" t="e">
        <f>SUM(AU241:BA241)-AT241</f>
        <v>#REF!</v>
      </c>
    </row>
    <row r="242" spans="1:54" s="28" customFormat="1" ht="409.5">
      <c r="A242" s="104"/>
      <c r="B242" s="107"/>
      <c r="C242" s="108"/>
      <c r="D242" s="120"/>
      <c r="E242" s="193"/>
      <c r="F242" s="261">
        <v>2024</v>
      </c>
      <c r="G242" s="225">
        <v>2024</v>
      </c>
      <c r="H242" s="70" t="s">
        <v>495</v>
      </c>
      <c r="I242" s="118"/>
      <c r="J242" s="114"/>
      <c r="K242" s="114"/>
      <c r="L242" s="82" t="str">
        <f>IF(I242&lt;&gt;0,((VLOOKUP(I242,'1. Standard_Cost'!$B$4:$D$9,2)+VLOOKUP(I242,'1. Standard_Cost'!$B$4:$D$9,3))*J242*K242),"0")</f>
        <v>0</v>
      </c>
      <c r="M242" s="82">
        <f>L242*'1. Standard_Cost'!$F$4</f>
        <v>0</v>
      </c>
      <c r="N242" s="114"/>
      <c r="O242" s="114"/>
      <c r="P242" s="114"/>
      <c r="Q242" s="114"/>
      <c r="R242" s="84">
        <f>'1. Standard_Cost'!$B$13*N242*P242</f>
        <v>0</v>
      </c>
      <c r="S242" s="84">
        <f>N242*O242*P242*'1. Standard_Cost'!$C$13</f>
        <v>0</v>
      </c>
      <c r="T242" s="84">
        <f>N242*P242*Q242*'1. Standard_Cost'!$D$13</f>
        <v>0</v>
      </c>
      <c r="U242" s="84">
        <f>N242*O242*'1. Standard_Cost'!$E$13</f>
        <v>0</v>
      </c>
      <c r="V242" s="114"/>
      <c r="W242" s="114"/>
      <c r="X242" s="114"/>
      <c r="Y242" s="84">
        <f>+V242*((X242*'1. Standard_Cost'!$B$17)+(W242*X242*'1. Standard_Cost'!$C$17))</f>
        <v>0</v>
      </c>
      <c r="Z242" s="114"/>
      <c r="AA242" s="114"/>
      <c r="AB242" s="84">
        <f>+Z242*'1. Standard_Cost'!$B$21+AA242*'1. Standard_Cost'!$C$21</f>
        <v>0</v>
      </c>
      <c r="AC242" s="116">
        <v>0</v>
      </c>
      <c r="AD242" s="117"/>
      <c r="AE242" s="84">
        <f>SUM(AD242,AC242,AB242,Y242,U242,T242,S242,R242)*'1. Standard_Cost'!$B$29</f>
        <v>0</v>
      </c>
      <c r="AF242" s="84">
        <f>SUM(AE242,AD242,AC242,AB242,Y242,U242,T242,S242,R242)</f>
        <v>0</v>
      </c>
      <c r="AG242" s="114"/>
      <c r="AH242" s="114"/>
      <c r="AI242" s="114"/>
      <c r="AJ242" s="118"/>
      <c r="AK242" s="118"/>
      <c r="AL242" s="118"/>
      <c r="AM242" s="84" t="e">
        <f>AG242*'1. Standard_Cost'!$B$25+'Incremental_Cost Year 1'!#REF!*'1. Standard_Cost'!$C$25+'Incremental_Cost Year 1'!#REF!*'1. Standard_Cost'!$D$25+'Incremental_Cost Year 1'!#REF!+'Incremental_Cost Year 1'!#REF!+AK242</f>
        <v>#REF!</v>
      </c>
      <c r="AN242" s="84" t="e">
        <f>AM242*'1. Standard_Cost'!$C$29</f>
        <v>#REF!</v>
      </c>
      <c r="AO242" s="118"/>
      <c r="AP242" s="160">
        <f>AQ242+AR242</f>
        <v>0</v>
      </c>
      <c r="AQ242" s="113">
        <f>L242+M242</f>
        <v>0</v>
      </c>
      <c r="AR242" s="113">
        <f>AF242</f>
        <v>0</v>
      </c>
      <c r="AS242" s="113" t="e">
        <f>AM242+AN242</f>
        <v>#REF!</v>
      </c>
      <c r="AT242" s="113" t="e">
        <f>SUM(AQ242,AR242,AS242)</f>
        <v>#REF!</v>
      </c>
      <c r="AU242" s="154"/>
      <c r="AV242" s="154"/>
      <c r="AW242" s="154"/>
      <c r="AX242" s="154"/>
      <c r="AY242" s="154"/>
      <c r="AZ242" s="154"/>
      <c r="BA242" s="154"/>
      <c r="BB242" s="155" t="e">
        <f>SUM(AU242:BA242)-AT242</f>
        <v>#REF!</v>
      </c>
    </row>
    <row r="243" spans="1:54" s="28" customFormat="1" ht="409.5">
      <c r="A243" s="104"/>
      <c r="B243" s="107"/>
      <c r="C243" s="108"/>
      <c r="D243" s="120"/>
      <c r="E243" s="193"/>
      <c r="F243" s="261">
        <v>2024</v>
      </c>
      <c r="G243" s="225">
        <v>2030</v>
      </c>
      <c r="H243" s="70" t="s">
        <v>496</v>
      </c>
      <c r="I243" s="118"/>
      <c r="J243" s="114"/>
      <c r="K243" s="114"/>
      <c r="L243" s="82" t="str">
        <f>IF(I243&lt;&gt;0,((VLOOKUP(I243,'1. Standard_Cost'!$B$4:$D$9,2)+VLOOKUP(I243,'1. Standard_Cost'!$B$4:$D$9,3))*J243*K243),"0")</f>
        <v>0</v>
      </c>
      <c r="M243" s="82">
        <f>L243*'1. Standard_Cost'!$F$4</f>
        <v>0</v>
      </c>
      <c r="N243" s="114"/>
      <c r="O243" s="114"/>
      <c r="P243" s="114"/>
      <c r="Q243" s="114"/>
      <c r="R243" s="84">
        <f>'1. Standard_Cost'!$B$13*N243*P243</f>
        <v>0</v>
      </c>
      <c r="S243" s="84">
        <f>N243*O243*P243*'1. Standard_Cost'!$C$13</f>
        <v>0</v>
      </c>
      <c r="T243" s="84">
        <f>N243*P243*Q243*'1. Standard_Cost'!$D$13</f>
        <v>0</v>
      </c>
      <c r="U243" s="84">
        <f>N243*O243*'1. Standard_Cost'!$E$13</f>
        <v>0</v>
      </c>
      <c r="V243" s="114"/>
      <c r="W243" s="114"/>
      <c r="X243" s="114"/>
      <c r="Y243" s="84">
        <f>+V243*((X243*'1. Standard_Cost'!$B$17)+(W243*X243*'1. Standard_Cost'!$C$17))</f>
        <v>0</v>
      </c>
      <c r="Z243" s="114"/>
      <c r="AA243" s="114"/>
      <c r="AB243" s="84">
        <f>+Z243*'1. Standard_Cost'!$B$21+AA243*'1. Standard_Cost'!$C$21</f>
        <v>0</v>
      </c>
      <c r="AC243" s="116">
        <v>0</v>
      </c>
      <c r="AD243" s="117"/>
      <c r="AE243" s="84">
        <f>SUM(AD243,AC243,AB243,Y243,U243,T243,S243,R243)*'1. Standard_Cost'!$B$29</f>
        <v>0</v>
      </c>
      <c r="AF243" s="84">
        <f>SUM(AE243,AD243,AC243,AB243,Y243,U243,T243,S243,R243)</f>
        <v>0</v>
      </c>
      <c r="AG243" s="114"/>
      <c r="AH243" s="114"/>
      <c r="AI243" s="114"/>
      <c r="AJ243" s="118"/>
      <c r="AK243" s="118"/>
      <c r="AL243" s="118"/>
      <c r="AM243" s="84" t="e">
        <f>AG243*'1. Standard_Cost'!$B$25+'Incremental_Cost Year 1'!#REF!*'1. Standard_Cost'!$C$25+'Incremental_Cost Year 1'!#REF!*'1. Standard_Cost'!$D$25+'Incremental_Cost Year 1'!#REF!+'Incremental_Cost Year 1'!#REF!+AK243</f>
        <v>#REF!</v>
      </c>
      <c r="AN243" s="84" t="e">
        <f>AM243*'1. Standard_Cost'!$C$29</f>
        <v>#REF!</v>
      </c>
      <c r="AO243" s="118"/>
      <c r="AP243" s="160">
        <f>AQ243+AR243</f>
        <v>0</v>
      </c>
      <c r="AQ243" s="113">
        <f>L243+M243</f>
        <v>0</v>
      </c>
      <c r="AR243" s="113">
        <f>AF243</f>
        <v>0</v>
      </c>
      <c r="AS243" s="113" t="e">
        <f>AM243+AN243</f>
        <v>#REF!</v>
      </c>
      <c r="AT243" s="113" t="e">
        <f>SUM(AQ243,AR243,AS243)</f>
        <v>#REF!</v>
      </c>
      <c r="AU243" s="154"/>
      <c r="AV243" s="154"/>
      <c r="AW243" s="154"/>
      <c r="AX243" s="154"/>
      <c r="AY243" s="154"/>
      <c r="AZ243" s="154"/>
      <c r="BA243" s="154"/>
      <c r="BB243" s="155" t="e">
        <f>SUM(AU243:BA243)-AT243</f>
        <v>#REF!</v>
      </c>
    </row>
    <row r="244" spans="1:54" s="28" customFormat="1" ht="409.5">
      <c r="A244" s="104"/>
      <c r="B244" s="107"/>
      <c r="C244" s="108"/>
      <c r="D244" s="120"/>
      <c r="E244" s="193"/>
      <c r="F244" s="261">
        <v>2024</v>
      </c>
      <c r="G244" s="225">
        <v>2030</v>
      </c>
      <c r="H244" s="70" t="s">
        <v>497</v>
      </c>
      <c r="I244" s="118"/>
      <c r="J244" s="114"/>
      <c r="K244" s="114"/>
      <c r="L244" s="82"/>
      <c r="M244" s="82"/>
      <c r="N244" s="114"/>
      <c r="O244" s="114"/>
      <c r="P244" s="114"/>
      <c r="Q244" s="114"/>
      <c r="R244" s="84"/>
      <c r="S244" s="84"/>
      <c r="T244" s="84"/>
      <c r="U244" s="84"/>
      <c r="V244" s="289"/>
      <c r="W244" s="289"/>
      <c r="X244" s="289"/>
      <c r="Y244" s="84"/>
      <c r="Z244" s="289"/>
      <c r="AA244" s="289"/>
      <c r="AB244" s="84"/>
      <c r="AC244" s="116"/>
      <c r="AD244" s="117"/>
      <c r="AE244" s="84"/>
      <c r="AF244" s="84"/>
      <c r="AG244" s="289"/>
      <c r="AH244" s="289"/>
      <c r="AI244" s="289"/>
      <c r="AJ244" s="118"/>
      <c r="AK244" s="118"/>
      <c r="AL244" s="118"/>
      <c r="AM244" s="84"/>
      <c r="AN244" s="84"/>
      <c r="AO244" s="290"/>
      <c r="AP244" s="160"/>
      <c r="AQ244" s="113"/>
      <c r="AR244" s="113"/>
      <c r="AS244" s="113"/>
      <c r="AT244" s="113"/>
      <c r="AU244" s="154"/>
      <c r="AV244" s="154"/>
      <c r="AW244" s="154"/>
      <c r="AX244" s="154"/>
      <c r="AY244" s="154"/>
      <c r="AZ244" s="154"/>
      <c r="BA244" s="154"/>
      <c r="BB244" s="155"/>
    </row>
    <row r="245" spans="1:54" s="28" customFormat="1" ht="409.5">
      <c r="A245" s="104"/>
      <c r="B245" s="107"/>
      <c r="C245" s="108"/>
      <c r="D245" s="120"/>
      <c r="E245" s="194"/>
      <c r="F245" s="261">
        <v>2025</v>
      </c>
      <c r="G245" s="225">
        <v>2030</v>
      </c>
      <c r="H245" s="70" t="s">
        <v>498</v>
      </c>
      <c r="I245" s="118"/>
      <c r="J245" s="114"/>
      <c r="K245" s="114"/>
      <c r="L245" s="82"/>
      <c r="M245" s="82"/>
      <c r="N245" s="114"/>
      <c r="O245" s="114"/>
      <c r="P245" s="114"/>
      <c r="Q245" s="114"/>
      <c r="R245" s="84"/>
      <c r="S245" s="84"/>
      <c r="T245" s="84"/>
      <c r="U245" s="84"/>
      <c r="V245" s="289"/>
      <c r="W245" s="289"/>
      <c r="X245" s="289"/>
      <c r="Y245" s="84"/>
      <c r="Z245" s="289"/>
      <c r="AA245" s="289"/>
      <c r="AB245" s="84"/>
      <c r="AC245" s="116"/>
      <c r="AD245" s="117"/>
      <c r="AE245" s="84"/>
      <c r="AF245" s="84"/>
      <c r="AG245" s="289"/>
      <c r="AH245" s="289"/>
      <c r="AI245" s="289"/>
      <c r="AJ245" s="118"/>
      <c r="AK245" s="118"/>
      <c r="AL245" s="118"/>
      <c r="AM245" s="84"/>
      <c r="AN245" s="84"/>
      <c r="AO245" s="290"/>
      <c r="AP245" s="160"/>
      <c r="AQ245" s="113"/>
      <c r="AR245" s="113"/>
      <c r="AS245" s="113"/>
      <c r="AT245" s="113"/>
      <c r="AU245" s="154"/>
      <c r="AV245" s="154"/>
      <c r="AW245" s="154"/>
      <c r="AX245" s="154"/>
      <c r="AY245" s="154"/>
      <c r="AZ245" s="154"/>
      <c r="BA245" s="154"/>
      <c r="BB245" s="155"/>
    </row>
    <row r="246" spans="1:54" s="28" customFormat="1" ht="318.75">
      <c r="A246" s="104"/>
      <c r="B246" s="103"/>
      <c r="C246" s="109"/>
      <c r="D246" s="263" t="s">
        <v>493</v>
      </c>
      <c r="E246" s="242" t="s">
        <v>492</v>
      </c>
      <c r="F246" s="261">
        <v>2024</v>
      </c>
      <c r="G246" s="225">
        <v>2030</v>
      </c>
      <c r="H246" s="233" t="s">
        <v>172</v>
      </c>
      <c r="I246" s="171"/>
      <c r="J246" s="171"/>
      <c r="K246" s="171"/>
      <c r="L246" s="115">
        <f>SUM(L240:L243)</f>
        <v>0</v>
      </c>
      <c r="M246" s="115">
        <f>SUM(M240:M243)</f>
        <v>0</v>
      </c>
      <c r="N246" s="171"/>
      <c r="O246" s="171"/>
      <c r="P246" s="171"/>
      <c r="Q246" s="171"/>
      <c r="R246" s="115">
        <f>SUM(R240:R243)</f>
        <v>0</v>
      </c>
      <c r="S246" s="115">
        <f>SUM(S240:S243)</f>
        <v>0</v>
      </c>
      <c r="T246" s="115">
        <f>SUM(T240:T243)</f>
        <v>0</v>
      </c>
      <c r="U246" s="115">
        <f>SUM(U240:U243)</f>
        <v>0</v>
      </c>
      <c r="V246" s="171"/>
      <c r="W246" s="171"/>
      <c r="X246" s="171"/>
      <c r="Y246" s="115">
        <f>SUM(Y240:Y243)</f>
        <v>0</v>
      </c>
      <c r="Z246" s="171"/>
      <c r="AA246" s="171"/>
      <c r="AB246" s="115">
        <f>SUM(AB240:AB243)</f>
        <v>0</v>
      </c>
      <c r="AC246" s="115">
        <f>SUM(AC240:AC243)</f>
        <v>0</v>
      </c>
      <c r="AD246" s="115">
        <f>SUM(AD240:AD243)</f>
        <v>0</v>
      </c>
      <c r="AE246" s="115">
        <f>SUM(AE240:AE243)</f>
        <v>0</v>
      </c>
      <c r="AF246" s="115">
        <f>SUM(AF240:AF243)</f>
        <v>0</v>
      </c>
      <c r="AG246" s="171"/>
      <c r="AH246" s="171"/>
      <c r="AI246" s="171"/>
      <c r="AJ246" s="115">
        <f>SUM(AJ240:AJ243)</f>
        <v>0</v>
      </c>
      <c r="AK246" s="115">
        <f>SUM(AK240:AK243)</f>
        <v>0</v>
      </c>
      <c r="AL246" s="115">
        <f>SUM(AL240:AL243)</f>
        <v>0</v>
      </c>
      <c r="AM246" s="115" t="e">
        <f>SUM(AM240:AM243)</f>
        <v>#REF!</v>
      </c>
      <c r="AN246" s="115" t="e">
        <f>SUM(AN240:AN243)</f>
        <v>#REF!</v>
      </c>
      <c r="AO246" s="172"/>
      <c r="AP246" s="158"/>
      <c r="AQ246" s="115">
        <f t="shared" ref="AQ246:BB246" si="111">SUM(AQ240:AQ243)</f>
        <v>0</v>
      </c>
      <c r="AR246" s="115">
        <f t="shared" si="111"/>
        <v>0</v>
      </c>
      <c r="AS246" s="115" t="e">
        <f t="shared" si="111"/>
        <v>#REF!</v>
      </c>
      <c r="AT246" s="115" t="e">
        <f t="shared" si="111"/>
        <v>#REF!</v>
      </c>
      <c r="AU246" s="115">
        <f t="shared" si="111"/>
        <v>0</v>
      </c>
      <c r="AV246" s="115">
        <f t="shared" si="111"/>
        <v>0</v>
      </c>
      <c r="AW246" s="115">
        <f t="shared" si="111"/>
        <v>0</v>
      </c>
      <c r="AX246" s="115">
        <f t="shared" si="111"/>
        <v>0</v>
      </c>
      <c r="AY246" s="115">
        <f t="shared" si="111"/>
        <v>0</v>
      </c>
      <c r="AZ246" s="115">
        <f t="shared" si="111"/>
        <v>0</v>
      </c>
      <c r="BA246" s="115">
        <f t="shared" si="111"/>
        <v>0</v>
      </c>
      <c r="BB246" s="115" t="e">
        <f t="shared" si="111"/>
        <v>#REF!</v>
      </c>
    </row>
    <row r="247" spans="1:54" s="28" customFormat="1" ht="89.25" customHeight="1">
      <c r="A247" s="104"/>
      <c r="B247" s="107"/>
      <c r="C247" s="108"/>
      <c r="D247" s="120"/>
      <c r="E247" s="192"/>
      <c r="F247" s="261">
        <v>2024</v>
      </c>
      <c r="G247" s="225">
        <v>2030</v>
      </c>
      <c r="H247" s="70" t="s">
        <v>501</v>
      </c>
      <c r="I247" s="118"/>
      <c r="J247" s="114"/>
      <c r="K247" s="114"/>
      <c r="L247" s="82" t="str">
        <f>IF(I247&lt;&gt;0,((VLOOKUP(I247,'1. Standard_Cost'!$B$4:$D$9,2)+VLOOKUP(I247,'1. Standard_Cost'!$B$4:$D$9,3))*J247*K247),"0")</f>
        <v>0</v>
      </c>
      <c r="M247" s="82">
        <f>L247*'1. Standard_Cost'!$F$4</f>
        <v>0</v>
      </c>
      <c r="N247" s="114"/>
      <c r="O247" s="114"/>
      <c r="P247" s="114"/>
      <c r="Q247" s="114"/>
      <c r="R247" s="84">
        <f>'1. Standard_Cost'!$B$13*N247*P247</f>
        <v>0</v>
      </c>
      <c r="S247" s="84">
        <f>N247*O247*P247*'1. Standard_Cost'!$C$13</f>
        <v>0</v>
      </c>
      <c r="T247" s="84">
        <f>N247*P247*Q247*'1. Standard_Cost'!$D$13</f>
        <v>0</v>
      </c>
      <c r="U247" s="84">
        <f>N247*O247*'1. Standard_Cost'!$E$13</f>
        <v>0</v>
      </c>
      <c r="V247" s="114"/>
      <c r="W247" s="114"/>
      <c r="X247" s="114"/>
      <c r="Y247" s="84">
        <f>+V247*((X247*'1. Standard_Cost'!$B$17)+(W247*X247*'1. Standard_Cost'!$C$17))</f>
        <v>0</v>
      </c>
      <c r="Z247" s="114"/>
      <c r="AA247" s="114">
        <v>45</v>
      </c>
      <c r="AB247" s="84">
        <f>+Z247*'1. Standard_Cost'!$B$21+AA247*'1. Standard_Cost'!$C$21</f>
        <v>1125000</v>
      </c>
      <c r="AC247" s="116">
        <f>10*15000</f>
        <v>150000</v>
      </c>
      <c r="AD247" s="117"/>
      <c r="AE247" s="84">
        <f>SUM(AD247,AC247,AB247,Y247,U247,T247,S247,R247)*'1. Standard_Cost'!$B$29</f>
        <v>255000</v>
      </c>
      <c r="AF247" s="84">
        <f>SUM(AE247,AD247,AC247,AB247,Y247,U247,T247,S247,R247)</f>
        <v>1530000</v>
      </c>
      <c r="AG247" s="114"/>
      <c r="AH247" s="114"/>
      <c r="AI247" s="114"/>
      <c r="AJ247" s="118"/>
      <c r="AK247" s="118"/>
      <c r="AL247" s="118"/>
      <c r="AM247" s="84" t="e">
        <f>AG247*'1. Standard_Cost'!$B$25+'Incremental_Cost Year 1'!#REF!*'1. Standard_Cost'!$C$25+'Incremental_Cost Year 1'!#REF!*'1. Standard_Cost'!$D$25+'Incremental_Cost Year 1'!#REF!+'Incremental_Cost Year 1'!#REF!+AK247</f>
        <v>#REF!</v>
      </c>
      <c r="AN247" s="84" t="e">
        <f>AM247*'1. Standard_Cost'!$C$29</f>
        <v>#REF!</v>
      </c>
      <c r="AO247" s="118"/>
      <c r="AP247" s="160">
        <f>AQ247+AR247</f>
        <v>1530000</v>
      </c>
      <c r="AQ247" s="113">
        <f>L247+M247</f>
        <v>0</v>
      </c>
      <c r="AR247" s="113">
        <f>AF247</f>
        <v>1530000</v>
      </c>
      <c r="AS247" s="113" t="e">
        <f>AM247+AN247</f>
        <v>#REF!</v>
      </c>
      <c r="AT247" s="113" t="e">
        <f>SUM(AQ247,AR247,AS247)</f>
        <v>#REF!</v>
      </c>
      <c r="AU247" s="154"/>
      <c r="AV247" s="154"/>
      <c r="AW247" s="154"/>
      <c r="AX247" s="154"/>
      <c r="AY247" s="154"/>
      <c r="AZ247" s="154"/>
      <c r="BA247" s="154"/>
      <c r="BB247" s="155" t="e">
        <f>SUM(AU247:BA247)-AT247</f>
        <v>#REF!</v>
      </c>
    </row>
    <row r="248" spans="1:54" s="28" customFormat="1" ht="409.5">
      <c r="A248" s="104"/>
      <c r="B248" s="107"/>
      <c r="C248" s="108"/>
      <c r="D248" s="120"/>
      <c r="E248" s="193"/>
      <c r="F248" s="300">
        <v>2024</v>
      </c>
      <c r="G248" s="225">
        <v>2030</v>
      </c>
      <c r="H248" s="70" t="s">
        <v>502</v>
      </c>
      <c r="I248" s="118"/>
      <c r="J248" s="114"/>
      <c r="K248" s="114"/>
      <c r="L248" s="82" t="str">
        <f>IF(I248&lt;&gt;0,((VLOOKUP(I248,'1. Standard_Cost'!$B$4:$D$9,2)+VLOOKUP(I248,'1. Standard_Cost'!$B$4:$D$9,3))*J248*K248),"0")</f>
        <v>0</v>
      </c>
      <c r="M248" s="82">
        <f>L248*'1. Standard_Cost'!$F$4</f>
        <v>0</v>
      </c>
      <c r="N248" s="114">
        <v>1</v>
      </c>
      <c r="O248" s="114">
        <v>1</v>
      </c>
      <c r="P248" s="114">
        <v>40</v>
      </c>
      <c r="Q248" s="114"/>
      <c r="R248" s="84">
        <f>'1. Standard_Cost'!$B$13*N248*P248</f>
        <v>80000</v>
      </c>
      <c r="S248" s="84">
        <f>N248*O248*P248*'1. Standard_Cost'!$C$13</f>
        <v>60000</v>
      </c>
      <c r="T248" s="84">
        <f>N248*P248*Q248*'1. Standard_Cost'!$D$13</f>
        <v>0</v>
      </c>
      <c r="U248" s="84">
        <f>N248*O248*'1. Standard_Cost'!$E$13</f>
        <v>50000</v>
      </c>
      <c r="V248" s="114"/>
      <c r="W248" s="114"/>
      <c r="X248" s="114"/>
      <c r="Y248" s="84">
        <f>+V248*((X248*'1. Standard_Cost'!$B$17)+(W248*X248*'1. Standard_Cost'!$C$17))</f>
        <v>0</v>
      </c>
      <c r="Z248" s="114"/>
      <c r="AA248" s="114">
        <v>30</v>
      </c>
      <c r="AB248" s="84">
        <f>+Z248*'1. Standard_Cost'!$B$21+AA248*'1. Standard_Cost'!$C$21</f>
        <v>750000</v>
      </c>
      <c r="AC248" s="116">
        <f>40*13000</f>
        <v>520000</v>
      </c>
      <c r="AD248" s="117"/>
      <c r="AE248" s="84">
        <f>SUM(AD248,AC248,AB248,Y248,U248,T248,S248,R248)*'1. Standard_Cost'!$B$29</f>
        <v>292000</v>
      </c>
      <c r="AF248" s="84">
        <f>SUM(AE248,AD248,AC248,AB248,Y248,U248,T248,S248,R248)</f>
        <v>1752000</v>
      </c>
      <c r="AG248" s="114"/>
      <c r="AH248" s="114"/>
      <c r="AI248" s="114"/>
      <c r="AJ248" s="118"/>
      <c r="AK248" s="118"/>
      <c r="AL248" s="118"/>
      <c r="AM248" s="84" t="e">
        <f>AG248*'1. Standard_Cost'!$B$25+'Incremental_Cost Year 1'!#REF!*'1. Standard_Cost'!$C$25+'Incremental_Cost Year 1'!#REF!*'1. Standard_Cost'!$D$25+'Incremental_Cost Year 1'!#REF!+'Incremental_Cost Year 1'!#REF!+AK248</f>
        <v>#REF!</v>
      </c>
      <c r="AN248" s="84" t="e">
        <f>AM248*'1. Standard_Cost'!$C$29</f>
        <v>#REF!</v>
      </c>
      <c r="AO248" s="118"/>
      <c r="AP248" s="160">
        <f>AQ248+AR248</f>
        <v>1752000</v>
      </c>
      <c r="AQ248" s="113">
        <f>L248+M248</f>
        <v>0</v>
      </c>
      <c r="AR248" s="113">
        <f>AF248</f>
        <v>1752000</v>
      </c>
      <c r="AS248" s="113" t="e">
        <f>AM248+AN248</f>
        <v>#REF!</v>
      </c>
      <c r="AT248" s="113" t="e">
        <f>SUM(AQ248,AR248,AS248)</f>
        <v>#REF!</v>
      </c>
      <c r="AU248" s="154"/>
      <c r="AV248" s="154"/>
      <c r="AW248" s="154"/>
      <c r="AX248" s="154"/>
      <c r="AY248" s="154"/>
      <c r="AZ248" s="154"/>
      <c r="BA248" s="154"/>
      <c r="BB248" s="155" t="e">
        <f>SUM(AU248:BA248)-AT248</f>
        <v>#REF!</v>
      </c>
    </row>
    <row r="249" spans="1:54" s="28" customFormat="1" ht="409.5">
      <c r="A249" s="104"/>
      <c r="B249" s="265"/>
      <c r="C249" s="266"/>
      <c r="D249" s="301" t="s">
        <v>500</v>
      </c>
      <c r="E249" s="242" t="s">
        <v>499</v>
      </c>
      <c r="F249" s="225">
        <v>2024</v>
      </c>
      <c r="G249" s="225">
        <v>2030</v>
      </c>
      <c r="H249" s="233" t="s">
        <v>173</v>
      </c>
      <c r="I249" s="171"/>
      <c r="J249" s="171"/>
      <c r="K249" s="171"/>
      <c r="L249" s="115">
        <f>SUM(L247:L248)</f>
        <v>0</v>
      </c>
      <c r="M249" s="115">
        <f>SUM(M247:M248)</f>
        <v>0</v>
      </c>
      <c r="N249" s="171"/>
      <c r="O249" s="171"/>
      <c r="P249" s="171"/>
      <c r="Q249" s="171"/>
      <c r="R249" s="115">
        <f>SUM(R247:R248)</f>
        <v>80000</v>
      </c>
      <c r="S249" s="115">
        <f>SUM(S247:S248)</f>
        <v>60000</v>
      </c>
      <c r="T249" s="115">
        <f>SUM(T247:T248)</f>
        <v>0</v>
      </c>
      <c r="U249" s="115">
        <f>SUM(U247:U248)</f>
        <v>50000</v>
      </c>
      <c r="V249" s="171"/>
      <c r="W249" s="171"/>
      <c r="X249" s="171"/>
      <c r="Y249" s="115">
        <f>SUM(Y247:Y248)</f>
        <v>0</v>
      </c>
      <c r="Z249" s="171"/>
      <c r="AA249" s="171"/>
      <c r="AB249" s="115">
        <f>SUM(AB247:AB248)</f>
        <v>1875000</v>
      </c>
      <c r="AC249" s="115">
        <f>SUM(AC247:AC248)</f>
        <v>670000</v>
      </c>
      <c r="AD249" s="115">
        <f>SUM(AD247:AD248)</f>
        <v>0</v>
      </c>
      <c r="AE249" s="115">
        <f>SUM(AE247:AE248)</f>
        <v>547000</v>
      </c>
      <c r="AF249" s="115">
        <f>SUM(AF247:AF248)</f>
        <v>3282000</v>
      </c>
      <c r="AG249" s="171"/>
      <c r="AH249" s="171"/>
      <c r="AI249" s="171"/>
      <c r="AJ249" s="115">
        <f>SUM(AJ247:AJ248)</f>
        <v>0</v>
      </c>
      <c r="AK249" s="115">
        <f>SUM(AK247:AK248)</f>
        <v>0</v>
      </c>
      <c r="AL249" s="115">
        <f>SUM(AL247:AL248)</f>
        <v>0</v>
      </c>
      <c r="AM249" s="115" t="e">
        <f>SUM(AM247:AM248)</f>
        <v>#REF!</v>
      </c>
      <c r="AN249" s="115" t="e">
        <f>SUM(AN247:AN248)</f>
        <v>#REF!</v>
      </c>
      <c r="AO249" s="172"/>
      <c r="AP249" s="158"/>
      <c r="AQ249" s="115">
        <f t="shared" ref="AQ249:BB249" si="112">SUM(AQ247:AQ248)</f>
        <v>0</v>
      </c>
      <c r="AR249" s="115">
        <f t="shared" si="112"/>
        <v>3282000</v>
      </c>
      <c r="AS249" s="115" t="e">
        <f t="shared" si="112"/>
        <v>#REF!</v>
      </c>
      <c r="AT249" s="115" t="e">
        <f t="shared" si="112"/>
        <v>#REF!</v>
      </c>
      <c r="AU249" s="115">
        <f t="shared" si="112"/>
        <v>0</v>
      </c>
      <c r="AV249" s="115">
        <f t="shared" si="112"/>
        <v>0</v>
      </c>
      <c r="AW249" s="115">
        <f t="shared" si="112"/>
        <v>0</v>
      </c>
      <c r="AX249" s="115">
        <f t="shared" si="112"/>
        <v>0</v>
      </c>
      <c r="AY249" s="115">
        <f t="shared" si="112"/>
        <v>0</v>
      </c>
      <c r="AZ249" s="115">
        <f t="shared" si="112"/>
        <v>0</v>
      </c>
      <c r="BA249" s="115">
        <f t="shared" si="112"/>
        <v>0</v>
      </c>
      <c r="BB249" s="115" t="e">
        <f t="shared" si="112"/>
        <v>#REF!</v>
      </c>
    </row>
    <row r="250" spans="1:54" s="28" customFormat="1" ht="88.5" customHeight="1">
      <c r="A250" s="104"/>
      <c r="B250" s="199"/>
      <c r="C250" s="201"/>
      <c r="D250" s="201"/>
      <c r="E250" s="187"/>
      <c r="F250" s="225">
        <v>2022</v>
      </c>
      <c r="G250" s="225">
        <v>2026</v>
      </c>
      <c r="H250" s="70" t="s">
        <v>216</v>
      </c>
      <c r="I250" s="118"/>
      <c r="J250" s="114"/>
      <c r="K250" s="114"/>
      <c r="L250" s="82" t="str">
        <f>IF(I250&lt;&gt;0,((VLOOKUP(I250,'1. Standard_Cost'!$B$4:$D$9,2)+VLOOKUP(I250,'1. Standard_Cost'!$B$4:$D$9,3))*J250*K250),"0")</f>
        <v>0</v>
      </c>
      <c r="M250" s="82">
        <f>L250*'1. Standard_Cost'!$F$4</f>
        <v>0</v>
      </c>
      <c r="N250" s="114"/>
      <c r="O250" s="114"/>
      <c r="P250" s="114"/>
      <c r="Q250" s="114"/>
      <c r="R250" s="84">
        <f>'1. Standard_Cost'!$B$13*N250*P250</f>
        <v>0</v>
      </c>
      <c r="S250" s="84">
        <f>N250*O250*P250*'1. Standard_Cost'!$C$13</f>
        <v>0</v>
      </c>
      <c r="T250" s="84">
        <f>N250*P250*Q250*'1. Standard_Cost'!$D$13</f>
        <v>0</v>
      </c>
      <c r="U250" s="84">
        <f>N250*O250*'1. Standard_Cost'!$E$13</f>
        <v>0</v>
      </c>
      <c r="V250" s="114"/>
      <c r="W250" s="114"/>
      <c r="X250" s="114"/>
      <c r="Y250" s="84">
        <f>+V250*((X250*'1. Standard_Cost'!$B$17)+(W250*X250*'1. Standard_Cost'!$C$17))</f>
        <v>0</v>
      </c>
      <c r="Z250" s="114"/>
      <c r="AA250" s="114"/>
      <c r="AB250" s="84">
        <f>+Z250*'1. Standard_Cost'!$B$21+AA250*'1. Standard_Cost'!$C$21</f>
        <v>0</v>
      </c>
      <c r="AC250" s="116">
        <f>20*80000</f>
        <v>1600000</v>
      </c>
      <c r="AD250" s="117"/>
      <c r="AE250" s="84">
        <f>SUM(AD250,AC250,AB250,Y250,U250,T250,S250,R250)*'1. Standard_Cost'!$B$29</f>
        <v>320000</v>
      </c>
      <c r="AF250" s="84">
        <f>SUM(AE250,AD250,AC250,AB250,Y250,U250,T250,S250,R250)</f>
        <v>1920000</v>
      </c>
      <c r="AG250" s="114"/>
      <c r="AH250" s="114"/>
      <c r="AI250" s="114"/>
      <c r="AJ250" s="118"/>
      <c r="AK250" s="118"/>
      <c r="AL250" s="118"/>
      <c r="AM250" s="84" t="e">
        <f>AG250*'1. Standard_Cost'!$B$25+'Incremental_Cost Year 1'!#REF!*'1. Standard_Cost'!$C$25+'Incremental_Cost Year 1'!#REF!*'1. Standard_Cost'!$D$25+'Incremental_Cost Year 1'!#REF!+'Incremental_Cost Year 1'!#REF!+AK250</f>
        <v>#REF!</v>
      </c>
      <c r="AN250" s="84" t="e">
        <f>AM250*'1. Standard_Cost'!$C$29</f>
        <v>#REF!</v>
      </c>
      <c r="AO250" s="118"/>
      <c r="AP250" s="160">
        <f>AQ250+AR250</f>
        <v>1920000</v>
      </c>
      <c r="AQ250" s="113">
        <f>L250+M250</f>
        <v>0</v>
      </c>
      <c r="AR250" s="113">
        <f>AF250</f>
        <v>1920000</v>
      </c>
      <c r="AS250" s="113" t="e">
        <f>AM250+AN250</f>
        <v>#REF!</v>
      </c>
      <c r="AT250" s="113" t="e">
        <f>SUM(AQ250,AR250,AS250)</f>
        <v>#REF!</v>
      </c>
      <c r="AU250" s="154" t="e">
        <f>AT250</f>
        <v>#REF!</v>
      </c>
      <c r="AV250" s="154"/>
      <c r="AW250" s="154"/>
      <c r="AX250" s="154"/>
      <c r="AY250" s="154"/>
      <c r="AZ250" s="154"/>
      <c r="BA250" s="154"/>
      <c r="BB250" s="155" t="e">
        <f>SUM(AU250:BA250)-AT250</f>
        <v>#REF!</v>
      </c>
    </row>
    <row r="251" spans="1:54" s="28" customFormat="1" ht="90.75" customHeight="1">
      <c r="A251" s="104"/>
      <c r="B251" s="202"/>
      <c r="C251" s="203"/>
      <c r="D251" s="203"/>
      <c r="E251" s="187"/>
      <c r="F251" s="225">
        <v>2023</v>
      </c>
      <c r="G251" s="225">
        <v>2026</v>
      </c>
      <c r="H251" s="70" t="s">
        <v>217</v>
      </c>
      <c r="I251" s="118"/>
      <c r="J251" s="114"/>
      <c r="K251" s="114"/>
      <c r="L251" s="82" t="str">
        <f>IF(I251&lt;&gt;0,((VLOOKUP(I251,'1. Standard_Cost'!$B$4:$D$9,2)+VLOOKUP(I251,'1. Standard_Cost'!$B$4:$D$9,3))*J251*K251),"0")</f>
        <v>0</v>
      </c>
      <c r="M251" s="82">
        <f>L251*'1. Standard_Cost'!$F$4</f>
        <v>0</v>
      </c>
      <c r="N251" s="114"/>
      <c r="O251" s="114"/>
      <c r="P251" s="114"/>
      <c r="Q251" s="114"/>
      <c r="R251" s="84">
        <f>'1. Standard_Cost'!$B$13*N251*P251</f>
        <v>0</v>
      </c>
      <c r="S251" s="84">
        <f>N251*O251*P251*'1. Standard_Cost'!$C$13</f>
        <v>0</v>
      </c>
      <c r="T251" s="84">
        <f>N251*P251*Q251*'1. Standard_Cost'!$D$13</f>
        <v>0</v>
      </c>
      <c r="U251" s="84">
        <f>N251*O251*'1. Standard_Cost'!$E$13</f>
        <v>0</v>
      </c>
      <c r="V251" s="114"/>
      <c r="W251" s="114"/>
      <c r="X251" s="114"/>
      <c r="Y251" s="84">
        <f>+V251*((X251*'1. Standard_Cost'!$B$17)+(W251*X251*'1. Standard_Cost'!$C$17))</f>
        <v>0</v>
      </c>
      <c r="Z251" s="114"/>
      <c r="AA251" s="114"/>
      <c r="AB251" s="84">
        <f>+Z251*'1. Standard_Cost'!$B$21+AA251*'1. Standard_Cost'!$C$21</f>
        <v>0</v>
      </c>
      <c r="AC251" s="116"/>
      <c r="AD251" s="117"/>
      <c r="AE251" s="84">
        <f>SUM(AD251,AC251,AB251,Y251,U251,T251,S251,R251)*'1. Standard_Cost'!$B$29</f>
        <v>0</v>
      </c>
      <c r="AF251" s="84">
        <f>SUM(AE251,AD251,AC251,AB251,Y251,U251,T251,S251,R251)</f>
        <v>0</v>
      </c>
      <c r="AG251" s="114"/>
      <c r="AH251" s="114"/>
      <c r="AI251" s="114"/>
      <c r="AJ251" s="118"/>
      <c r="AK251" s="118"/>
      <c r="AL251" s="118"/>
      <c r="AM251" s="84" t="e">
        <f>AG251*'1. Standard_Cost'!$B$25+'Incremental_Cost Year 1'!#REF!*'1. Standard_Cost'!$C$25+'Incremental_Cost Year 1'!#REF!*'1. Standard_Cost'!$D$25+'Incremental_Cost Year 1'!#REF!+'Incremental_Cost Year 1'!#REF!+AK251</f>
        <v>#REF!</v>
      </c>
      <c r="AN251" s="84" t="e">
        <f>AM251*'1. Standard_Cost'!$C$29</f>
        <v>#REF!</v>
      </c>
      <c r="AO251" s="118"/>
      <c r="AP251" s="160">
        <f>AQ251+AR251</f>
        <v>0</v>
      </c>
      <c r="AQ251" s="113">
        <f>L251+M251</f>
        <v>0</v>
      </c>
      <c r="AR251" s="113">
        <f>AF251</f>
        <v>0</v>
      </c>
      <c r="AS251" s="113" t="e">
        <f>AM251+AN251</f>
        <v>#REF!</v>
      </c>
      <c r="AT251" s="113" t="e">
        <f>SUM(AQ251,AR251,AS251)</f>
        <v>#REF!</v>
      </c>
      <c r="AU251" s="154"/>
      <c r="AV251" s="154"/>
      <c r="AW251" s="154"/>
      <c r="AX251" s="154"/>
      <c r="AY251" s="154"/>
      <c r="AZ251" s="154"/>
      <c r="BA251" s="154"/>
      <c r="BB251" s="155" t="e">
        <f>SUM(AU251:BA251)-AT251</f>
        <v>#REF!</v>
      </c>
    </row>
    <row r="252" spans="1:54" s="28" customFormat="1" ht="90.75" customHeight="1">
      <c r="A252" s="104"/>
      <c r="B252" s="204"/>
      <c r="C252" s="205"/>
      <c r="D252" s="205"/>
      <c r="E252" s="187"/>
      <c r="F252" s="228">
        <v>2024</v>
      </c>
      <c r="G252" s="228">
        <v>2030</v>
      </c>
      <c r="H252" s="70" t="s">
        <v>504</v>
      </c>
      <c r="I252" s="288"/>
      <c r="J252" s="289"/>
      <c r="K252" s="289"/>
      <c r="L252" s="82"/>
      <c r="M252" s="82"/>
      <c r="N252" s="289"/>
      <c r="O252" s="289"/>
      <c r="P252" s="289"/>
      <c r="Q252" s="289"/>
      <c r="R252" s="84"/>
      <c r="S252" s="84"/>
      <c r="T252" s="84"/>
      <c r="U252" s="84"/>
      <c r="V252" s="289"/>
      <c r="W252" s="289"/>
      <c r="X252" s="289"/>
      <c r="Y252" s="84"/>
      <c r="Z252" s="114"/>
      <c r="AA252" s="289"/>
      <c r="AB252" s="84"/>
      <c r="AC252" s="116"/>
      <c r="AD252" s="117"/>
      <c r="AE252" s="84"/>
      <c r="AF252" s="84"/>
      <c r="AG252" s="289"/>
      <c r="AH252" s="289"/>
      <c r="AI252" s="289"/>
      <c r="AJ252" s="118"/>
      <c r="AK252" s="118"/>
      <c r="AL252" s="118"/>
      <c r="AM252" s="84"/>
      <c r="AN252" s="84"/>
      <c r="AO252" s="290"/>
      <c r="AP252" s="160"/>
      <c r="AQ252" s="113"/>
      <c r="AR252" s="113"/>
      <c r="AS252" s="113"/>
      <c r="AT252" s="113"/>
      <c r="AU252" s="154"/>
      <c r="AV252" s="154"/>
      <c r="AW252" s="154"/>
      <c r="AX252" s="154"/>
      <c r="AY252" s="154"/>
      <c r="AZ252" s="154"/>
      <c r="BA252" s="154"/>
      <c r="BB252" s="155"/>
    </row>
    <row r="253" spans="1:54" s="28" customFormat="1" ht="369.75">
      <c r="A253" s="104"/>
      <c r="B253" s="241"/>
      <c r="C253" s="267"/>
      <c r="D253" s="264" t="s">
        <v>505</v>
      </c>
      <c r="E253" s="122" t="s">
        <v>503</v>
      </c>
      <c r="F253" s="228">
        <v>2024</v>
      </c>
      <c r="G253" s="228">
        <v>2030</v>
      </c>
      <c r="H253" s="233" t="s">
        <v>207</v>
      </c>
      <c r="I253" s="171"/>
      <c r="J253" s="171"/>
      <c r="K253" s="171"/>
      <c r="L253" s="115">
        <f>SUM(L250:L251)</f>
        <v>0</v>
      </c>
      <c r="M253" s="115">
        <f>SUM(M250:M251)</f>
        <v>0</v>
      </c>
      <c r="N253" s="171"/>
      <c r="O253" s="171"/>
      <c r="P253" s="171"/>
      <c r="Q253" s="171"/>
      <c r="R253" s="115">
        <f>SUM(R250:R251)</f>
        <v>0</v>
      </c>
      <c r="S253" s="115">
        <f>SUM(S250:S251)</f>
        <v>0</v>
      </c>
      <c r="T253" s="115">
        <f>SUM(T250:T251)</f>
        <v>0</v>
      </c>
      <c r="U253" s="115">
        <f>SUM(U250:U251)</f>
        <v>0</v>
      </c>
      <c r="V253" s="171"/>
      <c r="W253" s="171"/>
      <c r="X253" s="171"/>
      <c r="Y253" s="115">
        <f>SUM(Y250:Y251)</f>
        <v>0</v>
      </c>
      <c r="Z253" s="115"/>
      <c r="AA253" s="171"/>
      <c r="AB253" s="115">
        <f>SUM(AB250:AB251)</f>
        <v>0</v>
      </c>
      <c r="AC253" s="115">
        <f>SUM(AC250:AC251)</f>
        <v>1600000</v>
      </c>
      <c r="AD253" s="115">
        <f>SUM(AD250:AD251)</f>
        <v>0</v>
      </c>
      <c r="AE253" s="115">
        <f>SUM(AE250:AE251)</f>
        <v>320000</v>
      </c>
      <c r="AF253" s="115">
        <f>SUM(AF250:AF251)</f>
        <v>1920000</v>
      </c>
      <c r="AG253" s="171"/>
      <c r="AH253" s="171"/>
      <c r="AI253" s="171"/>
      <c r="AJ253" s="115">
        <f>SUM(AJ250:AJ251)</f>
        <v>0</v>
      </c>
      <c r="AK253" s="115">
        <f>SUM(AK250:AK251)</f>
        <v>0</v>
      </c>
      <c r="AL253" s="115">
        <f>SUM(AL250:AL251)</f>
        <v>0</v>
      </c>
      <c r="AM253" s="115" t="e">
        <f>SUM(AM250:AM251)</f>
        <v>#REF!</v>
      </c>
      <c r="AN253" s="115" t="e">
        <f>SUM(AN250:AN251)</f>
        <v>#REF!</v>
      </c>
      <c r="AO253" s="172"/>
      <c r="AP253" s="158"/>
      <c r="AQ253" s="115">
        <f t="shared" ref="AQ253:BB253" si="113">SUM(AQ250:AQ251)</f>
        <v>0</v>
      </c>
      <c r="AR253" s="115">
        <f t="shared" si="113"/>
        <v>1920000</v>
      </c>
      <c r="AS253" s="115" t="e">
        <f t="shared" si="113"/>
        <v>#REF!</v>
      </c>
      <c r="AT253" s="115" t="e">
        <f t="shared" si="113"/>
        <v>#REF!</v>
      </c>
      <c r="AU253" s="115" t="e">
        <f t="shared" si="113"/>
        <v>#REF!</v>
      </c>
      <c r="AV253" s="115">
        <f t="shared" si="113"/>
        <v>0</v>
      </c>
      <c r="AW253" s="115">
        <f t="shared" si="113"/>
        <v>0</v>
      </c>
      <c r="AX253" s="115">
        <f t="shared" si="113"/>
        <v>0</v>
      </c>
      <c r="AY253" s="115">
        <f t="shared" si="113"/>
        <v>0</v>
      </c>
      <c r="AZ253" s="115">
        <f t="shared" si="113"/>
        <v>0</v>
      </c>
      <c r="BA253" s="115">
        <f t="shared" si="113"/>
        <v>0</v>
      </c>
      <c r="BB253" s="115" t="e">
        <f t="shared" si="113"/>
        <v>#REF!</v>
      </c>
    </row>
    <row r="254" spans="1:54" s="28" customFormat="1" ht="409.5">
      <c r="A254" s="104"/>
      <c r="B254" s="107"/>
      <c r="C254" s="108"/>
      <c r="D254" s="120"/>
      <c r="E254" s="199"/>
      <c r="F254" s="225">
        <v>2028</v>
      </c>
      <c r="G254" s="225">
        <v>2030</v>
      </c>
      <c r="H254" s="70" t="s">
        <v>507</v>
      </c>
      <c r="I254" s="118" t="s">
        <v>2</v>
      </c>
      <c r="J254" s="114">
        <v>1</v>
      </c>
      <c r="K254" s="114">
        <v>3</v>
      </c>
      <c r="L254" s="82">
        <f>IF(I254&lt;&gt;0,((VLOOKUP(I254,'1. Standard_Cost'!$B$4:$D$9,2)+VLOOKUP(I254,'1. Standard_Cost'!$B$4:$D$9,3))*J254*K254),"0")</f>
        <v>698400</v>
      </c>
      <c r="M254" s="82">
        <f>L254*'1. Standard_Cost'!$F$4</f>
        <v>116632.8</v>
      </c>
      <c r="N254" s="114"/>
      <c r="O254" s="114"/>
      <c r="P254" s="114"/>
      <c r="Q254" s="114"/>
      <c r="R254" s="84">
        <f>'1. Standard_Cost'!$B$13*N254*P254</f>
        <v>0</v>
      </c>
      <c r="S254" s="84">
        <f>N254*O254*P254*'1. Standard_Cost'!$C$13</f>
        <v>0</v>
      </c>
      <c r="T254" s="84">
        <f>N254*P254*Q254*'1. Standard_Cost'!$D$13</f>
        <v>0</v>
      </c>
      <c r="U254" s="84">
        <f>N254*O254*'1. Standard_Cost'!$E$13</f>
        <v>0</v>
      </c>
      <c r="V254" s="114"/>
      <c r="W254" s="114"/>
      <c r="X254" s="114"/>
      <c r="Y254" s="84">
        <f>+V254*((X254*'1. Standard_Cost'!$B$17)+(W254*X254*'1. Standard_Cost'!$C$17))</f>
        <v>0</v>
      </c>
      <c r="Z254" s="114"/>
      <c r="AA254" s="114"/>
      <c r="AB254" s="84">
        <f>+Z254*'1. Standard_Cost'!$B$21+AA254*'1. Standard_Cost'!$C$21</f>
        <v>0</v>
      </c>
      <c r="AC254" s="116"/>
      <c r="AD254" s="117"/>
      <c r="AE254" s="84"/>
      <c r="AF254" s="84">
        <f>SUM(AE254,AD254,AC254,AB254,Y254,U254,T254,S254,R254)</f>
        <v>0</v>
      </c>
      <c r="AG254" s="114"/>
      <c r="AH254" s="114"/>
      <c r="AI254" s="114"/>
      <c r="AJ254" s="118"/>
      <c r="AK254" s="118"/>
      <c r="AL254" s="118"/>
      <c r="AM254" s="84" t="e">
        <f>AG254*'1. Standard_Cost'!$B$25+'Incremental_Cost Year 1'!#REF!*'1. Standard_Cost'!$C$25+'Incremental_Cost Year 1'!#REF!*'1. Standard_Cost'!$D$25+'Incremental_Cost Year 1'!#REF!+'Incremental_Cost Year 1'!#REF!+AK254</f>
        <v>#REF!</v>
      </c>
      <c r="AN254" s="84" t="e">
        <f>AM254*'1. Standard_Cost'!$C$29</f>
        <v>#REF!</v>
      </c>
      <c r="AO254" s="118"/>
      <c r="AP254" s="160">
        <f t="shared" ref="AP254:AP257" si="114">AQ254+AR254</f>
        <v>815032.8</v>
      </c>
      <c r="AQ254" s="113">
        <f>L254+M254</f>
        <v>815032.8</v>
      </c>
      <c r="AR254" s="113">
        <f>AF254</f>
        <v>0</v>
      </c>
      <c r="AS254" s="113" t="e">
        <f>AM254+AN254</f>
        <v>#REF!</v>
      </c>
      <c r="AT254" s="113" t="e">
        <f>SUM(AQ254,AR254,AS254)</f>
        <v>#REF!</v>
      </c>
      <c r="AU254" s="154" t="e">
        <f>AT254</f>
        <v>#REF!</v>
      </c>
      <c r="AV254" s="154"/>
      <c r="AW254" s="154"/>
      <c r="AX254" s="154"/>
      <c r="AY254" s="154"/>
      <c r="AZ254" s="154"/>
      <c r="BA254" s="154"/>
      <c r="BB254" s="155" t="e">
        <f>SUM(AU254:BA254)-AT254</f>
        <v>#REF!</v>
      </c>
    </row>
    <row r="255" spans="1:54" s="28" customFormat="1" ht="409.5">
      <c r="A255" s="104"/>
      <c r="B255" s="107"/>
      <c r="C255" s="108"/>
      <c r="D255" s="120"/>
      <c r="E255" s="202"/>
      <c r="F255" s="225">
        <v>2028</v>
      </c>
      <c r="G255" s="225">
        <v>2030</v>
      </c>
      <c r="H255" s="70" t="s">
        <v>510</v>
      </c>
      <c r="I255" s="118" t="s">
        <v>3</v>
      </c>
      <c r="J255" s="114">
        <v>1</v>
      </c>
      <c r="K255" s="114">
        <v>1</v>
      </c>
      <c r="L255" s="82">
        <f>IF(I255&lt;&gt;0,((VLOOKUP(I255,'1. Standard_Cost'!$B$4:$D$9,2)+VLOOKUP(I255,'1. Standard_Cost'!$B$4:$D$9,3))*J255*K255),"0")</f>
        <v>179500</v>
      </c>
      <c r="M255" s="82">
        <f>L255*'1. Standard_Cost'!$F$4</f>
        <v>29976.5</v>
      </c>
      <c r="N255" s="114"/>
      <c r="O255" s="114"/>
      <c r="P255" s="114"/>
      <c r="Q255" s="114"/>
      <c r="R255" s="84">
        <f>'1. Standard_Cost'!$B$13*N255*P255</f>
        <v>0</v>
      </c>
      <c r="S255" s="84">
        <f>N255*O255*P255*'1. Standard_Cost'!$C$13</f>
        <v>0</v>
      </c>
      <c r="T255" s="84">
        <f>N255*P255*Q255*'1. Standard_Cost'!$D$13</f>
        <v>0</v>
      </c>
      <c r="U255" s="84">
        <f>N255*O255*'1. Standard_Cost'!$E$13</f>
        <v>0</v>
      </c>
      <c r="V255" s="114"/>
      <c r="W255" s="114"/>
      <c r="X255" s="114"/>
      <c r="Y255" s="84">
        <f>+V255*((X255*'1. Standard_Cost'!$B$17)+(W255*X255*'1. Standard_Cost'!$C$17))</f>
        <v>0</v>
      </c>
      <c r="Z255" s="114"/>
      <c r="AA255" s="114"/>
      <c r="AB255" s="84">
        <f>+Z255*'1. Standard_Cost'!$B$21+AA255*'1. Standard_Cost'!$C$21</f>
        <v>0</v>
      </c>
      <c r="AC255" s="116"/>
      <c r="AD255" s="117"/>
      <c r="AE255" s="84"/>
      <c r="AF255" s="84">
        <f>SUM(AE255,AD255,AC255,AB255,Y255,U255,T255,S255,R255)</f>
        <v>0</v>
      </c>
      <c r="AG255" s="114"/>
      <c r="AH255" s="114"/>
      <c r="AI255" s="114"/>
      <c r="AJ255" s="118"/>
      <c r="AK255" s="118"/>
      <c r="AL255" s="118"/>
      <c r="AM255" s="84" t="e">
        <f>AG255*'1. Standard_Cost'!$B$25+'Incremental_Cost Year 1'!#REF!*'1. Standard_Cost'!$C$25+'Incremental_Cost Year 1'!#REF!*'1. Standard_Cost'!$D$25+'Incremental_Cost Year 1'!#REF!+'Incremental_Cost Year 1'!#REF!+AK255</f>
        <v>#REF!</v>
      </c>
      <c r="AN255" s="84" t="e">
        <f>AM255*'1. Standard_Cost'!$C$29</f>
        <v>#REF!</v>
      </c>
      <c r="AO255" s="118"/>
      <c r="AP255" s="160">
        <f t="shared" si="114"/>
        <v>209476.5</v>
      </c>
      <c r="AQ255" s="113">
        <f>L255+M255</f>
        <v>209476.5</v>
      </c>
      <c r="AR255" s="113">
        <f>AF255</f>
        <v>0</v>
      </c>
      <c r="AS255" s="113" t="e">
        <f>AM255+AN255</f>
        <v>#REF!</v>
      </c>
      <c r="AT255" s="113" t="e">
        <f>SUM(AQ255,AR255,AS255)</f>
        <v>#REF!</v>
      </c>
      <c r="AU255" s="154" t="e">
        <f>AT255</f>
        <v>#REF!</v>
      </c>
      <c r="AV255" s="154"/>
      <c r="AW255" s="154"/>
      <c r="AX255" s="154"/>
      <c r="AY255" s="154"/>
      <c r="AZ255" s="154"/>
      <c r="BA255" s="154"/>
      <c r="BB255" s="155" t="e">
        <f>SUM(AU255:BA255)-AT255</f>
        <v>#REF!</v>
      </c>
    </row>
    <row r="256" spans="1:54" s="28" customFormat="1" ht="409.5">
      <c r="A256" s="104"/>
      <c r="B256" s="107"/>
      <c r="C256" s="108"/>
      <c r="D256" s="120"/>
      <c r="E256" s="202"/>
      <c r="F256" s="225">
        <v>2028</v>
      </c>
      <c r="G256" s="225">
        <v>2030</v>
      </c>
      <c r="H256" s="70" t="s">
        <v>511</v>
      </c>
      <c r="I256" s="118"/>
      <c r="J256" s="114"/>
      <c r="K256" s="114"/>
      <c r="L256" s="82" t="str">
        <f>IF(I256&lt;&gt;0,((VLOOKUP(I256,'1. Standard_Cost'!$B$4:$D$9,2)+VLOOKUP(I256,'1. Standard_Cost'!$B$4:$D$9,3))*J256*K256),"0")</f>
        <v>0</v>
      </c>
      <c r="M256" s="82">
        <f>L256*'1. Standard_Cost'!$F$4</f>
        <v>0</v>
      </c>
      <c r="N256" s="114"/>
      <c r="O256" s="114"/>
      <c r="P256" s="114"/>
      <c r="Q256" s="114"/>
      <c r="R256" s="84">
        <f>'1. Standard_Cost'!$B$13*N256*P256</f>
        <v>0</v>
      </c>
      <c r="S256" s="84">
        <f>N256*O256*P256*'1. Standard_Cost'!$C$13</f>
        <v>0</v>
      </c>
      <c r="T256" s="84">
        <f>N256*P256*Q256*'1. Standard_Cost'!$D$13</f>
        <v>0</v>
      </c>
      <c r="U256" s="84">
        <f>N256*O256*'1. Standard_Cost'!$E$13</f>
        <v>0</v>
      </c>
      <c r="V256" s="114"/>
      <c r="W256" s="114"/>
      <c r="X256" s="114"/>
      <c r="Y256" s="84">
        <f>+V256*((X256*'1. Standard_Cost'!$B$17)+(W256*X256*'1. Standard_Cost'!$C$17))</f>
        <v>0</v>
      </c>
      <c r="Z256" s="114"/>
      <c r="AA256" s="114"/>
      <c r="AB256" s="84">
        <f>+Z256*'1. Standard_Cost'!$B$21+AA256*'1. Standard_Cost'!$C$21</f>
        <v>0</v>
      </c>
      <c r="AC256" s="116">
        <f>5*100000</f>
        <v>500000</v>
      </c>
      <c r="AD256" s="117"/>
      <c r="AE256" s="84">
        <f>SUM(AD256,AC256,AB256,Y256,U256,T256,S256,R256)*'1. Standard_Cost'!$B$29</f>
        <v>100000</v>
      </c>
      <c r="AF256" s="84">
        <f>SUM(AE256,AD256,AC256,AB256,Y256,U256,T256,S256,R256)</f>
        <v>600000</v>
      </c>
      <c r="AG256" s="114"/>
      <c r="AH256" s="114"/>
      <c r="AI256" s="114"/>
      <c r="AJ256" s="118"/>
      <c r="AK256" s="118"/>
      <c r="AL256" s="118"/>
      <c r="AM256" s="84" t="e">
        <f>AG256*'1. Standard_Cost'!$B$25+'Incremental_Cost Year 1'!#REF!*'1. Standard_Cost'!$C$25+'Incremental_Cost Year 1'!#REF!*'1. Standard_Cost'!$D$25+'Incremental_Cost Year 1'!#REF!+'Incremental_Cost Year 1'!#REF!+AK256</f>
        <v>#REF!</v>
      </c>
      <c r="AN256" s="84" t="e">
        <f>AM256*'1. Standard_Cost'!$C$29</f>
        <v>#REF!</v>
      </c>
      <c r="AO256" s="118"/>
      <c r="AP256" s="160">
        <f t="shared" si="114"/>
        <v>600000</v>
      </c>
      <c r="AQ256" s="113">
        <f>L256+M256</f>
        <v>0</v>
      </c>
      <c r="AR256" s="113">
        <f>AF256</f>
        <v>600000</v>
      </c>
      <c r="AS256" s="113" t="e">
        <f>AM256+AN256</f>
        <v>#REF!</v>
      </c>
      <c r="AT256" s="113" t="e">
        <f>SUM(AQ256,AR256,AS256)</f>
        <v>#REF!</v>
      </c>
      <c r="AU256" s="154" t="e">
        <f>AT256</f>
        <v>#REF!</v>
      </c>
      <c r="AV256" s="154"/>
      <c r="AW256" s="154"/>
      <c r="AX256" s="154"/>
      <c r="AY256" s="154"/>
      <c r="AZ256" s="154"/>
      <c r="BA256" s="154"/>
      <c r="BB256" s="155" t="e">
        <f>SUM(AU256:BA256)-AT256</f>
        <v>#REF!</v>
      </c>
    </row>
    <row r="257" spans="1:113" s="28" customFormat="1" ht="44.25" customHeight="1">
      <c r="A257" s="104"/>
      <c r="B257" s="107"/>
      <c r="C257" s="108"/>
      <c r="D257" s="120"/>
      <c r="E257" s="202"/>
      <c r="F257" s="225">
        <v>2028</v>
      </c>
      <c r="G257" s="225">
        <v>2030</v>
      </c>
      <c r="H257" s="235" t="s">
        <v>512</v>
      </c>
      <c r="I257" s="118"/>
      <c r="J257" s="114"/>
      <c r="K257" s="114"/>
      <c r="L257" s="82" t="str">
        <f>IF(I257&lt;&gt;0,((VLOOKUP(I257,'1. Standard_Cost'!$B$4:$D$9,2)+VLOOKUP(I257,'1. Standard_Cost'!$B$4:$D$9,3))*J257*K257),"0")</f>
        <v>0</v>
      </c>
      <c r="M257" s="82">
        <f>L257*'1. Standard_Cost'!$F$4</f>
        <v>0</v>
      </c>
      <c r="N257" s="114"/>
      <c r="O257" s="114"/>
      <c r="P257" s="114"/>
      <c r="Q257" s="114"/>
      <c r="R257" s="84">
        <f>'1. Standard_Cost'!$B$13*N257*P257</f>
        <v>0</v>
      </c>
      <c r="S257" s="84">
        <f>N257*O257*P257*'1. Standard_Cost'!$C$13</f>
        <v>0</v>
      </c>
      <c r="T257" s="84">
        <f>N257*P257*Q257*'1. Standard_Cost'!$D$13</f>
        <v>0</v>
      </c>
      <c r="U257" s="84">
        <f>N257*O257*'1. Standard_Cost'!$E$13</f>
        <v>0</v>
      </c>
      <c r="V257" s="114"/>
      <c r="W257" s="114"/>
      <c r="X257" s="114"/>
      <c r="Y257" s="84">
        <f>+V257*((X257*'1. Standard_Cost'!$B$17)+(W257*X257*'1. Standard_Cost'!$C$17))</f>
        <v>0</v>
      </c>
      <c r="Z257" s="114"/>
      <c r="AA257" s="114"/>
      <c r="AB257" s="84">
        <f>+Z257*'1. Standard_Cost'!$B$21+AA257*'1. Standard_Cost'!$C$21</f>
        <v>0</v>
      </c>
      <c r="AC257" s="116">
        <f>10*20*10000</f>
        <v>2000000</v>
      </c>
      <c r="AD257" s="117"/>
      <c r="AE257" s="84">
        <f>SUM(AD257,AC257,AB257,Y257,U257,T257,S257,R257)*'1. Standard_Cost'!$B$29</f>
        <v>400000</v>
      </c>
      <c r="AF257" s="84">
        <f>SUM(AE257,AD257,AC257,AB257,Y257,U257,T257,S257,R257)</f>
        <v>2400000</v>
      </c>
      <c r="AG257" s="114"/>
      <c r="AH257" s="114"/>
      <c r="AI257" s="114"/>
      <c r="AJ257" s="118"/>
      <c r="AK257" s="118"/>
      <c r="AL257" s="118"/>
      <c r="AM257" s="84" t="e">
        <f>AG257*'1. Standard_Cost'!$B$25+'Incremental_Cost Year 1'!#REF!*'1. Standard_Cost'!$C$25+'Incremental_Cost Year 1'!#REF!*'1. Standard_Cost'!$D$25+'Incremental_Cost Year 1'!#REF!+'Incremental_Cost Year 1'!#REF!+AK257</f>
        <v>#REF!</v>
      </c>
      <c r="AN257" s="84" t="e">
        <f>AM257*'1. Standard_Cost'!$C$29</f>
        <v>#REF!</v>
      </c>
      <c r="AO257" s="118"/>
      <c r="AP257" s="160">
        <f t="shared" si="114"/>
        <v>2400000</v>
      </c>
      <c r="AQ257" s="113">
        <f>L257+M257</f>
        <v>0</v>
      </c>
      <c r="AR257" s="113">
        <f>AF257</f>
        <v>2400000</v>
      </c>
      <c r="AS257" s="113" t="e">
        <f>AM257+AN257</f>
        <v>#REF!</v>
      </c>
      <c r="AT257" s="113" t="e">
        <f>SUM(AQ257,AR257,AS257)</f>
        <v>#REF!</v>
      </c>
      <c r="AU257" s="154" t="e">
        <f>AT257</f>
        <v>#REF!</v>
      </c>
      <c r="AV257" s="154"/>
      <c r="AW257" s="154"/>
      <c r="AX257" s="154"/>
      <c r="AY257" s="154"/>
      <c r="AZ257" s="154"/>
      <c r="BA257" s="154"/>
      <c r="BB257" s="155" t="e">
        <f>SUM(AU257:BA257)-AT257</f>
        <v>#REF!</v>
      </c>
    </row>
    <row r="258" spans="1:113" s="28" customFormat="1" ht="77.45" customHeight="1">
      <c r="A258" s="104"/>
      <c r="B258" s="103"/>
      <c r="C258" s="109"/>
      <c r="D258" s="125" t="s">
        <v>508</v>
      </c>
      <c r="E258" s="111" t="s">
        <v>506</v>
      </c>
      <c r="F258" s="225">
        <v>2028</v>
      </c>
      <c r="G258" s="225">
        <v>2030</v>
      </c>
      <c r="H258" s="233" t="s">
        <v>509</v>
      </c>
      <c r="I258" s="171"/>
      <c r="J258" s="171"/>
      <c r="K258" s="171"/>
      <c r="L258" s="115">
        <f>SUM(L254:L257)</f>
        <v>877900</v>
      </c>
      <c r="M258" s="115">
        <f>SUM(M254:M257)</f>
        <v>146609.29999999999</v>
      </c>
      <c r="N258" s="171"/>
      <c r="O258" s="171"/>
      <c r="P258" s="171"/>
      <c r="Q258" s="171"/>
      <c r="R258" s="115">
        <f>SUM(R254:R257)</f>
        <v>0</v>
      </c>
      <c r="S258" s="115">
        <f>SUM(S254:S257)</f>
        <v>0</v>
      </c>
      <c r="T258" s="115">
        <f>SUM(T254:T257)</f>
        <v>0</v>
      </c>
      <c r="U258" s="115">
        <f>SUM(U254:U257)</f>
        <v>0</v>
      </c>
      <c r="V258" s="171"/>
      <c r="W258" s="171"/>
      <c r="X258" s="171"/>
      <c r="Y258" s="115">
        <f>SUM(Y254:Y257)</f>
        <v>0</v>
      </c>
      <c r="Z258" s="115"/>
      <c r="AA258" s="171"/>
      <c r="AB258" s="115">
        <f>SUM(AB254:AB257)</f>
        <v>0</v>
      </c>
      <c r="AC258" s="115">
        <f>SUM(AC254:AC257)</f>
        <v>2500000</v>
      </c>
      <c r="AD258" s="115">
        <f>SUM(AD254:AD257)</f>
        <v>0</v>
      </c>
      <c r="AE258" s="115">
        <f>SUM(AE254:AE257)</f>
        <v>500000</v>
      </c>
      <c r="AF258" s="115">
        <f>SUM(AF254:AF257)</f>
        <v>3000000</v>
      </c>
      <c r="AG258" s="171"/>
      <c r="AH258" s="171"/>
      <c r="AI258" s="171"/>
      <c r="AJ258" s="115">
        <f>SUM(AJ254:AJ257)</f>
        <v>0</v>
      </c>
      <c r="AK258" s="115">
        <f>SUM(AK254:AK257)</f>
        <v>0</v>
      </c>
      <c r="AL258" s="115">
        <f>SUM(AL254:AL257)</f>
        <v>0</v>
      </c>
      <c r="AM258" s="115" t="e">
        <f>SUM(AM254:AM257)</f>
        <v>#REF!</v>
      </c>
      <c r="AN258" s="115" t="e">
        <f>SUM(AN254:AN257)</f>
        <v>#REF!</v>
      </c>
      <c r="AO258" s="172"/>
      <c r="AP258" s="158"/>
      <c r="AQ258" s="115">
        <f t="shared" ref="AQ258:BB258" si="115">SUM(AQ254:AQ257)</f>
        <v>1024509.3</v>
      </c>
      <c r="AR258" s="115">
        <f t="shared" si="115"/>
        <v>3000000</v>
      </c>
      <c r="AS258" s="115" t="e">
        <f t="shared" si="115"/>
        <v>#REF!</v>
      </c>
      <c r="AT258" s="115" t="e">
        <f t="shared" si="115"/>
        <v>#REF!</v>
      </c>
      <c r="AU258" s="115" t="e">
        <f t="shared" si="115"/>
        <v>#REF!</v>
      </c>
      <c r="AV258" s="115">
        <f t="shared" si="115"/>
        <v>0</v>
      </c>
      <c r="AW258" s="115">
        <f t="shared" si="115"/>
        <v>0</v>
      </c>
      <c r="AX258" s="115">
        <f t="shared" si="115"/>
        <v>0</v>
      </c>
      <c r="AY258" s="115">
        <f t="shared" si="115"/>
        <v>0</v>
      </c>
      <c r="AZ258" s="115">
        <f t="shared" si="115"/>
        <v>0</v>
      </c>
      <c r="BA258" s="115">
        <f t="shared" si="115"/>
        <v>0</v>
      </c>
      <c r="BB258" s="115" t="e">
        <f t="shared" si="115"/>
        <v>#REF!</v>
      </c>
    </row>
    <row r="259" spans="1:113" s="236" customFormat="1" ht="45.75" customHeight="1">
      <c r="A259" s="106"/>
      <c r="B259" s="268"/>
      <c r="C259" s="593" t="s">
        <v>513</v>
      </c>
      <c r="D259" s="594"/>
      <c r="E259" s="595"/>
      <c r="F259" s="177"/>
      <c r="G259" s="128"/>
      <c r="H259" s="119" t="s">
        <v>183</v>
      </c>
      <c r="I259" s="169"/>
      <c r="J259" s="169"/>
      <c r="K259" s="169"/>
      <c r="L259" s="165" t="e">
        <f>SUM(L265,L271,L273,#REF!,#REF!,#REF!)</f>
        <v>#REF!</v>
      </c>
      <c r="M259" s="165" t="e">
        <f>SUM(M265,M271,M273,#REF!,#REF!,#REF!)</f>
        <v>#REF!</v>
      </c>
      <c r="N259" s="169"/>
      <c r="O259" s="169"/>
      <c r="P259" s="169"/>
      <c r="Q259" s="169"/>
      <c r="R259" s="165" t="e">
        <f>SUM(R265,R271,R273,#REF!,#REF!,#REF!)</f>
        <v>#REF!</v>
      </c>
      <c r="S259" s="165" t="e">
        <f>SUM(S265,S271,S273,#REF!,#REF!,#REF!)</f>
        <v>#REF!</v>
      </c>
      <c r="T259" s="165" t="e">
        <f>SUM(T265,T271,T273,#REF!,#REF!,#REF!)</f>
        <v>#REF!</v>
      </c>
      <c r="U259" s="165" t="e">
        <f>SUM(U265,U271,U273,#REF!,#REF!,#REF!)</f>
        <v>#REF!</v>
      </c>
      <c r="V259" s="169"/>
      <c r="W259" s="169"/>
      <c r="X259" s="169"/>
      <c r="Y259" s="165" t="e">
        <f>SUM(Y265,Y271,Y273,#REF!,#REF!,#REF!)</f>
        <v>#REF!</v>
      </c>
      <c r="Z259" s="165"/>
      <c r="AA259" s="165"/>
      <c r="AB259" s="165" t="e">
        <f>SUM(AB265,AB271,AB273,#REF!,#REF!,#REF!)</f>
        <v>#REF!</v>
      </c>
      <c r="AC259" s="165" t="e">
        <f>SUM(AC265,AC271,AC273,#REF!,#REF!,#REF!)</f>
        <v>#REF!</v>
      </c>
      <c r="AD259" s="165" t="e">
        <f>SUM(AD265,AD271,AD273,#REF!,#REF!,#REF!)</f>
        <v>#REF!</v>
      </c>
      <c r="AE259" s="165" t="e">
        <f>SUM(AE265,AE271,AE273,#REF!,#REF!,#REF!)</f>
        <v>#REF!</v>
      </c>
      <c r="AF259" s="165" t="e">
        <f>SUM(AF265,AF271,AF273,#REF!,#REF!,#REF!)</f>
        <v>#REF!</v>
      </c>
      <c r="AG259" s="169"/>
      <c r="AH259" s="169"/>
      <c r="AI259" s="169"/>
      <c r="AJ259" s="165" t="e">
        <f>SUM(AJ265,AJ271,AJ273,#REF!,#REF!,#REF!)</f>
        <v>#REF!</v>
      </c>
      <c r="AK259" s="165" t="e">
        <f>SUM(AK265,AK271,AK273,#REF!,#REF!,#REF!)</f>
        <v>#REF!</v>
      </c>
      <c r="AL259" s="165" t="e">
        <f>SUM(AL265,AL271,AL273,#REF!,#REF!,#REF!)</f>
        <v>#REF!</v>
      </c>
      <c r="AM259" s="165" t="e">
        <f>SUM(AM265,AM271,AM273,#REF!,#REF!,#REF!)</f>
        <v>#REF!</v>
      </c>
      <c r="AN259" s="165" t="e">
        <f>SUM(AN265,AN271,AN273,#REF!,#REF!,#REF!)</f>
        <v>#REF!</v>
      </c>
      <c r="AO259" s="170"/>
      <c r="AP259" s="238"/>
      <c r="AQ259" s="165" t="e">
        <f>SUM(AQ265,AQ271,AQ273,#REF!,#REF!,#REF!)</f>
        <v>#REF!</v>
      </c>
      <c r="AR259" s="165" t="e">
        <f>SUM(AR265,AR271,AR273,#REF!,#REF!,#REF!)</f>
        <v>#REF!</v>
      </c>
      <c r="AS259" s="165" t="e">
        <f>SUM(AS265,AS271,AS273,#REF!,#REF!,#REF!)</f>
        <v>#REF!</v>
      </c>
      <c r="AT259" s="165" t="e">
        <f>SUM(AT265,AT271,AT273,#REF!,#REF!,#REF!)</f>
        <v>#REF!</v>
      </c>
      <c r="AU259" s="165" t="e">
        <f>SUM(AU265,AU271,AU273,#REF!,#REF!,#REF!)</f>
        <v>#REF!</v>
      </c>
      <c r="AV259" s="165" t="e">
        <f>SUM(AV265,AV271,AV273,#REF!,#REF!,#REF!)</f>
        <v>#REF!</v>
      </c>
      <c r="AW259" s="165" t="e">
        <f>SUM(AW265,AW271,AW273,#REF!,#REF!,#REF!)</f>
        <v>#REF!</v>
      </c>
      <c r="AX259" s="165" t="e">
        <f>SUM(AX265,AX271,AX273,#REF!,#REF!,#REF!)</f>
        <v>#REF!</v>
      </c>
      <c r="AY259" s="165" t="e">
        <f>SUM(AY265,AY271,AY273,#REF!,#REF!,#REF!)</f>
        <v>#REF!</v>
      </c>
      <c r="AZ259" s="165" t="e">
        <f>SUM(AZ265,AZ271,AZ273,#REF!,#REF!,#REF!)</f>
        <v>#REF!</v>
      </c>
      <c r="BA259" s="165" t="e">
        <f>SUM(BA265,BA271,BA273,#REF!,#REF!,#REF!)</f>
        <v>#REF!</v>
      </c>
      <c r="BB259" s="165" t="e">
        <f>SUM(BB265,BB271,BB273,#REF!,#REF!,#REF!)</f>
        <v>#REF!</v>
      </c>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row>
    <row r="260" spans="1:113" s="28" customFormat="1" ht="409.5">
      <c r="A260" s="104"/>
      <c r="B260" s="199"/>
      <c r="C260" s="200"/>
      <c r="D260" s="192"/>
      <c r="E260" s="201"/>
      <c r="F260" s="261">
        <v>2024</v>
      </c>
      <c r="G260" s="225">
        <v>2024</v>
      </c>
      <c r="H260" s="70" t="s">
        <v>515</v>
      </c>
      <c r="I260" s="118"/>
      <c r="J260" s="114"/>
      <c r="K260" s="114"/>
      <c r="L260" s="82" t="str">
        <f>IF(I260&lt;&gt;0,((VLOOKUP(I260,'1. Standard_Cost'!$B$4:$D$9,2)+VLOOKUP(I260,'1. Standard_Cost'!$B$4:$D$9,3))*J260*K260),"0")</f>
        <v>0</v>
      </c>
      <c r="M260" s="82">
        <f>L260*'1. Standard_Cost'!$F$4</f>
        <v>0</v>
      </c>
      <c r="N260" s="114"/>
      <c r="O260" s="114"/>
      <c r="P260" s="114"/>
      <c r="Q260" s="114"/>
      <c r="R260" s="84">
        <f>'1. Standard_Cost'!$B$13*N260*P260</f>
        <v>0</v>
      </c>
      <c r="S260" s="84">
        <f>N260*O260*P260*'1. Standard_Cost'!$C$13</f>
        <v>0</v>
      </c>
      <c r="T260" s="84">
        <f>N260*P260*Q260*'1. Standard_Cost'!$D$13</f>
        <v>0</v>
      </c>
      <c r="U260" s="84">
        <f>N260*O260*'1. Standard_Cost'!$E$13</f>
        <v>0</v>
      </c>
      <c r="V260" s="114"/>
      <c r="W260" s="114"/>
      <c r="X260" s="114"/>
      <c r="Y260" s="84">
        <f>+V260*((X260*'1. Standard_Cost'!$B$17)+(W260*X260*'1. Standard_Cost'!$C$17))</f>
        <v>0</v>
      </c>
      <c r="Z260" s="114"/>
      <c r="AA260" s="114"/>
      <c r="AB260" s="84">
        <f>+Z260*'1. Standard_Cost'!$B$21+AA260*'1. Standard_Cost'!$C$21</f>
        <v>0</v>
      </c>
      <c r="AC260" s="116"/>
      <c r="AD260" s="117"/>
      <c r="AE260" s="84">
        <f>SUM(AD260,AC260,AB260,Y260,U260,T260,S260,R260)*'1. Standard_Cost'!$B$29</f>
        <v>0</v>
      </c>
      <c r="AF260" s="84">
        <f>SUM(AE260,AD260,AC260,AB260,Y260,U260,T260,S260,R260)</f>
        <v>0</v>
      </c>
      <c r="AG260" s="114"/>
      <c r="AH260" s="114"/>
      <c r="AI260" s="114"/>
      <c r="AJ260" s="118"/>
      <c r="AK260" s="118"/>
      <c r="AL260" s="118"/>
      <c r="AM260" s="84" t="e">
        <f>AG260*'1. Standard_Cost'!$B$25+'Incremental_Cost Year 1'!#REF!*'1. Standard_Cost'!$C$25+'Incremental_Cost Year 1'!#REF!*'1. Standard_Cost'!$D$25+'Incremental_Cost Year 1'!#REF!+'Incremental_Cost Year 1'!#REF!+AK260</f>
        <v>#REF!</v>
      </c>
      <c r="AN260" s="84" t="e">
        <f>AM260*'1. Standard_Cost'!$C$29</f>
        <v>#REF!</v>
      </c>
      <c r="AO260" s="118"/>
      <c r="AP260" s="160">
        <f t="shared" ref="AP260:AP272" si="116">AQ260+AR260</f>
        <v>0</v>
      </c>
      <c r="AQ260" s="113">
        <f>L260+M260</f>
        <v>0</v>
      </c>
      <c r="AR260" s="113">
        <f>AF260</f>
        <v>0</v>
      </c>
      <c r="AS260" s="113" t="e">
        <f>AM260+AN260</f>
        <v>#REF!</v>
      </c>
      <c r="AT260" s="113" t="e">
        <f>SUM(AQ260,AR260,AS260)</f>
        <v>#REF!</v>
      </c>
      <c r="AU260" s="154"/>
      <c r="AV260" s="154"/>
      <c r="AW260" s="154"/>
      <c r="AX260" s="154"/>
      <c r="AY260" s="154"/>
      <c r="AZ260" s="154"/>
      <c r="BA260" s="154"/>
      <c r="BB260" s="155" t="e">
        <f>SUM(AU260:BA260)-AT260</f>
        <v>#REF!</v>
      </c>
    </row>
    <row r="261" spans="1:113" s="28" customFormat="1" ht="267.75">
      <c r="A261" s="104"/>
      <c r="B261" s="202"/>
      <c r="C261" s="187"/>
      <c r="D261" s="193"/>
      <c r="E261" s="203"/>
      <c r="F261" s="261">
        <v>2026</v>
      </c>
      <c r="G261" s="225">
        <v>2026</v>
      </c>
      <c r="H261" s="70" t="s">
        <v>516</v>
      </c>
      <c r="I261" s="118"/>
      <c r="J261" s="114"/>
      <c r="K261" s="114"/>
      <c r="L261" s="82" t="str">
        <f>IF(I261&lt;&gt;0,((VLOOKUP(I261,'1. Standard_Cost'!$B$4:$D$9,2)+VLOOKUP(I261,'1. Standard_Cost'!$B$4:$D$9,3))*J261*K261),"0")</f>
        <v>0</v>
      </c>
      <c r="M261" s="82">
        <f>L261*'1. Standard_Cost'!$F$4</f>
        <v>0</v>
      </c>
      <c r="N261" s="114"/>
      <c r="O261" s="114"/>
      <c r="P261" s="114"/>
      <c r="Q261" s="114"/>
      <c r="R261" s="84">
        <f>'1. Standard_Cost'!$B$13*N261*P261</f>
        <v>0</v>
      </c>
      <c r="S261" s="84">
        <f>N261*O261*P261*'1. Standard_Cost'!$C$13</f>
        <v>0</v>
      </c>
      <c r="T261" s="84">
        <f>N261*P261*Q261*'1. Standard_Cost'!$D$13</f>
        <v>0</v>
      </c>
      <c r="U261" s="84">
        <f>N261*O261*'1. Standard_Cost'!$E$13</f>
        <v>0</v>
      </c>
      <c r="V261" s="114"/>
      <c r="W261" s="114"/>
      <c r="X261" s="114"/>
      <c r="Y261" s="84">
        <f>+V261*((X261*'1. Standard_Cost'!$B$17)+(W261*X261*'1. Standard_Cost'!$C$17))</f>
        <v>0</v>
      </c>
      <c r="Z261" s="114"/>
      <c r="AA261" s="114"/>
      <c r="AB261" s="84">
        <f>+Z261*'1. Standard_Cost'!$B$21+AA261*'1. Standard_Cost'!$C$21</f>
        <v>0</v>
      </c>
      <c r="AC261" s="116"/>
      <c r="AD261" s="117"/>
      <c r="AE261" s="84">
        <f>SUM(AD261,AC261,AB261,Y261,U261,T261,S261,R261)*'1. Standard_Cost'!$B$29</f>
        <v>0</v>
      </c>
      <c r="AF261" s="84">
        <f>SUM(AE261,AD261,AC261,AB261,Y261,U261,T261,S261,R261)</f>
        <v>0</v>
      </c>
      <c r="AG261" s="114"/>
      <c r="AH261" s="114"/>
      <c r="AI261" s="114"/>
      <c r="AJ261" s="118"/>
      <c r="AK261" s="118"/>
      <c r="AL261" s="118"/>
      <c r="AM261" s="84" t="e">
        <f>AG261*'1. Standard_Cost'!$B$25+'Incremental_Cost Year 1'!#REF!*'1. Standard_Cost'!$C$25+'Incremental_Cost Year 1'!#REF!*'1. Standard_Cost'!$D$25+'Incremental_Cost Year 1'!#REF!+'Incremental_Cost Year 1'!#REF!+AK261</f>
        <v>#REF!</v>
      </c>
      <c r="AN261" s="84" t="e">
        <f>AM261*'1. Standard_Cost'!$C$29</f>
        <v>#REF!</v>
      </c>
      <c r="AO261" s="118"/>
      <c r="AP261" s="160">
        <f t="shared" si="116"/>
        <v>0</v>
      </c>
      <c r="AQ261" s="113">
        <f>L261+M261</f>
        <v>0</v>
      </c>
      <c r="AR261" s="113">
        <f>AF261</f>
        <v>0</v>
      </c>
      <c r="AS261" s="113" t="e">
        <f>AM261+AN261</f>
        <v>#REF!</v>
      </c>
      <c r="AT261" s="113" t="e">
        <f>SUM(AQ261,AR261,AS261)</f>
        <v>#REF!</v>
      </c>
      <c r="AU261" s="154"/>
      <c r="AV261" s="154"/>
      <c r="AW261" s="154"/>
      <c r="AX261" s="154"/>
      <c r="AY261" s="154"/>
      <c r="AZ261" s="154"/>
      <c r="BA261" s="154"/>
      <c r="BB261" s="155" t="e">
        <f>SUM(AU261:BA261)-AT261</f>
        <v>#REF!</v>
      </c>
    </row>
    <row r="262" spans="1:113" s="28" customFormat="1" ht="91.5" customHeight="1">
      <c r="A262" s="104"/>
      <c r="B262" s="202"/>
      <c r="C262" s="187"/>
      <c r="D262" s="193"/>
      <c r="E262" s="203"/>
      <c r="F262" s="261">
        <v>2028</v>
      </c>
      <c r="G262" s="225">
        <v>2028</v>
      </c>
      <c r="H262" s="70" t="s">
        <v>517</v>
      </c>
      <c r="I262" s="118"/>
      <c r="J262" s="114"/>
      <c r="K262" s="114"/>
      <c r="L262" s="82" t="str">
        <f>IF(I262&lt;&gt;0,((VLOOKUP(I262,'1. Standard_Cost'!$B$4:$D$9,2)+VLOOKUP(I262,'1. Standard_Cost'!$B$4:$D$9,3))*J262*K262),"0")</f>
        <v>0</v>
      </c>
      <c r="M262" s="82">
        <f>L262*'1. Standard_Cost'!$F$4</f>
        <v>0</v>
      </c>
      <c r="N262" s="114"/>
      <c r="O262" s="114"/>
      <c r="P262" s="114"/>
      <c r="Q262" s="114"/>
      <c r="R262" s="84">
        <f>'1. Standard_Cost'!$B$13*N262*P262</f>
        <v>0</v>
      </c>
      <c r="S262" s="84">
        <f>N262*O262*P262*'1. Standard_Cost'!$C$13</f>
        <v>0</v>
      </c>
      <c r="T262" s="84">
        <f>N262*P262*Q262*'1. Standard_Cost'!$D$13</f>
        <v>0</v>
      </c>
      <c r="U262" s="84">
        <f>N262*O262*'1. Standard_Cost'!$E$13</f>
        <v>0</v>
      </c>
      <c r="V262" s="114"/>
      <c r="W262" s="114"/>
      <c r="X262" s="114"/>
      <c r="Y262" s="84">
        <f>+V262*((X262*'1. Standard_Cost'!$B$17)+(W262*X262*'1. Standard_Cost'!$C$17))</f>
        <v>0</v>
      </c>
      <c r="Z262" s="114"/>
      <c r="AA262" s="114"/>
      <c r="AB262" s="84">
        <f>+Z262*'1. Standard_Cost'!$B$21+AA262*'1. Standard_Cost'!$C$21</f>
        <v>0</v>
      </c>
      <c r="AC262" s="116"/>
      <c r="AD262" s="117"/>
      <c r="AE262" s="84">
        <f>SUM(AD262,AC262,AB262,Y262,U262,T262,S262,R262)*'1. Standard_Cost'!$B$29</f>
        <v>0</v>
      </c>
      <c r="AF262" s="84">
        <f>SUM(AE262,AD262,AC262,AB262,Y262,U262,T262,S262,R262)</f>
        <v>0</v>
      </c>
      <c r="AG262" s="114"/>
      <c r="AH262" s="114"/>
      <c r="AI262" s="114"/>
      <c r="AJ262" s="118"/>
      <c r="AK262" s="118"/>
      <c r="AL262" s="118"/>
      <c r="AM262" s="84" t="e">
        <f>AG262*'1. Standard_Cost'!$B$25+'Incremental_Cost Year 1'!#REF!*'1. Standard_Cost'!$C$25+'Incremental_Cost Year 1'!#REF!*'1. Standard_Cost'!$D$25+'Incremental_Cost Year 1'!#REF!+'Incremental_Cost Year 1'!#REF!+AK262</f>
        <v>#REF!</v>
      </c>
      <c r="AN262" s="84" t="e">
        <f>AM262*'1. Standard_Cost'!$C$29</f>
        <v>#REF!</v>
      </c>
      <c r="AO262" s="118"/>
      <c r="AP262" s="160">
        <f t="shared" si="116"/>
        <v>0</v>
      </c>
      <c r="AQ262" s="113">
        <f>L262+M262</f>
        <v>0</v>
      </c>
      <c r="AR262" s="113">
        <f>AF262</f>
        <v>0</v>
      </c>
      <c r="AS262" s="113" t="e">
        <f>AM262+AN262</f>
        <v>#REF!</v>
      </c>
      <c r="AT262" s="113" t="e">
        <f>SUM(AQ262,AR262,AS262)</f>
        <v>#REF!</v>
      </c>
      <c r="AU262" s="154">
        <f>AQ262</f>
        <v>0</v>
      </c>
      <c r="AV262" s="154"/>
      <c r="AW262" s="154"/>
      <c r="AX262" s="154"/>
      <c r="AY262" s="154"/>
      <c r="AZ262" s="154"/>
      <c r="BA262" s="154"/>
      <c r="BB262" s="155" t="e">
        <f>SUM(AU262:BA262)-AT262</f>
        <v>#REF!</v>
      </c>
    </row>
    <row r="263" spans="1:113" s="28" customFormat="1" ht="91.5" customHeight="1">
      <c r="A263" s="104"/>
      <c r="B263" s="202"/>
      <c r="C263" s="187"/>
      <c r="D263" s="193"/>
      <c r="E263" s="203"/>
      <c r="F263" s="261">
        <v>2028</v>
      </c>
      <c r="G263" s="225">
        <v>2028</v>
      </c>
      <c r="H263" s="67" t="s">
        <v>518</v>
      </c>
      <c r="I263" s="118"/>
      <c r="J263" s="114"/>
      <c r="K263" s="114"/>
      <c r="L263" s="82" t="str">
        <f>IF(I263&lt;&gt;0,((VLOOKUP(I263,'1. Standard_Cost'!$B$4:$D$9,2)+VLOOKUP(I263,'1. Standard_Cost'!$B$4:$D$9,3))*J263*K263),"0")</f>
        <v>0</v>
      </c>
      <c r="M263" s="82">
        <f>L263*'1. Standard_Cost'!$F$4</f>
        <v>0</v>
      </c>
      <c r="N263" s="114"/>
      <c r="O263" s="114"/>
      <c r="P263" s="114"/>
      <c r="Q263" s="114"/>
      <c r="R263" s="84">
        <f>'1. Standard_Cost'!$B$13*N263*P263</f>
        <v>0</v>
      </c>
      <c r="S263" s="84">
        <f>N263*O263*P263*'1. Standard_Cost'!$C$13</f>
        <v>0</v>
      </c>
      <c r="T263" s="84">
        <f>N263*P263*Q263*'1. Standard_Cost'!$D$13</f>
        <v>0</v>
      </c>
      <c r="U263" s="84"/>
      <c r="V263" s="289"/>
      <c r="W263" s="289"/>
      <c r="X263" s="289"/>
      <c r="Y263" s="84"/>
      <c r="Z263" s="114"/>
      <c r="AA263" s="289"/>
      <c r="AB263" s="84"/>
      <c r="AC263" s="116"/>
      <c r="AD263" s="117"/>
      <c r="AE263" s="84"/>
      <c r="AF263" s="84"/>
      <c r="AG263" s="289"/>
      <c r="AH263" s="289"/>
      <c r="AI263" s="289"/>
      <c r="AJ263" s="118"/>
      <c r="AK263" s="118"/>
      <c r="AL263" s="118"/>
      <c r="AM263" s="84"/>
      <c r="AN263" s="84"/>
      <c r="AO263" s="290"/>
      <c r="AP263" s="160"/>
      <c r="AQ263" s="113"/>
      <c r="AR263" s="113"/>
      <c r="AS263" s="113"/>
      <c r="AT263" s="113"/>
      <c r="AU263" s="154"/>
      <c r="AV263" s="154"/>
      <c r="AW263" s="154"/>
      <c r="AX263" s="154"/>
      <c r="AY263" s="154"/>
      <c r="AZ263" s="154"/>
      <c r="BA263" s="154"/>
      <c r="BB263" s="155"/>
    </row>
    <row r="264" spans="1:113" s="28" customFormat="1" ht="91.5" customHeight="1">
      <c r="A264" s="104"/>
      <c r="B264" s="204"/>
      <c r="C264" s="280"/>
      <c r="D264" s="194"/>
      <c r="E264" s="205"/>
      <c r="F264" s="281">
        <v>2030</v>
      </c>
      <c r="G264" s="228">
        <v>2030</v>
      </c>
      <c r="H264" s="67" t="s">
        <v>519</v>
      </c>
      <c r="I264" s="118"/>
      <c r="J264" s="114"/>
      <c r="K264" s="114"/>
      <c r="L264" s="82" t="str">
        <f>IF(I264&lt;&gt;0,((VLOOKUP(I264,'1. Standard_Cost'!$B$4:$D$9,2)+VLOOKUP(I264,'1. Standard_Cost'!$B$4:$D$9,3))*J264*K264),"0")</f>
        <v>0</v>
      </c>
      <c r="M264" s="82">
        <f>L264*'1. Standard_Cost'!$F$4</f>
        <v>0</v>
      </c>
      <c r="N264" s="114"/>
      <c r="O264" s="114"/>
      <c r="P264" s="114"/>
      <c r="Q264" s="114"/>
      <c r="R264" s="84">
        <f>'1. Standard_Cost'!$B$13*N264*P264</f>
        <v>0</v>
      </c>
      <c r="S264" s="84">
        <f>N264*O264*P264*'1. Standard_Cost'!$C$13</f>
        <v>0</v>
      </c>
      <c r="T264" s="84">
        <f>N264*P264*Q264*'1. Standard_Cost'!$D$13</f>
        <v>0</v>
      </c>
      <c r="U264" s="84"/>
      <c r="V264" s="289"/>
      <c r="W264" s="289"/>
      <c r="X264" s="289"/>
      <c r="Y264" s="84"/>
      <c r="Z264" s="114"/>
      <c r="AA264" s="289"/>
      <c r="AB264" s="84"/>
      <c r="AC264" s="116"/>
      <c r="AD264" s="117"/>
      <c r="AE264" s="84"/>
      <c r="AF264" s="84"/>
      <c r="AG264" s="289"/>
      <c r="AH264" s="289"/>
      <c r="AI264" s="289"/>
      <c r="AJ264" s="118"/>
      <c r="AK264" s="118"/>
      <c r="AL264" s="118"/>
      <c r="AM264" s="84"/>
      <c r="AN264" s="84"/>
      <c r="AO264" s="290"/>
      <c r="AP264" s="160"/>
      <c r="AQ264" s="113"/>
      <c r="AR264" s="113"/>
      <c r="AS264" s="113"/>
      <c r="AT264" s="113"/>
      <c r="AU264" s="154"/>
      <c r="AV264" s="154"/>
      <c r="AW264" s="154"/>
      <c r="AX264" s="154"/>
      <c r="AY264" s="154"/>
      <c r="AZ264" s="154"/>
      <c r="BA264" s="154"/>
      <c r="BB264" s="155"/>
    </row>
    <row r="265" spans="1:113" s="28" customFormat="1" ht="55.5" customHeight="1">
      <c r="A265"/>
      <c r="B265" s="270"/>
      <c r="C265" s="38"/>
      <c r="D265" s="120" t="s">
        <v>209</v>
      </c>
      <c r="E265" s="100" t="s">
        <v>514</v>
      </c>
      <c r="F265" s="66">
        <v>2022</v>
      </c>
      <c r="G265" s="66">
        <v>2026</v>
      </c>
      <c r="H265" s="219" t="s">
        <v>180</v>
      </c>
      <c r="I265" s="171"/>
      <c r="J265" s="171"/>
      <c r="K265" s="171"/>
      <c r="L265" s="115">
        <f>SUM(L260:L262)</f>
        <v>0</v>
      </c>
      <c r="M265" s="115">
        <f>SUM(M260:M262)</f>
        <v>0</v>
      </c>
      <c r="N265" s="171"/>
      <c r="O265" s="171"/>
      <c r="P265" s="171"/>
      <c r="Q265" s="171"/>
      <c r="R265" s="115">
        <f>SUM(R260:R262)</f>
        <v>0</v>
      </c>
      <c r="S265" s="115">
        <f>SUM(S260:S262)</f>
        <v>0</v>
      </c>
      <c r="T265" s="115">
        <f>SUM(T260:T262)</f>
        <v>0</v>
      </c>
      <c r="U265" s="115">
        <f>SUM(U260:U262)</f>
        <v>0</v>
      </c>
      <c r="V265" s="171"/>
      <c r="W265" s="171"/>
      <c r="X265" s="171"/>
      <c r="Y265" s="115">
        <f>SUM(Y260:Y262)</f>
        <v>0</v>
      </c>
      <c r="Z265" s="115"/>
      <c r="AA265" s="171"/>
      <c r="AB265" s="115">
        <f>SUM(AB260:AB262)</f>
        <v>0</v>
      </c>
      <c r="AC265" s="115">
        <f>SUM(AC260:AC262)</f>
        <v>0</v>
      </c>
      <c r="AD265" s="115">
        <f>SUM(AD260:AD262)</f>
        <v>0</v>
      </c>
      <c r="AE265" s="115">
        <f>SUM(AE260:AE262)</f>
        <v>0</v>
      </c>
      <c r="AF265" s="115">
        <f>SUM(AF260:AF262)</f>
        <v>0</v>
      </c>
      <c r="AG265" s="171"/>
      <c r="AH265" s="171"/>
      <c r="AI265" s="171"/>
      <c r="AJ265" s="115">
        <f>SUM(AJ260:AJ262)</f>
        <v>0</v>
      </c>
      <c r="AK265" s="115">
        <f>SUM(AK260:AK262)</f>
        <v>0</v>
      </c>
      <c r="AL265" s="115">
        <f>SUM(AL260:AL262)</f>
        <v>0</v>
      </c>
      <c r="AM265" s="115" t="e">
        <f>SUM(AM260:AM262)</f>
        <v>#REF!</v>
      </c>
      <c r="AN265" s="115" t="e">
        <f>SUM(AN260:AN262)</f>
        <v>#REF!</v>
      </c>
      <c r="AO265" s="172"/>
      <c r="AP265" s="158"/>
      <c r="AQ265" s="115">
        <f t="shared" ref="AQ265:BB265" si="117">SUM(AQ260:AQ262)</f>
        <v>0</v>
      </c>
      <c r="AR265" s="115">
        <f t="shared" si="117"/>
        <v>0</v>
      </c>
      <c r="AS265" s="115" t="e">
        <f t="shared" si="117"/>
        <v>#REF!</v>
      </c>
      <c r="AT265" s="115" t="e">
        <f t="shared" si="117"/>
        <v>#REF!</v>
      </c>
      <c r="AU265" s="115">
        <f t="shared" si="117"/>
        <v>0</v>
      </c>
      <c r="AV265" s="115">
        <f t="shared" si="117"/>
        <v>0</v>
      </c>
      <c r="AW265" s="115">
        <f t="shared" si="117"/>
        <v>0</v>
      </c>
      <c r="AX265" s="115">
        <f t="shared" si="117"/>
        <v>0</v>
      </c>
      <c r="AY265" s="115">
        <f t="shared" si="117"/>
        <v>0</v>
      </c>
      <c r="AZ265" s="115">
        <f t="shared" si="117"/>
        <v>0</v>
      </c>
      <c r="BA265" s="115">
        <f t="shared" si="117"/>
        <v>0</v>
      </c>
      <c r="BB265" s="115" t="e">
        <f t="shared" si="117"/>
        <v>#REF!</v>
      </c>
      <c r="BC265"/>
      <c r="BD265"/>
      <c r="BE265"/>
      <c r="BF265"/>
    </row>
    <row r="266" spans="1:113" s="28" customFormat="1" ht="118.5" customHeight="1">
      <c r="A266" s="104"/>
      <c r="B266" s="199"/>
      <c r="C266" s="201"/>
      <c r="D266" s="201"/>
      <c r="E266" s="187"/>
      <c r="F266" s="225">
        <v>2028</v>
      </c>
      <c r="G266" s="225">
        <v>2030</v>
      </c>
      <c r="H266" s="70" t="s">
        <v>522</v>
      </c>
      <c r="I266" s="118"/>
      <c r="J266" s="114"/>
      <c r="K266" s="114"/>
      <c r="L266" s="82" t="str">
        <f>IF(I266&lt;&gt;0,((VLOOKUP(I266,'1. Standard_Cost'!$B$4:$D$9,2)+VLOOKUP(I266,'1. Standard_Cost'!$B$4:$D$9,3))*J266*K266),"0")</f>
        <v>0</v>
      </c>
      <c r="M266" s="82">
        <f>L266*'1. Standard_Cost'!$F$4</f>
        <v>0</v>
      </c>
      <c r="N266" s="114"/>
      <c r="O266" s="114"/>
      <c r="P266" s="114"/>
      <c r="Q266" s="114"/>
      <c r="R266" s="84">
        <f>'1. Standard_Cost'!$B$13*N266*P266</f>
        <v>0</v>
      </c>
      <c r="S266" s="84">
        <f>N266*O266*P266*'1. Standard_Cost'!$C$13</f>
        <v>0</v>
      </c>
      <c r="T266" s="84">
        <f>N266*P266*Q266*'1. Standard_Cost'!$D$13</f>
        <v>0</v>
      </c>
      <c r="U266" s="84">
        <f>N266*O266*'1. Standard_Cost'!$E$13</f>
        <v>0</v>
      </c>
      <c r="V266" s="114"/>
      <c r="W266" s="114"/>
      <c r="X266" s="114"/>
      <c r="Y266" s="84">
        <f>+V266*((X266*'1. Standard_Cost'!$B$17)+(W266*X266*'1. Standard_Cost'!$C$17))</f>
        <v>0</v>
      </c>
      <c r="Z266" s="114"/>
      <c r="AA266" s="114"/>
      <c r="AB266" s="84">
        <f>+Z266*'1. Standard_Cost'!$B$21+AA266*'1. Standard_Cost'!$C$21</f>
        <v>0</v>
      </c>
      <c r="AC266" s="116"/>
      <c r="AD266" s="117"/>
      <c r="AE266" s="84">
        <f>SUM(AD266,AC266,AB266,Y266,U266,T266,S266,R266)*'1. Standard_Cost'!$B$29</f>
        <v>0</v>
      </c>
      <c r="AF266" s="84">
        <f t="shared" ref="AF266:AF270" si="118">SUM(AE266,AD266,AC266,AB266,Y266,U266,T266,S266,R266)</f>
        <v>0</v>
      </c>
      <c r="AG266" s="114"/>
      <c r="AH266" s="114"/>
      <c r="AI266" s="114"/>
      <c r="AJ266" s="118"/>
      <c r="AK266" s="118"/>
      <c r="AL266" s="118"/>
      <c r="AM266" s="84" t="e">
        <f>AG266*'1. Standard_Cost'!$B$25+'Incremental_Cost Year 1'!#REF!*'1. Standard_Cost'!$C$25+'Incremental_Cost Year 1'!#REF!*'1. Standard_Cost'!$D$25+'Incremental_Cost Year 1'!#REF!+'Incremental_Cost Year 1'!#REF!+AK266</f>
        <v>#REF!</v>
      </c>
      <c r="AN266" s="84" t="e">
        <f>AM266*'1. Standard_Cost'!$C$29</f>
        <v>#REF!</v>
      </c>
      <c r="AO266" s="118"/>
      <c r="AP266" s="160">
        <f t="shared" si="116"/>
        <v>0</v>
      </c>
      <c r="AQ266" s="113">
        <f t="shared" ref="AQ266:AQ270" si="119">L266+M266</f>
        <v>0</v>
      </c>
      <c r="AR266" s="113">
        <f t="shared" ref="AR266:AR270" si="120">AF266</f>
        <v>0</v>
      </c>
      <c r="AS266" s="113" t="e">
        <f t="shared" ref="AS266:AS270" si="121">AM266+AN266</f>
        <v>#REF!</v>
      </c>
      <c r="AT266" s="113" t="e">
        <f t="shared" ref="AT266:AT270" si="122">SUM(AQ266,AR266,AS266)</f>
        <v>#REF!</v>
      </c>
      <c r="AU266" s="154"/>
      <c r="AV266" s="154"/>
      <c r="AW266" s="154"/>
      <c r="AX266" s="154"/>
      <c r="AY266" s="154"/>
      <c r="AZ266" s="154"/>
      <c r="BA266" s="154"/>
      <c r="BB266" s="155" t="e">
        <f t="shared" ref="BB266:BB270" si="123">SUM(AU266:BA266)-AT266</f>
        <v>#REF!</v>
      </c>
    </row>
    <row r="267" spans="1:113" s="28" customFormat="1" ht="409.5">
      <c r="A267" s="104"/>
      <c r="B267" s="202"/>
      <c r="C267" s="203"/>
      <c r="D267" s="203"/>
      <c r="E267" s="187"/>
      <c r="F267" s="225">
        <v>2028</v>
      </c>
      <c r="G267" s="225">
        <v>2030</v>
      </c>
      <c r="H267" s="70" t="s">
        <v>523</v>
      </c>
      <c r="I267" s="118"/>
      <c r="J267" s="114"/>
      <c r="K267" s="114"/>
      <c r="L267" s="82" t="str">
        <f>IF(I267&lt;&gt;0,((VLOOKUP(I267,'1. Standard_Cost'!$B$4:$D$9,2)+VLOOKUP(I267,'1. Standard_Cost'!$B$4:$D$9,3))*J267*K267),"0")</f>
        <v>0</v>
      </c>
      <c r="M267" s="82">
        <f>L267*'1. Standard_Cost'!$F$4</f>
        <v>0</v>
      </c>
      <c r="N267" s="114"/>
      <c r="O267" s="114"/>
      <c r="P267" s="114"/>
      <c r="Q267" s="114"/>
      <c r="R267" s="84">
        <f>'1. Standard_Cost'!$B$13*N267*P267</f>
        <v>0</v>
      </c>
      <c r="S267" s="84">
        <f>N267*O267*P267*'1. Standard_Cost'!$C$13</f>
        <v>0</v>
      </c>
      <c r="T267" s="84">
        <f>N267*P267*Q267*'1. Standard_Cost'!$D$13</f>
        <v>0</v>
      </c>
      <c r="U267" s="84">
        <f>N267*O267*'1. Standard_Cost'!$E$13</f>
        <v>0</v>
      </c>
      <c r="V267" s="114"/>
      <c r="W267" s="114"/>
      <c r="X267" s="114"/>
      <c r="Y267" s="84">
        <f>+V267*((X267*'1. Standard_Cost'!$B$17)+(W267*X267*'1. Standard_Cost'!$C$17))</f>
        <v>0</v>
      </c>
      <c r="Z267" s="114"/>
      <c r="AA267" s="114"/>
      <c r="AB267" s="84">
        <f>+Z267*'1. Standard_Cost'!$B$21+AA267*'1. Standard_Cost'!$C$21</f>
        <v>0</v>
      </c>
      <c r="AC267" s="116"/>
      <c r="AD267" s="117"/>
      <c r="AE267" s="84">
        <f>SUM(AD267,AC267,AB267,Y267,U267,T267,S267,R267)*'1. Standard_Cost'!$B$29</f>
        <v>0</v>
      </c>
      <c r="AF267" s="84">
        <f t="shared" si="118"/>
        <v>0</v>
      </c>
      <c r="AG267" s="114"/>
      <c r="AH267" s="114"/>
      <c r="AI267" s="114"/>
      <c r="AJ267" s="118"/>
      <c r="AK267" s="118"/>
      <c r="AL267" s="118"/>
      <c r="AM267" s="84" t="e">
        <f>AG267*'1. Standard_Cost'!$B$25+'Incremental_Cost Year 1'!#REF!*'1. Standard_Cost'!$C$25+'Incremental_Cost Year 1'!#REF!*'1. Standard_Cost'!$D$25+'Incremental_Cost Year 1'!#REF!+'Incremental_Cost Year 1'!#REF!+AK267</f>
        <v>#REF!</v>
      </c>
      <c r="AN267" s="84" t="e">
        <f>AM267*'1. Standard_Cost'!$C$29</f>
        <v>#REF!</v>
      </c>
      <c r="AO267" s="118"/>
      <c r="AP267" s="160">
        <f t="shared" si="116"/>
        <v>0</v>
      </c>
      <c r="AQ267" s="113">
        <f t="shared" si="119"/>
        <v>0</v>
      </c>
      <c r="AR267" s="113">
        <f t="shared" si="120"/>
        <v>0</v>
      </c>
      <c r="AS267" s="113" t="e">
        <f t="shared" si="121"/>
        <v>#REF!</v>
      </c>
      <c r="AT267" s="113" t="e">
        <f t="shared" si="122"/>
        <v>#REF!</v>
      </c>
      <c r="AU267" s="154"/>
      <c r="AV267" s="154"/>
      <c r="AW267" s="154"/>
      <c r="AX267" s="154"/>
      <c r="AY267" s="154"/>
      <c r="AZ267" s="154"/>
      <c r="BA267" s="154"/>
      <c r="BB267" s="155" t="e">
        <f t="shared" si="123"/>
        <v>#REF!</v>
      </c>
    </row>
    <row r="268" spans="1:113" s="28" customFormat="1" ht="409.5">
      <c r="A268" s="104"/>
      <c r="B268" s="202"/>
      <c r="C268" s="203"/>
      <c r="D268" s="203"/>
      <c r="E268" s="187"/>
      <c r="F268" s="225">
        <v>2028</v>
      </c>
      <c r="G268" s="225">
        <v>2030</v>
      </c>
      <c r="H268" s="70" t="s">
        <v>524</v>
      </c>
      <c r="I268" s="118"/>
      <c r="J268" s="114"/>
      <c r="K268" s="114"/>
      <c r="L268" s="82" t="str">
        <f>IF(I268&lt;&gt;0,((VLOOKUP(I268,'1. Standard_Cost'!$B$4:$D$9,2)+VLOOKUP(I268,'1. Standard_Cost'!$B$4:$D$9,3))*J268*K268),"0")</f>
        <v>0</v>
      </c>
      <c r="M268" s="82">
        <f>L268*'1. Standard_Cost'!$F$4</f>
        <v>0</v>
      </c>
      <c r="N268" s="114"/>
      <c r="O268" s="114"/>
      <c r="P268" s="114"/>
      <c r="Q268" s="114"/>
      <c r="R268" s="84">
        <f>'1. Standard_Cost'!$B$13*N268*P268</f>
        <v>0</v>
      </c>
      <c r="S268" s="84">
        <f>N268*O268*P268*'1. Standard_Cost'!$C$13</f>
        <v>0</v>
      </c>
      <c r="T268" s="84">
        <f>N268*P268*Q268*'1. Standard_Cost'!$D$13</f>
        <v>0</v>
      </c>
      <c r="U268" s="84">
        <f>N268*O268*'1. Standard_Cost'!$E$13</f>
        <v>0</v>
      </c>
      <c r="V268" s="114"/>
      <c r="W268" s="114"/>
      <c r="X268" s="114"/>
      <c r="Y268" s="84">
        <f>+V268*((X268*'1. Standard_Cost'!$B$17)+(W268*X268*'1. Standard_Cost'!$C$17))</f>
        <v>0</v>
      </c>
      <c r="Z268" s="114"/>
      <c r="AA268" s="114"/>
      <c r="AB268" s="84">
        <f>+Z268*'1. Standard_Cost'!$B$21+AA268*'1. Standard_Cost'!$C$21</f>
        <v>0</v>
      </c>
      <c r="AC268" s="116"/>
      <c r="AD268" s="117"/>
      <c r="AE268" s="84">
        <f>SUM(AD268,AC268,AB268,Y268,U268,T268,S268,R268)*'1. Standard_Cost'!$B$29</f>
        <v>0</v>
      </c>
      <c r="AF268" s="84">
        <f t="shared" si="118"/>
        <v>0</v>
      </c>
      <c r="AG268" s="114"/>
      <c r="AH268" s="114"/>
      <c r="AI268" s="114"/>
      <c r="AJ268" s="118"/>
      <c r="AK268" s="118"/>
      <c r="AL268" s="118"/>
      <c r="AM268" s="84" t="e">
        <f>AG268*'1. Standard_Cost'!$B$25+'Incremental_Cost Year 1'!#REF!*'1. Standard_Cost'!$C$25+'Incremental_Cost Year 1'!#REF!*'1. Standard_Cost'!$D$25+'Incremental_Cost Year 1'!#REF!+'Incremental_Cost Year 1'!#REF!+AK268</f>
        <v>#REF!</v>
      </c>
      <c r="AN268" s="84" t="e">
        <f>AM268*'1. Standard_Cost'!$C$29</f>
        <v>#REF!</v>
      </c>
      <c r="AO268" s="118"/>
      <c r="AP268" s="160">
        <f t="shared" si="116"/>
        <v>0</v>
      </c>
      <c r="AQ268" s="113">
        <f t="shared" si="119"/>
        <v>0</v>
      </c>
      <c r="AR268" s="113">
        <f t="shared" si="120"/>
        <v>0</v>
      </c>
      <c r="AS268" s="113" t="e">
        <f t="shared" si="121"/>
        <v>#REF!</v>
      </c>
      <c r="AT268" s="113" t="e">
        <f t="shared" si="122"/>
        <v>#REF!</v>
      </c>
      <c r="AU268" s="154"/>
      <c r="AV268" s="154"/>
      <c r="AW268" s="154"/>
      <c r="AX268" s="154"/>
      <c r="AY268" s="154"/>
      <c r="AZ268" s="154"/>
      <c r="BA268" s="154"/>
      <c r="BB268" s="155" t="e">
        <f t="shared" si="123"/>
        <v>#REF!</v>
      </c>
    </row>
    <row r="269" spans="1:113" s="28" customFormat="1" ht="315">
      <c r="A269" s="104"/>
      <c r="B269" s="202"/>
      <c r="C269" s="203"/>
      <c r="D269" s="203"/>
      <c r="E269" s="187"/>
      <c r="F269" s="225">
        <v>2028</v>
      </c>
      <c r="G269" s="225">
        <v>2030</v>
      </c>
      <c r="H269" s="70" t="s">
        <v>525</v>
      </c>
      <c r="I269" s="118"/>
      <c r="J269" s="114"/>
      <c r="K269" s="114"/>
      <c r="L269" s="82" t="str">
        <f>IF(I269&lt;&gt;0,((VLOOKUP(I269,'1. Standard_Cost'!$B$4:$D$9,2)+VLOOKUP(I269,'1. Standard_Cost'!$B$4:$D$9,3))*J269*K269),"0")</f>
        <v>0</v>
      </c>
      <c r="M269" s="82">
        <f>L269*'1. Standard_Cost'!$F$4</f>
        <v>0</v>
      </c>
      <c r="N269" s="114"/>
      <c r="O269" s="114"/>
      <c r="P269" s="114"/>
      <c r="Q269" s="114"/>
      <c r="R269" s="84">
        <f>'1. Standard_Cost'!$B$13*N269*P269</f>
        <v>0</v>
      </c>
      <c r="S269" s="84">
        <f>N269*O269*P269*'1. Standard_Cost'!$C$13</f>
        <v>0</v>
      </c>
      <c r="T269" s="84">
        <f>N269*P269*Q269*'1. Standard_Cost'!$D$13</f>
        <v>0</v>
      </c>
      <c r="U269" s="84">
        <f>N269*O269*'1. Standard_Cost'!$E$13</f>
        <v>0</v>
      </c>
      <c r="V269" s="114"/>
      <c r="W269" s="114"/>
      <c r="X269" s="114"/>
      <c r="Y269" s="84">
        <f>+V269*((X269*'1. Standard_Cost'!$B$17)+(W269*X269*'1. Standard_Cost'!$C$17))</f>
        <v>0</v>
      </c>
      <c r="Z269" s="114"/>
      <c r="AA269" s="114">
        <v>20</v>
      </c>
      <c r="AB269" s="84">
        <f>+Z269*'1. Standard_Cost'!$B$21+AA269*'1. Standard_Cost'!$C$21</f>
        <v>500000</v>
      </c>
      <c r="AC269" s="116"/>
      <c r="AD269" s="117"/>
      <c r="AE269" s="84">
        <f>SUM(AD269,AC269,AB269,Y269,U269,T269,S269,R269)*'1. Standard_Cost'!$B$29</f>
        <v>100000</v>
      </c>
      <c r="AF269" s="84">
        <f t="shared" si="118"/>
        <v>600000</v>
      </c>
      <c r="AG269" s="114"/>
      <c r="AH269" s="114"/>
      <c r="AI269" s="114"/>
      <c r="AJ269" s="118"/>
      <c r="AK269" s="118"/>
      <c r="AL269" s="118"/>
      <c r="AM269" s="84" t="e">
        <f>AG269*'1. Standard_Cost'!$B$25+'Incremental_Cost Year 1'!#REF!*'1. Standard_Cost'!$C$25+'Incremental_Cost Year 1'!#REF!*'1. Standard_Cost'!$D$25+'Incremental_Cost Year 1'!#REF!+'Incremental_Cost Year 1'!#REF!+AK269</f>
        <v>#REF!</v>
      </c>
      <c r="AN269" s="84" t="e">
        <f>AM269*'1. Standard_Cost'!$C$29</f>
        <v>#REF!</v>
      </c>
      <c r="AO269" s="118"/>
      <c r="AP269" s="160">
        <f t="shared" si="116"/>
        <v>600000</v>
      </c>
      <c r="AQ269" s="113">
        <f t="shared" si="119"/>
        <v>0</v>
      </c>
      <c r="AR269" s="113">
        <f t="shared" si="120"/>
        <v>600000</v>
      </c>
      <c r="AS269" s="113" t="e">
        <f t="shared" si="121"/>
        <v>#REF!</v>
      </c>
      <c r="AT269" s="113" t="e">
        <f t="shared" si="122"/>
        <v>#REF!</v>
      </c>
      <c r="AU269" s="154"/>
      <c r="AV269" s="154"/>
      <c r="AW269" s="154"/>
      <c r="AX269" s="154"/>
      <c r="AY269" s="154"/>
      <c r="AZ269" s="154"/>
      <c r="BA269" s="154"/>
      <c r="BB269" s="155" t="e">
        <f t="shared" si="123"/>
        <v>#REF!</v>
      </c>
    </row>
    <row r="270" spans="1:113" s="28" customFormat="1" ht="52.5" customHeight="1">
      <c r="A270" s="104"/>
      <c r="B270" s="204"/>
      <c r="C270" s="205"/>
      <c r="D270" s="203"/>
      <c r="E270" s="187"/>
      <c r="F270" s="225">
        <v>2028</v>
      </c>
      <c r="G270" s="225">
        <v>2030</v>
      </c>
      <c r="H270" s="67" t="s">
        <v>526</v>
      </c>
      <c r="I270" s="118"/>
      <c r="J270" s="114"/>
      <c r="K270" s="114"/>
      <c r="L270" s="82" t="str">
        <f>IF(I270&lt;&gt;0,((VLOOKUP(I270,'1. Standard_Cost'!$B$4:$D$9,2)+VLOOKUP(I270,'1. Standard_Cost'!$B$4:$D$9,3))*J270*K270),"0")</f>
        <v>0</v>
      </c>
      <c r="M270" s="82">
        <f>L270*'1. Standard_Cost'!$F$4</f>
        <v>0</v>
      </c>
      <c r="N270" s="114"/>
      <c r="O270" s="114"/>
      <c r="P270" s="114"/>
      <c r="Q270" s="114"/>
      <c r="R270" s="84">
        <f>'1. Standard_Cost'!$B$13*N270*P270</f>
        <v>0</v>
      </c>
      <c r="S270" s="84">
        <f>N270*O270*P270*'1. Standard_Cost'!$C$13</f>
        <v>0</v>
      </c>
      <c r="T270" s="84">
        <f>N270*P270*Q270*'1. Standard_Cost'!$D$13</f>
        <v>0</v>
      </c>
      <c r="U270" s="84">
        <f>N270*O270*'1. Standard_Cost'!$E$13</f>
        <v>0</v>
      </c>
      <c r="V270" s="114"/>
      <c r="W270" s="114"/>
      <c r="X270" s="114"/>
      <c r="Y270" s="84">
        <f>+V270*((X270*'1. Standard_Cost'!$B$17)+(W270*X270*'1. Standard_Cost'!$C$17))</f>
        <v>0</v>
      </c>
      <c r="Z270" s="114"/>
      <c r="AA270" s="114"/>
      <c r="AB270" s="84">
        <f>+Z270*'1. Standard_Cost'!$B$21+AA270*'1. Standard_Cost'!$C$21</f>
        <v>0</v>
      </c>
      <c r="AC270" s="116"/>
      <c r="AD270" s="117"/>
      <c r="AE270" s="84">
        <f>SUM(AD270,AC270,AB270,Y270,U270,T270,S270,R270)*'1. Standard_Cost'!$B$29</f>
        <v>0</v>
      </c>
      <c r="AF270" s="84">
        <f t="shared" si="118"/>
        <v>0</v>
      </c>
      <c r="AG270" s="114"/>
      <c r="AH270" s="114"/>
      <c r="AI270" s="114"/>
      <c r="AJ270" s="118"/>
      <c r="AK270" s="118"/>
      <c r="AL270" s="118"/>
      <c r="AM270" s="84" t="e">
        <f>AG270*'1. Standard_Cost'!$B$25+'Incremental_Cost Year 1'!#REF!*'1. Standard_Cost'!$C$25+'Incremental_Cost Year 1'!#REF!*'1. Standard_Cost'!$D$25+'Incremental_Cost Year 1'!#REF!+'Incremental_Cost Year 1'!#REF!+AK270</f>
        <v>#REF!</v>
      </c>
      <c r="AN270" s="84" t="e">
        <f>AM270*'1. Standard_Cost'!$C$29</f>
        <v>#REF!</v>
      </c>
      <c r="AO270" s="118"/>
      <c r="AP270" s="160">
        <f t="shared" si="116"/>
        <v>0</v>
      </c>
      <c r="AQ270" s="113">
        <f t="shared" si="119"/>
        <v>0</v>
      </c>
      <c r="AR270" s="113">
        <f t="shared" si="120"/>
        <v>0</v>
      </c>
      <c r="AS270" s="113" t="e">
        <f t="shared" si="121"/>
        <v>#REF!</v>
      </c>
      <c r="AT270" s="113" t="e">
        <f t="shared" si="122"/>
        <v>#REF!</v>
      </c>
      <c r="AU270" s="154"/>
      <c r="AV270" s="154"/>
      <c r="AW270" s="154"/>
      <c r="AX270" s="154"/>
      <c r="AY270" s="154"/>
      <c r="AZ270" s="154"/>
      <c r="BA270" s="154"/>
      <c r="BB270" s="155" t="e">
        <f t="shared" si="123"/>
        <v>#REF!</v>
      </c>
    </row>
    <row r="271" spans="1:113" s="28" customFormat="1" ht="252">
      <c r="A271"/>
      <c r="B271" s="241"/>
      <c r="C271" s="57"/>
      <c r="D271" s="94" t="s">
        <v>209</v>
      </c>
      <c r="E271" s="94" t="s">
        <v>521</v>
      </c>
      <c r="F271" s="225">
        <v>2028</v>
      </c>
      <c r="G271" s="225">
        <v>2030</v>
      </c>
      <c r="H271" s="233" t="s">
        <v>520</v>
      </c>
      <c r="I271" s="171"/>
      <c r="J271" s="171"/>
      <c r="K271" s="171"/>
      <c r="L271" s="115">
        <f>SUM(L266:L270)</f>
        <v>0</v>
      </c>
      <c r="M271" s="115">
        <f>SUM(M266:M270)</f>
        <v>0</v>
      </c>
      <c r="N271" s="171"/>
      <c r="O271" s="171"/>
      <c r="P271" s="171"/>
      <c r="Q271" s="171"/>
      <c r="R271" s="115">
        <f>SUM(R266:R270)</f>
        <v>0</v>
      </c>
      <c r="S271" s="115">
        <f>SUM(S266:S270)</f>
        <v>0</v>
      </c>
      <c r="T271" s="115">
        <f>SUM(T266:T270)</f>
        <v>0</v>
      </c>
      <c r="U271" s="115">
        <f>SUM(U266:U270)</f>
        <v>0</v>
      </c>
      <c r="V271" s="171"/>
      <c r="W271" s="171"/>
      <c r="X271" s="171"/>
      <c r="Y271" s="115">
        <f>SUM(Y266:Y270)</f>
        <v>0</v>
      </c>
      <c r="Z271" s="115"/>
      <c r="AA271" s="171"/>
      <c r="AB271" s="115">
        <f>SUM(AB266:AB270)</f>
        <v>500000</v>
      </c>
      <c r="AC271" s="115">
        <f>SUM(AC266:AC270)</f>
        <v>0</v>
      </c>
      <c r="AD271" s="115">
        <f>SUM(AD266:AD270)</f>
        <v>0</v>
      </c>
      <c r="AE271" s="115">
        <f>SUM(AE266:AE270)</f>
        <v>100000</v>
      </c>
      <c r="AF271" s="115">
        <f>SUM(AF266:AF270)</f>
        <v>600000</v>
      </c>
      <c r="AG271" s="171"/>
      <c r="AH271" s="171"/>
      <c r="AI271" s="171"/>
      <c r="AJ271" s="115">
        <f>SUM(AJ266:AJ270)</f>
        <v>0</v>
      </c>
      <c r="AK271" s="115">
        <f>SUM(AK266:AK270)</f>
        <v>0</v>
      </c>
      <c r="AL271" s="115">
        <f>SUM(AL266:AL270)</f>
        <v>0</v>
      </c>
      <c r="AM271" s="115" t="e">
        <f>SUM(AM266:AM270)</f>
        <v>#REF!</v>
      </c>
      <c r="AN271" s="115" t="e">
        <f>SUM(AN266:AN270)</f>
        <v>#REF!</v>
      </c>
      <c r="AO271" s="172"/>
      <c r="AP271" s="158"/>
      <c r="AQ271" s="115">
        <f t="shared" ref="AQ271:BB271" si="124">SUM(AQ266:AQ270)</f>
        <v>0</v>
      </c>
      <c r="AR271" s="115">
        <f t="shared" si="124"/>
        <v>600000</v>
      </c>
      <c r="AS271" s="115" t="e">
        <f t="shared" si="124"/>
        <v>#REF!</v>
      </c>
      <c r="AT271" s="115" t="e">
        <f t="shared" si="124"/>
        <v>#REF!</v>
      </c>
      <c r="AU271" s="115">
        <f t="shared" si="124"/>
        <v>0</v>
      </c>
      <c r="AV271" s="115">
        <f t="shared" si="124"/>
        <v>0</v>
      </c>
      <c r="AW271" s="115">
        <f t="shared" si="124"/>
        <v>0</v>
      </c>
      <c r="AX271" s="115">
        <f t="shared" si="124"/>
        <v>0</v>
      </c>
      <c r="AY271" s="115">
        <f t="shared" si="124"/>
        <v>0</v>
      </c>
      <c r="AZ271" s="115">
        <f t="shared" si="124"/>
        <v>0</v>
      </c>
      <c r="BA271" s="115">
        <f t="shared" si="124"/>
        <v>0</v>
      </c>
      <c r="BB271" s="282" t="e">
        <f t="shared" si="124"/>
        <v>#REF!</v>
      </c>
      <c r="BC271"/>
      <c r="BD271"/>
      <c r="BE271"/>
      <c r="BF271"/>
    </row>
    <row r="272" spans="1:113" s="28" customFormat="1" ht="108" customHeight="1">
      <c r="A272" s="104"/>
      <c r="B272" s="199"/>
      <c r="C272" s="201"/>
      <c r="D272" s="201"/>
      <c r="E272" s="187"/>
      <c r="F272" s="225">
        <v>2024</v>
      </c>
      <c r="G272" s="225">
        <v>2030</v>
      </c>
      <c r="H272" s="70" t="s">
        <v>529</v>
      </c>
      <c r="I272" s="118"/>
      <c r="J272" s="114"/>
      <c r="K272" s="114"/>
      <c r="L272" s="82" t="str">
        <f>IF(I272&lt;&gt;0,((VLOOKUP(I272,'1. Standard_Cost'!$B$4:$D$9,2)+VLOOKUP(I272,'1. Standard_Cost'!$B$4:$D$9,3))*J272*K272),"0")</f>
        <v>0</v>
      </c>
      <c r="M272" s="82">
        <f>L272*'1. Standard_Cost'!$F$4</f>
        <v>0</v>
      </c>
      <c r="N272" s="114"/>
      <c r="O272" s="114"/>
      <c r="P272" s="114"/>
      <c r="Q272" s="114"/>
      <c r="R272" s="84">
        <f>'1. Standard_Cost'!$B$13*N272*P272</f>
        <v>0</v>
      </c>
      <c r="S272" s="84">
        <f>N272*O272*P272*'1. Standard_Cost'!$C$13</f>
        <v>0</v>
      </c>
      <c r="T272" s="84">
        <f>N272*P272*Q272*'1. Standard_Cost'!$D$13</f>
        <v>0</v>
      </c>
      <c r="U272" s="84">
        <f>N272*O272*'1. Standard_Cost'!$E$13</f>
        <v>0</v>
      </c>
      <c r="V272" s="114"/>
      <c r="W272" s="114"/>
      <c r="X272" s="114"/>
      <c r="Y272" s="84">
        <f>+V272*((X272*'1. Standard_Cost'!$B$17)+(W272*X272*'1. Standard_Cost'!$C$17))</f>
        <v>0</v>
      </c>
      <c r="Z272" s="114"/>
      <c r="AA272" s="114"/>
      <c r="AB272" s="84">
        <f>+Z272*'1. Standard_Cost'!$B$21+AA272*'1. Standard_Cost'!$C$21</f>
        <v>0</v>
      </c>
      <c r="AC272" s="116"/>
      <c r="AD272" s="117"/>
      <c r="AE272" s="84">
        <f>SUM(AD272,AC272,AB272,Y272,U272,T272,S272,R272)*'1. Standard_Cost'!$B$29</f>
        <v>0</v>
      </c>
      <c r="AF272" s="84">
        <f>SUM(AE272,AD272,AC272,AB272,Y272,U272,T272,S272,R272)</f>
        <v>0</v>
      </c>
      <c r="AG272" s="114"/>
      <c r="AH272" s="114"/>
      <c r="AI272" s="114"/>
      <c r="AJ272" s="118"/>
      <c r="AK272" s="118"/>
      <c r="AL272" s="118"/>
      <c r="AM272" s="84" t="e">
        <f>AG272*'1. Standard_Cost'!$B$25+'Incremental_Cost Year 1'!#REF!*'1. Standard_Cost'!$C$25+'Incremental_Cost Year 1'!#REF!*'1. Standard_Cost'!$D$25+'Incremental_Cost Year 1'!#REF!+'Incremental_Cost Year 1'!#REF!+AK272</f>
        <v>#REF!</v>
      </c>
      <c r="AN272" s="84" t="e">
        <f>AM272*'1. Standard_Cost'!$C$29</f>
        <v>#REF!</v>
      </c>
      <c r="AO272" s="118"/>
      <c r="AP272" s="160">
        <f t="shared" si="116"/>
        <v>0</v>
      </c>
      <c r="AQ272" s="113">
        <f>L272+M272</f>
        <v>0</v>
      </c>
      <c r="AR272" s="113">
        <f>AF272</f>
        <v>0</v>
      </c>
      <c r="AS272" s="113" t="e">
        <f>AM272+AN272</f>
        <v>#REF!</v>
      </c>
      <c r="AT272" s="113" t="e">
        <f>SUM(AQ272,AR272,AS272)</f>
        <v>#REF!</v>
      </c>
      <c r="AU272" s="154"/>
      <c r="AV272" s="154"/>
      <c r="AW272" s="154"/>
      <c r="AX272" s="154"/>
      <c r="AY272" s="154"/>
      <c r="AZ272" s="154"/>
      <c r="BA272" s="154"/>
      <c r="BB272" s="155" t="e">
        <f>SUM(AU272:BA272)-AT272</f>
        <v>#REF!</v>
      </c>
    </row>
    <row r="273" spans="1:58" s="28" customFormat="1" ht="378">
      <c r="A273"/>
      <c r="B273" s="241"/>
      <c r="C273" s="267"/>
      <c r="D273" s="135" t="s">
        <v>528</v>
      </c>
      <c r="E273" s="125" t="s">
        <v>527</v>
      </c>
      <c r="F273" s="66">
        <v>2022</v>
      </c>
      <c r="G273" s="66">
        <v>2026</v>
      </c>
      <c r="H273" s="233" t="s">
        <v>208</v>
      </c>
      <c r="I273" s="171"/>
      <c r="J273" s="171"/>
      <c r="K273" s="171"/>
      <c r="L273" s="115">
        <f>SUM(L272:L272)</f>
        <v>0</v>
      </c>
      <c r="M273" s="115">
        <f>SUM(M272:M272)</f>
        <v>0</v>
      </c>
      <c r="N273" s="171"/>
      <c r="O273" s="171"/>
      <c r="P273" s="171"/>
      <c r="Q273" s="171"/>
      <c r="R273" s="115">
        <f>SUM(R272:R272)</f>
        <v>0</v>
      </c>
      <c r="S273" s="115">
        <f>SUM(S272:S272)</f>
        <v>0</v>
      </c>
      <c r="T273" s="115">
        <f>SUM(T272:T272)</f>
        <v>0</v>
      </c>
      <c r="U273" s="115">
        <f>SUM(U272:U272)</f>
        <v>0</v>
      </c>
      <c r="V273" s="171"/>
      <c r="W273" s="171"/>
      <c r="X273" s="171"/>
      <c r="Y273" s="115">
        <f>SUM(Y272:Y272)</f>
        <v>0</v>
      </c>
      <c r="Z273" s="115"/>
      <c r="AA273" s="171"/>
      <c r="AB273" s="115">
        <f>SUM(AB272:AB272)</f>
        <v>0</v>
      </c>
      <c r="AC273" s="115">
        <f>SUM(AC272:AC272)</f>
        <v>0</v>
      </c>
      <c r="AD273" s="115">
        <f>SUM(AD272:AD272)</f>
        <v>0</v>
      </c>
      <c r="AE273" s="115">
        <f>SUM(AE272:AE272)</f>
        <v>0</v>
      </c>
      <c r="AF273" s="115">
        <f>SUM(AF272:AF272)</f>
        <v>0</v>
      </c>
      <c r="AG273" s="171"/>
      <c r="AH273" s="171"/>
      <c r="AI273" s="171"/>
      <c r="AJ273" s="115">
        <f>SUM(AJ272:AJ272)</f>
        <v>0</v>
      </c>
      <c r="AK273" s="115">
        <f>SUM(AK272:AK272)</f>
        <v>0</v>
      </c>
      <c r="AL273" s="115">
        <f>SUM(AL272:AL272)</f>
        <v>0</v>
      </c>
      <c r="AM273" s="115" t="e">
        <f>SUM(AM272:AM272)</f>
        <v>#REF!</v>
      </c>
      <c r="AN273" s="115" t="e">
        <f>SUM(AN272:AN272)</f>
        <v>#REF!</v>
      </c>
      <c r="AO273" s="172"/>
      <c r="AP273" s="158"/>
      <c r="AQ273" s="115">
        <f t="shared" ref="AQ273:BB273" si="125">SUM(AQ272:AQ272)</f>
        <v>0</v>
      </c>
      <c r="AR273" s="115">
        <f t="shared" si="125"/>
        <v>0</v>
      </c>
      <c r="AS273" s="115" t="e">
        <f t="shared" si="125"/>
        <v>#REF!</v>
      </c>
      <c r="AT273" s="115" t="e">
        <f t="shared" si="125"/>
        <v>#REF!</v>
      </c>
      <c r="AU273" s="115">
        <f t="shared" si="125"/>
        <v>0</v>
      </c>
      <c r="AV273" s="115">
        <f t="shared" si="125"/>
        <v>0</v>
      </c>
      <c r="AW273" s="115">
        <f t="shared" si="125"/>
        <v>0</v>
      </c>
      <c r="AX273" s="115">
        <f t="shared" si="125"/>
        <v>0</v>
      </c>
      <c r="AY273" s="115">
        <f t="shared" si="125"/>
        <v>0</v>
      </c>
      <c r="AZ273" s="115">
        <f t="shared" si="125"/>
        <v>0</v>
      </c>
      <c r="BA273" s="115">
        <f t="shared" si="125"/>
        <v>0</v>
      </c>
      <c r="BB273" s="115" t="e">
        <f t="shared" si="125"/>
        <v>#REF!</v>
      </c>
      <c r="BC273"/>
      <c r="BD273"/>
      <c r="BE273"/>
      <c r="BF273"/>
    </row>
  </sheetData>
  <mergeCells count="19">
    <mergeCell ref="C259:E259"/>
    <mergeCell ref="B135:E135"/>
    <mergeCell ref="C136:E136"/>
    <mergeCell ref="C178:E178"/>
    <mergeCell ref="C219:E219"/>
    <mergeCell ref="B234:E234"/>
    <mergeCell ref="C235:E235"/>
    <mergeCell ref="C105:E105"/>
    <mergeCell ref="B1:L1"/>
    <mergeCell ref="B2:E2"/>
    <mergeCell ref="AQ2:BB2"/>
    <mergeCell ref="B3:E3"/>
    <mergeCell ref="B5:E5"/>
    <mergeCell ref="C6:E6"/>
    <mergeCell ref="C29:E29"/>
    <mergeCell ref="B42:E42"/>
    <mergeCell ref="C43:E43"/>
    <mergeCell ref="C68:E68"/>
    <mergeCell ref="C94:E94"/>
  </mergeCells>
  <conditionalFormatting sqref="BB7:BB11 BB13:BB18 BB20:BB24 BB26:BB27 BB30:BB33 BB35:BB40 BB179:BB191 BB254:BB257 BB259:BB261">
    <cfRule type="cellIs" dxfId="49" priority="50" operator="lessThan">
      <formula>-105575</formula>
    </cfRule>
    <cfRule type="cellIs" dxfId="48" priority="49" operator="lessThan">
      <formula>0</formula>
    </cfRule>
  </conditionalFormatting>
  <conditionalFormatting sqref="BB43:BB52">
    <cfRule type="cellIs" dxfId="47" priority="21" operator="lessThan">
      <formula>0</formula>
    </cfRule>
    <cfRule type="cellIs" dxfId="46" priority="22" operator="lessThan">
      <formula>-105575</formula>
    </cfRule>
  </conditionalFormatting>
  <conditionalFormatting sqref="BB55:BB59">
    <cfRule type="cellIs" dxfId="45" priority="30" operator="lessThan">
      <formula>-105575</formula>
    </cfRule>
    <cfRule type="cellIs" dxfId="44" priority="29" operator="lessThan">
      <formula>0</formula>
    </cfRule>
  </conditionalFormatting>
  <conditionalFormatting sqref="BB61:BB62">
    <cfRule type="cellIs" dxfId="43" priority="47" operator="lessThan">
      <formula>0</formula>
    </cfRule>
    <cfRule type="cellIs" dxfId="42" priority="48" operator="lessThan">
      <formula>-105575</formula>
    </cfRule>
  </conditionalFormatting>
  <conditionalFormatting sqref="BB67:BB83">
    <cfRule type="cellIs" dxfId="41" priority="28" operator="lessThan">
      <formula>-105575</formula>
    </cfRule>
    <cfRule type="cellIs" dxfId="40" priority="27" operator="lessThan">
      <formula>0</formula>
    </cfRule>
  </conditionalFormatting>
  <conditionalFormatting sqref="BB85:BB90">
    <cfRule type="cellIs" dxfId="39" priority="25" operator="lessThan">
      <formula>0</formula>
    </cfRule>
    <cfRule type="cellIs" dxfId="38" priority="26" operator="lessThan">
      <formula>-105575</formula>
    </cfRule>
  </conditionalFormatting>
  <conditionalFormatting sqref="BB93:BB96">
    <cfRule type="cellIs" dxfId="37" priority="23" operator="lessThan">
      <formula>0</formula>
    </cfRule>
    <cfRule type="cellIs" dxfId="36" priority="24" operator="lessThan">
      <formula>-105575</formula>
    </cfRule>
  </conditionalFormatting>
  <conditionalFormatting sqref="BB104:BB112">
    <cfRule type="cellIs" dxfId="35" priority="15" operator="lessThan">
      <formula>0</formula>
    </cfRule>
    <cfRule type="cellIs" dxfId="34" priority="16" operator="lessThan">
      <formula>-105575</formula>
    </cfRule>
  </conditionalFormatting>
  <conditionalFormatting sqref="BB136:BB148">
    <cfRule type="cellIs" dxfId="33" priority="45" operator="lessThan">
      <formula>0</formula>
    </cfRule>
    <cfRule type="cellIs" dxfId="32" priority="46" operator="lessThan">
      <formula>-105575</formula>
    </cfRule>
  </conditionalFormatting>
  <conditionalFormatting sqref="BB150">
    <cfRule type="cellIs" dxfId="31" priority="13" operator="lessThan">
      <formula>0</formula>
    </cfRule>
    <cfRule type="cellIs" dxfId="30" priority="14" operator="lessThan">
      <formula>-105575</formula>
    </cfRule>
  </conditionalFormatting>
  <conditionalFormatting sqref="BB152:BB154">
    <cfRule type="cellIs" dxfId="29" priority="11" operator="lessThan">
      <formula>0</formula>
    </cfRule>
    <cfRule type="cellIs" dxfId="28" priority="12" operator="lessThan">
      <formula>-105575</formula>
    </cfRule>
  </conditionalFormatting>
  <conditionalFormatting sqref="BB156:BB161">
    <cfRule type="cellIs" dxfId="27" priority="9" operator="lessThan">
      <formula>0</formula>
    </cfRule>
    <cfRule type="cellIs" dxfId="26" priority="10" operator="lessThan">
      <formula>-105575</formula>
    </cfRule>
  </conditionalFormatting>
  <conditionalFormatting sqref="BB163:BB167">
    <cfRule type="cellIs" dxfId="25" priority="7" operator="lessThan">
      <formula>0</formula>
    </cfRule>
    <cfRule type="cellIs" dxfId="24" priority="8" operator="lessThan">
      <formula>-105575</formula>
    </cfRule>
  </conditionalFormatting>
  <conditionalFormatting sqref="BB169:BB172">
    <cfRule type="cellIs" dxfId="23" priority="5" operator="lessThan">
      <formula>0</formula>
    </cfRule>
    <cfRule type="cellIs" dxfId="22" priority="6" operator="lessThan">
      <formula>-105575</formula>
    </cfRule>
  </conditionalFormatting>
  <conditionalFormatting sqref="BB174:BB176">
    <cfRule type="cellIs" dxfId="21" priority="3" operator="lessThan">
      <formula>0</formula>
    </cfRule>
    <cfRule type="cellIs" dxfId="20" priority="4" operator="lessThan">
      <formula>-105575</formula>
    </cfRule>
  </conditionalFormatting>
  <conditionalFormatting sqref="BB195:BB202">
    <cfRule type="cellIs" dxfId="19" priority="19" operator="lessThan">
      <formula>0</formula>
    </cfRule>
    <cfRule type="cellIs" dxfId="18" priority="20" operator="lessThan">
      <formula>-105575</formula>
    </cfRule>
  </conditionalFormatting>
  <conditionalFormatting sqref="BB204:BB206">
    <cfRule type="cellIs" dxfId="17" priority="18" operator="lessThan">
      <formula>-105575</formula>
    </cfRule>
    <cfRule type="cellIs" dxfId="16" priority="17" operator="lessThan">
      <formula>0</formula>
    </cfRule>
  </conditionalFormatting>
  <conditionalFormatting sqref="BB208:BB217">
    <cfRule type="cellIs" dxfId="15" priority="1" operator="lessThan">
      <formula>0</formula>
    </cfRule>
    <cfRule type="cellIs" dxfId="14" priority="2" operator="lessThan">
      <formula>-105575</formula>
    </cfRule>
  </conditionalFormatting>
  <conditionalFormatting sqref="BB219:BB220">
    <cfRule type="cellIs" dxfId="13" priority="43" operator="lessThan">
      <formula>0</formula>
    </cfRule>
    <cfRule type="cellIs" dxfId="12" priority="44" operator="lessThan">
      <formula>-105575</formula>
    </cfRule>
  </conditionalFormatting>
  <conditionalFormatting sqref="BB224:BB231">
    <cfRule type="cellIs" dxfId="11" priority="35" operator="lessThan">
      <formula>0</formula>
    </cfRule>
    <cfRule type="cellIs" dxfId="10" priority="36" operator="lessThan">
      <formula>-105575</formula>
    </cfRule>
  </conditionalFormatting>
  <conditionalFormatting sqref="BB235:BB237">
    <cfRule type="cellIs" dxfId="9" priority="41" operator="lessThan">
      <formula>0</formula>
    </cfRule>
    <cfRule type="cellIs" dxfId="8" priority="42" operator="lessThan">
      <formula>-105575</formula>
    </cfRule>
  </conditionalFormatting>
  <conditionalFormatting sqref="BB239:BB242">
    <cfRule type="cellIs" dxfId="7" priority="39" operator="lessThan">
      <formula>0</formula>
    </cfRule>
    <cfRule type="cellIs" dxfId="6" priority="40" operator="lessThan">
      <formula>-105575</formula>
    </cfRule>
  </conditionalFormatting>
  <conditionalFormatting sqref="BB246:BB250">
    <cfRule type="cellIs" dxfId="5" priority="37" operator="lessThan">
      <formula>0</formula>
    </cfRule>
    <cfRule type="cellIs" dxfId="4" priority="38" operator="lessThan">
      <formula>-105575</formula>
    </cfRule>
  </conditionalFormatting>
  <conditionalFormatting sqref="BB265:BB270">
    <cfRule type="cellIs" dxfId="3" priority="33" operator="lessThan">
      <formula>0</formula>
    </cfRule>
    <cfRule type="cellIs" dxfId="2" priority="34" operator="lessThan">
      <formula>-105575</formula>
    </cfRule>
  </conditionalFormatting>
  <conditionalFormatting sqref="BB272">
    <cfRule type="cellIs" dxfId="1" priority="31" operator="lessThan">
      <formula>0</formula>
    </cfRule>
    <cfRule type="cellIs" dxfId="0" priority="32" operator="lessThan">
      <formula>-105575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15"/>
  <sheetViews>
    <sheetView tabSelected="1" zoomScale="50" zoomScaleNormal="50" workbookViewId="0">
      <pane xSplit="8" ySplit="4" topLeftCell="J5" activePane="bottomRight" state="frozen"/>
      <selection pane="topRight" activeCell="I1" sqref="I1"/>
      <selection pane="bottomLeft" activeCell="A6" sqref="A6"/>
      <selection pane="bottomRight" activeCell="H2" sqref="H2"/>
    </sheetView>
  </sheetViews>
  <sheetFormatPr defaultColWidth="8.85546875" defaultRowHeight="15" outlineLevelRow="2" outlineLevelCol="2"/>
  <cols>
    <col min="1" max="1" width="4.140625" style="32" bestFit="1" customWidth="1"/>
    <col min="2" max="2" width="4.85546875" style="32" customWidth="1"/>
    <col min="3" max="3" width="4.85546875" style="61" customWidth="1"/>
    <col min="4" max="4" width="46.7109375" style="61" customWidth="1"/>
    <col min="5" max="5" width="52.7109375" style="64" customWidth="1" outlineLevel="1"/>
    <col min="6" max="6" width="15.28515625" style="61" customWidth="1" outlineLevel="1"/>
    <col min="7" max="7" width="17.140625" style="61" customWidth="1" outlineLevel="1"/>
    <col min="8" max="8" width="102.140625" style="61" customWidth="1" outlineLevel="2"/>
    <col min="9" max="9" width="16.140625" style="144" customWidth="1" outlineLevel="2"/>
    <col min="10" max="10" width="10.5703125" style="144" customWidth="1" outlineLevel="2"/>
    <col min="11" max="11" width="12" style="144" bestFit="1" customWidth="1" outlineLevel="2"/>
    <col min="12" max="12" width="21.42578125" style="144" customWidth="1" outlineLevel="1"/>
    <col min="13" max="13" width="19.140625" style="144" customWidth="1" outlineLevel="1"/>
    <col min="14" max="14" width="10.5703125" style="144" customWidth="1" outlineLevel="2"/>
    <col min="15" max="15" width="11" style="144" customWidth="1" outlineLevel="2"/>
    <col min="16" max="16" width="13.28515625" style="144" customWidth="1" outlineLevel="2"/>
    <col min="17" max="17" width="14.140625" style="144" customWidth="1" outlineLevel="2"/>
    <col min="18" max="21" width="12.140625" style="144" customWidth="1" outlineLevel="2"/>
    <col min="22" max="23" width="8.42578125" style="144" bestFit="1" customWidth="1" outlineLevel="2"/>
    <col min="24" max="24" width="7.5703125" style="144" customWidth="1" outlineLevel="2"/>
    <col min="25" max="25" width="12" style="144" bestFit="1" customWidth="1" outlineLevel="1"/>
    <col min="26" max="26" width="8.42578125" style="144" bestFit="1" customWidth="1" outlineLevel="2"/>
    <col min="27" max="27" width="9" style="144" bestFit="1" customWidth="1" outlineLevel="2"/>
    <col min="28" max="28" width="18.85546875" style="144" customWidth="1" outlineLevel="1"/>
    <col min="29" max="29" width="20.28515625" style="144" customWidth="1" outlineLevel="1"/>
    <col min="30" max="30" width="12.85546875" style="144" customWidth="1" outlineLevel="2"/>
    <col min="31" max="31" width="22.28515625" style="144" customWidth="1" outlineLevel="2"/>
    <col min="32" max="32" width="20.7109375" style="144" customWidth="1" outlineLevel="1"/>
    <col min="33" max="33" width="12.28515625" style="144" customWidth="1" outlineLevel="2"/>
    <col min="34" max="34" width="11.85546875" style="144" customWidth="1" outlineLevel="2"/>
    <col min="35" max="35" width="12.7109375" style="144" customWidth="1" outlineLevel="2"/>
    <col min="36" max="36" width="18" style="144" customWidth="1" outlineLevel="2"/>
    <col min="37" max="37" width="13.28515625" style="144" customWidth="1" outlineLevel="2"/>
    <col min="38" max="38" width="17.5703125" style="144" customWidth="1" outlineLevel="2"/>
    <col min="39" max="39" width="20.28515625" style="144" customWidth="1" outlineLevel="1"/>
    <col min="40" max="40" width="17" style="144" customWidth="1" outlineLevel="1"/>
    <col min="41" max="41" width="39.85546875" style="144" customWidth="1" outlineLevel="2"/>
    <col min="42" max="42" width="24.42578125" style="144" customWidth="1"/>
    <col min="43" max="43" width="19.5703125" style="144" customWidth="1"/>
    <col min="44" max="44" width="26" style="144" customWidth="1"/>
    <col min="45" max="45" width="20.28515625" style="144" customWidth="1"/>
    <col min="46" max="46" width="25.7109375" style="144" customWidth="1"/>
    <col min="47" max="47" width="24" style="140" customWidth="1"/>
    <col min="48" max="48" width="21.42578125" style="140" customWidth="1"/>
    <col min="49" max="49" width="17.28515625" style="140" customWidth="1"/>
    <col min="50" max="51" width="15" style="140" customWidth="1"/>
    <col min="52" max="52" width="21.42578125" style="140" customWidth="1"/>
    <col min="53" max="53" width="15" style="140" customWidth="1"/>
    <col min="54" max="54" width="22.7109375" style="140" customWidth="1"/>
    <col min="55" max="58" width="9.140625" customWidth="1"/>
    <col min="59" max="16384" width="8.85546875" style="28"/>
  </cols>
  <sheetData>
    <row r="1" spans="1:72" s="32" customFormat="1" ht="55.9" customHeight="1">
      <c r="A1" s="73"/>
      <c r="B1" s="510" t="s">
        <v>1053</v>
      </c>
      <c r="C1" s="510"/>
      <c r="D1" s="510"/>
      <c r="E1" s="510"/>
      <c r="F1" s="510"/>
      <c r="G1" s="510"/>
      <c r="H1" s="510"/>
      <c r="I1" s="213"/>
      <c r="J1" s="213"/>
      <c r="K1" s="213"/>
      <c r="L1" s="213"/>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c r="BC1" s="28"/>
      <c r="BD1" s="28"/>
      <c r="BE1" s="28"/>
      <c r="BF1" s="28"/>
      <c r="BG1" s="28"/>
      <c r="BH1" s="28"/>
      <c r="BI1" s="28"/>
      <c r="BJ1" s="28"/>
      <c r="BK1" s="28"/>
      <c r="BL1" s="28"/>
      <c r="BM1" s="28"/>
      <c r="BN1" s="28"/>
      <c r="BO1" s="28"/>
      <c r="BP1" s="28"/>
      <c r="BQ1" s="28"/>
      <c r="BR1" s="28"/>
      <c r="BS1" s="28"/>
      <c r="BT1" s="28"/>
    </row>
    <row r="2" spans="1:72" ht="78.75" customHeight="1">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Q2" s="511" t="s">
        <v>187</v>
      </c>
      <c r="AR2" s="512"/>
      <c r="AS2" s="512"/>
      <c r="AT2" s="512"/>
      <c r="AU2" s="512"/>
      <c r="AV2" s="512"/>
      <c r="AW2" s="512"/>
      <c r="AX2" s="512"/>
      <c r="AY2" s="512"/>
      <c r="AZ2" s="512"/>
      <c r="BA2" s="512"/>
      <c r="BB2" s="513"/>
      <c r="BC2" s="28"/>
      <c r="BD2" s="28"/>
      <c r="BE2" s="28"/>
      <c r="BF2" s="28"/>
    </row>
    <row r="3" spans="1:72" s="29" customFormat="1" ht="110.25" customHeight="1">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331" t="s">
        <v>25</v>
      </c>
    </row>
    <row r="4" spans="1:72" s="31" customFormat="1" ht="52.15" customHeight="1">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72" s="30" customFormat="1" ht="50.25" customHeight="1">
      <c r="A5" s="78"/>
      <c r="B5" s="441"/>
      <c r="C5" s="517" t="s">
        <v>798</v>
      </c>
      <c r="D5" s="518"/>
      <c r="E5" s="517"/>
      <c r="F5" s="441"/>
      <c r="G5" s="441"/>
      <c r="H5" s="442" t="s">
        <v>811</v>
      </c>
      <c r="I5" s="438"/>
      <c r="J5" s="438"/>
      <c r="K5" s="438"/>
      <c r="L5" s="497">
        <f>SUM(L9,L12,L21,L23,L25,L28)</f>
        <v>43002080</v>
      </c>
      <c r="M5" s="497">
        <f>SUM(M9,M12,M21,M23,M25,M28)</f>
        <v>7181347.3600000003</v>
      </c>
      <c r="N5" s="497"/>
      <c r="O5" s="497"/>
      <c r="P5" s="497"/>
      <c r="Q5" s="497"/>
      <c r="R5" s="497">
        <f t="shared" ref="R5:U5" si="0">SUM(R9,R12,R21,R23,R25,R28)</f>
        <v>790000</v>
      </c>
      <c r="S5" s="497">
        <f t="shared" si="0"/>
        <v>1065000</v>
      </c>
      <c r="T5" s="497">
        <f t="shared" si="0"/>
        <v>0</v>
      </c>
      <c r="U5" s="497">
        <f t="shared" si="0"/>
        <v>1600000</v>
      </c>
      <c r="V5" s="497"/>
      <c r="W5" s="497"/>
      <c r="X5" s="497"/>
      <c r="Y5" s="497">
        <f t="shared" ref="Y5:AF5" si="1">SUM(Y9,Y12,Y21,Y23,Y25,Y28)</f>
        <v>0</v>
      </c>
      <c r="Z5" s="497">
        <f t="shared" si="1"/>
        <v>0</v>
      </c>
      <c r="AA5" s="497">
        <f t="shared" si="1"/>
        <v>0</v>
      </c>
      <c r="AB5" s="497">
        <f t="shared" si="1"/>
        <v>4300000</v>
      </c>
      <c r="AC5" s="497">
        <f t="shared" si="1"/>
        <v>9776153.3499999996</v>
      </c>
      <c r="AD5" s="497">
        <f t="shared" si="1"/>
        <v>0</v>
      </c>
      <c r="AE5" s="497">
        <f t="shared" si="1"/>
        <v>3506230.67</v>
      </c>
      <c r="AF5" s="497">
        <f t="shared" si="1"/>
        <v>23120611.787999999</v>
      </c>
      <c r="AG5" s="497"/>
      <c r="AH5" s="497"/>
      <c r="AI5" s="497"/>
      <c r="AJ5" s="497">
        <f t="shared" ref="AJ5:AN5" si="2">SUM(AJ9,AJ12,AJ21,AJ23,AJ25,AJ28)</f>
        <v>0</v>
      </c>
      <c r="AK5" s="497">
        <f t="shared" si="2"/>
        <v>0</v>
      </c>
      <c r="AL5" s="497">
        <f t="shared" si="2"/>
        <v>2500000</v>
      </c>
      <c r="AM5" s="497">
        <f t="shared" si="2"/>
        <v>2500000</v>
      </c>
      <c r="AN5" s="497">
        <f t="shared" si="2"/>
        <v>375000</v>
      </c>
      <c r="AO5" s="497"/>
      <c r="AP5" s="498"/>
      <c r="AQ5" s="497">
        <f t="shared" ref="AQ5:BA5" si="3">SUM(AQ9,AQ12,AQ21,AQ23,AQ25,AQ28)</f>
        <v>50183427.360000014</v>
      </c>
      <c r="AR5" s="497">
        <f t="shared" si="3"/>
        <v>21037384.02</v>
      </c>
      <c r="AS5" s="497">
        <f t="shared" si="3"/>
        <v>2875000</v>
      </c>
      <c r="AT5" s="497">
        <f t="shared" si="3"/>
        <v>74095811.37999998</v>
      </c>
      <c r="AU5" s="497">
        <f t="shared" si="3"/>
        <v>61678673.039199993</v>
      </c>
      <c r="AV5" s="497">
        <f t="shared" si="3"/>
        <v>0</v>
      </c>
      <c r="AW5" s="497">
        <f t="shared" si="3"/>
        <v>0</v>
      </c>
      <c r="AX5" s="497">
        <f t="shared" si="3"/>
        <v>0</v>
      </c>
      <c r="AY5" s="497">
        <f t="shared" si="3"/>
        <v>0</v>
      </c>
      <c r="AZ5" s="497">
        <f t="shared" si="3"/>
        <v>0</v>
      </c>
      <c r="BA5" s="497">
        <f t="shared" si="3"/>
        <v>8942139</v>
      </c>
      <c r="BB5" s="499">
        <f>SUM(AU5:BA5)-AT5</f>
        <v>-3474999.3407999873</v>
      </c>
    </row>
    <row r="6" spans="1:72" s="30" customFormat="1" ht="50.25" customHeight="1">
      <c r="A6" s="78"/>
      <c r="B6" s="484"/>
      <c r="C6" s="480"/>
      <c r="D6" s="481"/>
      <c r="E6" s="482"/>
      <c r="F6" s="222">
        <v>2026</v>
      </c>
      <c r="G6" s="75">
        <v>2028</v>
      </c>
      <c r="H6" s="483" t="s">
        <v>902</v>
      </c>
      <c r="I6" s="87" t="s">
        <v>161</v>
      </c>
      <c r="J6" s="254">
        <v>12</v>
      </c>
      <c r="K6" s="83">
        <v>30</v>
      </c>
      <c r="L6" s="82">
        <f>IF(I6&lt;&gt;0,((VLOOKUP(I6,'1. Standard_Cost'!$B$4:$D$9,2)+VLOOKUP(I6,'1. Standard_Cost'!$B$4:$D$9,3))*J6*K6),"0")</f>
        <v>35791200</v>
      </c>
      <c r="M6" s="82">
        <f>L6*'1. Standard_Cost'!$F$4</f>
        <v>5977130.4000000004</v>
      </c>
      <c r="N6" s="83"/>
      <c r="O6" s="83"/>
      <c r="P6" s="83"/>
      <c r="Q6" s="83"/>
      <c r="R6" s="84">
        <f>'1. Standard_Cost'!$B$13*N6*P6</f>
        <v>0</v>
      </c>
      <c r="S6" s="84">
        <f>N6*O6*P6*'1. Standard_Cost'!$C$13</f>
        <v>0</v>
      </c>
      <c r="T6" s="84">
        <f>N6*P6*Q6*'1. Standard_Cost'!$D$13</f>
        <v>0</v>
      </c>
      <c r="U6" s="84">
        <f>N6*O6*'1. Standard_Cost'!$E$13</f>
        <v>0</v>
      </c>
      <c r="V6" s="83"/>
      <c r="W6" s="83"/>
      <c r="X6" s="83"/>
      <c r="Y6" s="84">
        <f>+V6*((X6*'1. Standard_Cost'!$B$17)+(W6*X6*'1. Standard_Cost'!$C$17))</f>
        <v>0</v>
      </c>
      <c r="Z6" s="83"/>
      <c r="AA6" s="83"/>
      <c r="AB6" s="84">
        <f>+Z6*'1. Standard_Cost'!$B$21+AA6*'1. Standard_Cost'!$C$21</f>
        <v>0</v>
      </c>
      <c r="AC6" s="85">
        <f>(L6+M6)*0.2</f>
        <v>8353666.0800000001</v>
      </c>
      <c r="AD6" s="86"/>
      <c r="AE6" s="84">
        <f>SUM(AD6,AC6,AB6,Y6,U6,T6,S6,R6)*'1. Standard_Cost'!$B$29</f>
        <v>1670733.216</v>
      </c>
      <c r="AF6" s="84">
        <f t="shared" ref="AF6" si="4">SUM(AE6,AD6,AC6,AB6,Y6,U6,T6,S6,R6)</f>
        <v>10024399.296</v>
      </c>
      <c r="AG6" s="83"/>
      <c r="AH6" s="83"/>
      <c r="AI6" s="83"/>
      <c r="AJ6" s="87"/>
      <c r="AK6" s="87"/>
      <c r="AL6" s="87"/>
      <c r="AM6" s="84">
        <f>AG6*'1. Standard_Cost'!$B$25+'Incremental_Cost Year 1'!AH6*'1. Standard_Cost'!$C$25+'Incremental_Cost Year 1'!AI6*'1. Standard_Cost'!$D$25+'Incremental_Cost Year 1'!AJ6+'Incremental_Cost Year 1'!AL6+AK6</f>
        <v>0</v>
      </c>
      <c r="AN6" s="84">
        <f>AM6*'1. Standard_Cost'!$C$29</f>
        <v>0</v>
      </c>
      <c r="AO6" s="153"/>
      <c r="AP6" s="144">
        <f>AQ6+AR6</f>
        <v>51792729.695999995</v>
      </c>
      <c r="AQ6" s="113">
        <f t="shared" ref="AQ6" si="5">L6+M6</f>
        <v>41768330.399999999</v>
      </c>
      <c r="AR6" s="113">
        <f t="shared" ref="AR6" si="6">AF6</f>
        <v>10024399.296</v>
      </c>
      <c r="AS6" s="113">
        <f t="shared" ref="AS6" si="7">AM6+AN6</f>
        <v>0</v>
      </c>
      <c r="AT6" s="113">
        <f t="shared" ref="AT6" si="8">SUM(AQ6,AR6,AS6)</f>
        <v>51792729.695999995</v>
      </c>
      <c r="AU6" s="154">
        <f>AT6</f>
        <v>51792729.695999995</v>
      </c>
      <c r="AV6" s="154"/>
      <c r="AW6" s="154"/>
      <c r="AX6" s="154"/>
      <c r="AY6" s="154"/>
      <c r="AZ6" s="154"/>
      <c r="BA6" s="154"/>
      <c r="BB6" s="155">
        <f>SUM(AU6:BA6)-AT6</f>
        <v>0</v>
      </c>
    </row>
    <row r="7" spans="1:72" ht="71.45" customHeight="1" outlineLevel="2">
      <c r="A7" s="73"/>
      <c r="B7" s="107"/>
      <c r="C7" s="108"/>
      <c r="D7" s="91"/>
      <c r="E7" s="292"/>
      <c r="F7" s="222">
        <v>2026</v>
      </c>
      <c r="G7" s="75">
        <v>2028</v>
      </c>
      <c r="H7" s="216" t="s">
        <v>905</v>
      </c>
      <c r="I7" s="87"/>
      <c r="J7" s="83"/>
      <c r="K7" s="83"/>
      <c r="L7" s="82" t="str">
        <f>IF(I7&lt;&gt;0,((VLOOKUP(I7,'1. Standard_Cost'!$B$4:$D$9,2)+VLOOKUP(I7,'1. Standard_Cost'!$B$4:$D$9,3))*J7*K7),"0")</f>
        <v>0</v>
      </c>
      <c r="M7" s="82">
        <f>L7*'1. Standard_Cost'!$F$4</f>
        <v>0</v>
      </c>
      <c r="N7" s="83">
        <v>8</v>
      </c>
      <c r="O7" s="83">
        <v>2</v>
      </c>
      <c r="P7" s="83">
        <v>25</v>
      </c>
      <c r="Q7" s="83">
        <v>0</v>
      </c>
      <c r="R7" s="84">
        <f>'1. Standard_Cost'!$B$13*N7*P7</f>
        <v>400000</v>
      </c>
      <c r="S7" s="84">
        <f>N7*O7*P7*'1. Standard_Cost'!$C$13</f>
        <v>600000</v>
      </c>
      <c r="T7" s="84">
        <f>N7*P7*Q7*'1. Standard_Cost'!$D$13</f>
        <v>0</v>
      </c>
      <c r="U7" s="84">
        <f>N7*O7*'1. Standard_Cost'!$E$13</f>
        <v>800000</v>
      </c>
      <c r="V7" s="83"/>
      <c r="W7" s="83"/>
      <c r="X7" s="83"/>
      <c r="Y7" s="84">
        <f>+V7*((X7*'1. Standard_Cost'!$B$17)+(W7*X7*'1. Standard_Cost'!$C$17))</f>
        <v>0</v>
      </c>
      <c r="Z7" s="83">
        <v>20</v>
      </c>
      <c r="AA7" s="83">
        <v>20</v>
      </c>
      <c r="AB7" s="84">
        <f>+Z7*'1. Standard_Cost'!$B$21+AA7*'1. Standard_Cost'!$C$21</f>
        <v>2300000</v>
      </c>
      <c r="AC7" s="85">
        <f>(200*1000)+(8*2*21000)</f>
        <v>536000</v>
      </c>
      <c r="AD7" s="86"/>
      <c r="AE7" s="84">
        <f>SUM(AD7,AC7,AB7,Y7,U7,T7,S7,R7)*'1. Standard_Cost'!$B$29</f>
        <v>927200</v>
      </c>
      <c r="AF7" s="84">
        <f t="shared" ref="AF7:AF8" si="9">SUM(AE7,AD7,AC7,AB7,Y7,U7,T7,S7,R7)</f>
        <v>5563200</v>
      </c>
      <c r="AG7" s="83"/>
      <c r="AH7" s="83"/>
      <c r="AI7" s="83"/>
      <c r="AJ7" s="87"/>
      <c r="AK7" s="87"/>
      <c r="AL7" s="87"/>
      <c r="AM7" s="84">
        <f>AG7*'1. Standard_Cost'!$B$25+'Incremental_Cost Year 1'!AH7*'1. Standard_Cost'!$C$25+'Incremental_Cost Year 1'!AI7*'1. Standard_Cost'!$D$25+'Incremental_Cost Year 1'!AJ7+'Incremental_Cost Year 1'!AL7+AK7</f>
        <v>0</v>
      </c>
      <c r="AN7" s="84">
        <f>AM7*'1. Standard_Cost'!$C$29</f>
        <v>0</v>
      </c>
      <c r="AO7" s="87"/>
      <c r="AP7" s="144">
        <f t="shared" ref="AP7:AP27" si="10">AQ7+AR7</f>
        <v>5563200</v>
      </c>
      <c r="AQ7" s="113">
        <f t="shared" ref="AQ7:AQ8" si="11">L7+M7</f>
        <v>0</v>
      </c>
      <c r="AR7" s="113">
        <f t="shared" ref="AR7:AR8" si="12">AF7</f>
        <v>5563200</v>
      </c>
      <c r="AS7" s="113">
        <f t="shared" ref="AS7:AS8" si="13">AM7+AN7</f>
        <v>0</v>
      </c>
      <c r="AT7" s="113">
        <f t="shared" ref="AT7:AT8" si="14">SUM(AQ7,AR7,AS7)</f>
        <v>5563200</v>
      </c>
      <c r="AU7" s="154"/>
      <c r="AV7" s="154"/>
      <c r="AW7" s="154"/>
      <c r="AX7" s="154"/>
      <c r="AY7" s="154"/>
      <c r="AZ7" s="154"/>
      <c r="BA7" s="154">
        <f>+AT7</f>
        <v>5563200</v>
      </c>
      <c r="BB7" s="155">
        <f t="shared" ref="BB7:BB8" si="15">SUM(AU7:BA7)-AT7</f>
        <v>0</v>
      </c>
      <c r="BC7" s="28"/>
      <c r="BD7" s="28"/>
      <c r="BE7" s="28"/>
      <c r="BF7" s="28"/>
    </row>
    <row r="8" spans="1:72" ht="94.5" outlineLevel="2">
      <c r="A8" s="73"/>
      <c r="B8" s="107"/>
      <c r="C8" s="108"/>
      <c r="D8" s="134"/>
      <c r="E8" s="292"/>
      <c r="F8" s="222">
        <v>2026</v>
      </c>
      <c r="G8" s="75">
        <v>2026</v>
      </c>
      <c r="H8" s="216" t="s">
        <v>907</v>
      </c>
      <c r="I8" s="87" t="s">
        <v>5</v>
      </c>
      <c r="J8" s="83">
        <v>6</v>
      </c>
      <c r="K8" s="83">
        <v>5</v>
      </c>
      <c r="L8" s="82">
        <f>IF(I8&lt;&gt;0,((VLOOKUP(I8,'1. Standard_Cost'!$B$4:$D$9,2)+VLOOKUP(I8,'1. Standard_Cost'!$B$4:$D$9,3))*J8*K8),"0")</f>
        <v>3462600</v>
      </c>
      <c r="M8" s="82">
        <f>L8*'1. Standard_Cost'!$F$4</f>
        <v>578254.20000000007</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f>(L8+M8)*0.1</f>
        <v>404085.42000000004</v>
      </c>
      <c r="AD8" s="86"/>
      <c r="AE8" s="84">
        <f>SUM(AD8,AC8,AB8,Y8,U8,T8,S8,R8)*'1. Standard_Cost'!$B$29</f>
        <v>80817.084000000017</v>
      </c>
      <c r="AF8" s="84">
        <f t="shared" si="9"/>
        <v>484902.50400000007</v>
      </c>
      <c r="AG8" s="83"/>
      <c r="AH8" s="83"/>
      <c r="AI8" s="83"/>
      <c r="AJ8" s="87"/>
      <c r="AK8" s="87"/>
      <c r="AL8" s="87"/>
      <c r="AM8" s="84">
        <f>AG8*'1. Standard_Cost'!$B$25+'Incremental_Cost Year 1'!AH8*'1. Standard_Cost'!$C$25+'Incremental_Cost Year 1'!AI8*'1. Standard_Cost'!$D$25+'Incremental_Cost Year 1'!AJ8+'Incremental_Cost Year 1'!AL8+AK8</f>
        <v>0</v>
      </c>
      <c r="AN8" s="84">
        <f>AM8*'1. Standard_Cost'!$C$29</f>
        <v>0</v>
      </c>
      <c r="AO8" s="87"/>
      <c r="AP8" s="144">
        <f t="shared" si="10"/>
        <v>4525756.7039999999</v>
      </c>
      <c r="AQ8" s="113">
        <f t="shared" si="11"/>
        <v>4040854.2</v>
      </c>
      <c r="AR8" s="113">
        <f t="shared" si="12"/>
        <v>484902.50400000007</v>
      </c>
      <c r="AS8" s="113">
        <f t="shared" si="13"/>
        <v>0</v>
      </c>
      <c r="AT8" s="113">
        <f t="shared" si="14"/>
        <v>4525756.7039999999</v>
      </c>
      <c r="AU8" s="154">
        <f>AT8</f>
        <v>4525756.7039999999</v>
      </c>
      <c r="AV8" s="154"/>
      <c r="AW8" s="154"/>
      <c r="AX8" s="154"/>
      <c r="AY8" s="154"/>
      <c r="AZ8" s="154"/>
      <c r="BA8" s="154"/>
      <c r="BB8" s="155">
        <f t="shared" si="15"/>
        <v>0</v>
      </c>
      <c r="BC8" s="28"/>
      <c r="BD8" s="28"/>
      <c r="BE8" s="28"/>
      <c r="BF8" s="28"/>
    </row>
    <row r="9" spans="1:72" ht="35.450000000000003" customHeight="1" outlineLevel="1">
      <c r="A9" s="73"/>
      <c r="B9" s="96"/>
      <c r="C9" s="74"/>
      <c r="D9" s="259" t="s">
        <v>800</v>
      </c>
      <c r="E9" s="414" t="s">
        <v>906</v>
      </c>
      <c r="F9" s="134">
        <v>2026</v>
      </c>
      <c r="G9" s="134">
        <v>2028</v>
      </c>
      <c r="H9" s="220" t="s">
        <v>799</v>
      </c>
      <c r="I9" s="156"/>
      <c r="J9" s="156"/>
      <c r="K9" s="156"/>
      <c r="L9" s="84">
        <f>SUM(L6:L8)</f>
        <v>39253800</v>
      </c>
      <c r="M9" s="84">
        <f>SUM(M6:M8)</f>
        <v>6555384.6000000006</v>
      </c>
      <c r="N9" s="84"/>
      <c r="O9" s="156"/>
      <c r="P9" s="156"/>
      <c r="Q9" s="156"/>
      <c r="R9" s="84">
        <f>SUM(R6:R8)</f>
        <v>400000</v>
      </c>
      <c r="S9" s="84">
        <f>SUM(S6:S8)</f>
        <v>600000</v>
      </c>
      <c r="T9" s="84">
        <f>SUM(T6:T8)</f>
        <v>0</v>
      </c>
      <c r="U9" s="84">
        <f>SUM(U6:U8)</f>
        <v>800000</v>
      </c>
      <c r="V9" s="156"/>
      <c r="W9" s="156"/>
      <c r="X9" s="156"/>
      <c r="Y9" s="84">
        <f>SUM(Y6:Y8)</f>
        <v>0</v>
      </c>
      <c r="Z9" s="156"/>
      <c r="AA9" s="156"/>
      <c r="AB9" s="84">
        <f>SUM(AB6:AB8)</f>
        <v>2300000</v>
      </c>
      <c r="AC9" s="84">
        <f>SUM(AC6:AC8)</f>
        <v>9293751.5</v>
      </c>
      <c r="AD9" s="84">
        <f>SUM(AD6:AD8)</f>
        <v>0</v>
      </c>
      <c r="AE9" s="84">
        <f>SUM(AE6:AE8)</f>
        <v>2678750.2999999998</v>
      </c>
      <c r="AF9" s="84">
        <f>SUM(AF6:AF8)</f>
        <v>16072501.800000001</v>
      </c>
      <c r="AG9" s="156"/>
      <c r="AH9" s="156"/>
      <c r="AI9" s="156"/>
      <c r="AJ9" s="84">
        <f>SUM(AJ6:AJ8)</f>
        <v>0</v>
      </c>
      <c r="AK9" s="84">
        <f>SUM(AK6:AK8)</f>
        <v>0</v>
      </c>
      <c r="AL9" s="84">
        <f>SUM(AL6:AL8)</f>
        <v>0</v>
      </c>
      <c r="AM9" s="84">
        <f>SUM(AM6:AM8)</f>
        <v>0</v>
      </c>
      <c r="AN9" s="84">
        <f>SUM(AN6:AN8)</f>
        <v>0</v>
      </c>
      <c r="AO9" s="157"/>
      <c r="AP9" s="158"/>
      <c r="AQ9" s="84">
        <f t="shared" ref="AQ9:BB9" si="16">SUM(AQ6:AQ8)</f>
        <v>45809184.600000001</v>
      </c>
      <c r="AR9" s="84">
        <f t="shared" si="16"/>
        <v>16072501.800000001</v>
      </c>
      <c r="AS9" s="84">
        <f t="shared" si="16"/>
        <v>0</v>
      </c>
      <c r="AT9" s="84">
        <f t="shared" si="16"/>
        <v>61881686.399999991</v>
      </c>
      <c r="AU9" s="84">
        <f t="shared" si="16"/>
        <v>56318486.399999991</v>
      </c>
      <c r="AV9" s="84">
        <f t="shared" si="16"/>
        <v>0</v>
      </c>
      <c r="AW9" s="84">
        <f t="shared" si="16"/>
        <v>0</v>
      </c>
      <c r="AX9" s="84">
        <f t="shared" si="16"/>
        <v>0</v>
      </c>
      <c r="AY9" s="84">
        <f t="shared" si="16"/>
        <v>0</v>
      </c>
      <c r="AZ9" s="84">
        <f t="shared" si="16"/>
        <v>0</v>
      </c>
      <c r="BA9" s="84">
        <f t="shared" si="16"/>
        <v>5563200</v>
      </c>
      <c r="BB9" s="84">
        <f t="shared" si="16"/>
        <v>0</v>
      </c>
      <c r="BC9" s="28"/>
      <c r="BD9" s="28"/>
      <c r="BE9" s="28"/>
      <c r="BF9" s="28"/>
    </row>
    <row r="10" spans="1:72" ht="109.15" customHeight="1" outlineLevel="2">
      <c r="A10" s="73"/>
      <c r="B10" s="107"/>
      <c r="C10" s="108"/>
      <c r="D10" s="91"/>
      <c r="E10" s="131"/>
      <c r="F10" s="343">
        <v>2026</v>
      </c>
      <c r="G10" s="343">
        <v>2026</v>
      </c>
      <c r="H10" s="70" t="s">
        <v>911</v>
      </c>
      <c r="I10" s="87"/>
      <c r="J10" s="83"/>
      <c r="K10" s="83"/>
      <c r="L10" s="82" t="str">
        <f>IF(I10&lt;&gt;0,((VLOOKUP(I10,'1. Standard_Cost'!$B$4:$D$9,2)+VLOOKUP(I10,'1. Standard_Cost'!$B$4:$D$9,3))*J10*K10),"0")</f>
        <v>0</v>
      </c>
      <c r="M10" s="82">
        <f>L10*'1. Standard_Cost'!$F$4</f>
        <v>0</v>
      </c>
      <c r="N10" s="83">
        <v>4</v>
      </c>
      <c r="O10" s="83">
        <v>1</v>
      </c>
      <c r="P10" s="83">
        <v>20</v>
      </c>
      <c r="Q10" s="83">
        <v>0</v>
      </c>
      <c r="R10" s="84">
        <f>'1. Standard_Cost'!$B$13*N10*P10</f>
        <v>160000</v>
      </c>
      <c r="S10" s="84">
        <f>N10*O10*P10*'1. Standard_Cost'!$C$13</f>
        <v>120000</v>
      </c>
      <c r="T10" s="84">
        <f>N10*P10*Q10*'1. Standard_Cost'!$D$13</f>
        <v>0</v>
      </c>
      <c r="U10" s="84">
        <f>N10*O10*'1. Standard_Cost'!$E$13</f>
        <v>200000</v>
      </c>
      <c r="V10" s="83"/>
      <c r="W10" s="83"/>
      <c r="X10" s="83"/>
      <c r="Y10" s="84">
        <f>+V10*((X10*'1. Standard_Cost'!$B$17)+(W10*X10*'1. Standard_Cost'!$C$17))</f>
        <v>0</v>
      </c>
      <c r="Z10" s="83"/>
      <c r="AA10" s="83">
        <v>10</v>
      </c>
      <c r="AB10" s="84">
        <f>+Z10*'1. Standard_Cost'!$B$21+AA10*'1. Standard_Cost'!$C$21</f>
        <v>250000</v>
      </c>
      <c r="AC10" s="85">
        <f>80*1000</f>
        <v>80000</v>
      </c>
      <c r="AD10" s="86"/>
      <c r="AE10" s="84">
        <f>SUM(AD10,AC10,AB10,Y10,U10,T10,S10,R10)*'1. Standard_Cost'!$B$29</f>
        <v>162000</v>
      </c>
      <c r="AF10" s="84">
        <f>SUM(AE10,AD10,AC10,AB10,Y10,U10,T10,S10,R10)</f>
        <v>972000</v>
      </c>
      <c r="AG10" s="83"/>
      <c r="AH10" s="83"/>
      <c r="AI10" s="83"/>
      <c r="AJ10" s="87"/>
      <c r="AK10" s="87"/>
      <c r="AL10" s="87"/>
      <c r="AM10" s="84">
        <f>AG10*'1. Standard_Cost'!$B$25+'Incremental_Cost Year 1'!AH10*'1. Standard_Cost'!$C$25+'Incremental_Cost Year 1'!AI10*'1. Standard_Cost'!$D$25+'Incremental_Cost Year 1'!AJ10+'Incremental_Cost Year 1'!AL10+AK10</f>
        <v>0</v>
      </c>
      <c r="AN10" s="84">
        <f>AM10*'1. Standard_Cost'!$C$29</f>
        <v>0</v>
      </c>
      <c r="AO10" s="153"/>
      <c r="AP10" s="144">
        <f t="shared" si="10"/>
        <v>972000</v>
      </c>
      <c r="AQ10" s="113">
        <f t="shared" ref="AQ10:AQ20" si="17">L10+M10</f>
        <v>0</v>
      </c>
      <c r="AR10" s="113">
        <f t="shared" ref="AR10:AR20" si="18">AF10</f>
        <v>972000</v>
      </c>
      <c r="AS10" s="113">
        <f t="shared" ref="AS10:AS20" si="19">AM10+AN10</f>
        <v>0</v>
      </c>
      <c r="AT10" s="113">
        <f t="shared" ref="AT10:AT20" si="20">SUM(AQ10,AR10,AS10)</f>
        <v>972000</v>
      </c>
      <c r="AU10" s="154"/>
      <c r="AV10" s="154"/>
      <c r="AW10" s="154"/>
      <c r="AX10" s="154"/>
      <c r="AY10" s="154"/>
      <c r="AZ10" s="154"/>
      <c r="BA10" s="154">
        <v>972000</v>
      </c>
      <c r="BB10" s="155">
        <f>SUM(AU10:BA10)-AT10</f>
        <v>0</v>
      </c>
      <c r="BC10" s="28"/>
      <c r="BD10" s="28"/>
      <c r="BE10" s="28"/>
      <c r="BF10" s="28"/>
    </row>
    <row r="11" spans="1:72" ht="53.45" customHeight="1" outlineLevel="2">
      <c r="A11" s="73"/>
      <c r="B11" s="107"/>
      <c r="C11" s="108"/>
      <c r="D11" s="91"/>
      <c r="E11" s="131"/>
      <c r="F11" s="343">
        <v>2026</v>
      </c>
      <c r="G11" s="343">
        <v>2028</v>
      </c>
      <c r="H11" s="345" t="s">
        <v>912</v>
      </c>
      <c r="I11" s="87" t="s">
        <v>161</v>
      </c>
      <c r="J11" s="486">
        <v>1</v>
      </c>
      <c r="K11" s="83">
        <v>5</v>
      </c>
      <c r="L11" s="82">
        <f>IF(I11&lt;&gt;0,((VLOOKUP(I11,'1. Standard_Cost'!$B$4:$D$9,2)+VLOOKUP(I11,'1. Standard_Cost'!$B$4:$D$9,3))*J11*K11),"0")</f>
        <v>497100</v>
      </c>
      <c r="M11" s="82">
        <f>L11*'1. Standard_Cost'!$F$4</f>
        <v>83015.700000000012</v>
      </c>
      <c r="N11" s="83"/>
      <c r="O11" s="83"/>
      <c r="P11" s="83"/>
      <c r="Q11" s="83"/>
      <c r="R11" s="84">
        <f>'1. Standard_Cost'!$B$13*N11*P11</f>
        <v>0</v>
      </c>
      <c r="S11" s="84">
        <f>N11*O11*P11*'1. Standard_Cost'!$C$13</f>
        <v>0</v>
      </c>
      <c r="T11" s="84">
        <f>N11*P11*Q11*'1. Standard_Cost'!$D$13</f>
        <v>0</v>
      </c>
      <c r="U11" s="84">
        <f>N11*O11*'1. Standard_Cost'!$E$13</f>
        <v>0</v>
      </c>
      <c r="V11" s="83"/>
      <c r="W11" s="83"/>
      <c r="X11" s="83"/>
      <c r="Y11" s="84">
        <f>+V11*((X11*'1. Standard_Cost'!$B$17)+(W11*X11*'1. Standard_Cost'!$C$17))</f>
        <v>0</v>
      </c>
      <c r="Z11" s="83"/>
      <c r="AA11" s="83"/>
      <c r="AB11" s="84">
        <f>+Z11*'1. Standard_Cost'!$B$21+AA11*'1. Standard_Cost'!$C$21</f>
        <v>0</v>
      </c>
      <c r="AC11" s="85">
        <f>(L11+M11)*0.1</f>
        <v>58011.57</v>
      </c>
      <c r="AD11" s="86"/>
      <c r="AE11" s="84">
        <f>SUM(AD11,AC11,AB11,Y11,U11,T11,S11,R11)*'1. Standard_Cost'!$B$29</f>
        <v>11602.314</v>
      </c>
      <c r="AF11" s="84">
        <f t="shared" ref="AF11:AF20" si="21">SUM(AE11,AD11,AC11,AB11,Y11,U11,T11,S11,R11)</f>
        <v>69613.884000000005</v>
      </c>
      <c r="AG11" s="83"/>
      <c r="AH11" s="83"/>
      <c r="AI11" s="83"/>
      <c r="AJ11" s="87"/>
      <c r="AK11" s="87"/>
      <c r="AL11" s="87"/>
      <c r="AM11" s="84">
        <f>AG11*'1. Standard_Cost'!$B$25+'Incremental_Cost Year 1'!AH11*'1. Standard_Cost'!$C$25+'Incremental_Cost Year 1'!AI11*'1. Standard_Cost'!$D$25+'Incremental_Cost Year 1'!AJ11+'Incremental_Cost Year 1'!AL11+AK11</f>
        <v>0</v>
      </c>
      <c r="AN11" s="84">
        <f>AM11*'1. Standard_Cost'!$C$29</f>
        <v>0</v>
      </c>
      <c r="AO11" s="273"/>
      <c r="AQ11" s="113">
        <f t="shared" si="17"/>
        <v>580115.69999999995</v>
      </c>
      <c r="AR11" s="113">
        <f t="shared" si="18"/>
        <v>69613.884000000005</v>
      </c>
      <c r="AS11" s="113">
        <f t="shared" si="19"/>
        <v>0</v>
      </c>
      <c r="AT11" s="113">
        <f t="shared" si="20"/>
        <v>649729.58399999992</v>
      </c>
      <c r="AU11" s="154">
        <f>AT11</f>
        <v>649729.58399999992</v>
      </c>
      <c r="AV11" s="154"/>
      <c r="AW11" s="154"/>
      <c r="AX11" s="154"/>
      <c r="AY11" s="154"/>
      <c r="AZ11" s="154"/>
      <c r="BA11" s="154"/>
      <c r="BB11" s="155">
        <f t="shared" ref="BB11:BB20" si="22">SUM(AU11:BA11)-AT11</f>
        <v>0</v>
      </c>
      <c r="BC11" s="28"/>
      <c r="BD11" s="28"/>
      <c r="BE11" s="28"/>
      <c r="BF11" s="28"/>
    </row>
    <row r="12" spans="1:72" ht="38.450000000000003" customHeight="1" outlineLevel="2">
      <c r="A12" s="73"/>
      <c r="B12" s="107"/>
      <c r="C12" s="108"/>
      <c r="D12" s="420" t="s">
        <v>803</v>
      </c>
      <c r="E12" s="220" t="s">
        <v>910</v>
      </c>
      <c r="F12" s="343">
        <v>2026</v>
      </c>
      <c r="G12" s="343">
        <v>2028</v>
      </c>
      <c r="H12" s="419" t="s">
        <v>801</v>
      </c>
      <c r="I12" s="84"/>
      <c r="J12" s="416"/>
      <c r="K12" s="82"/>
      <c r="L12" s="82">
        <f>SUM(L10:L11)</f>
        <v>497100</v>
      </c>
      <c r="M12" s="82">
        <f>SUM(M10:M11)</f>
        <v>83015.700000000012</v>
      </c>
      <c r="N12" s="82"/>
      <c r="O12" s="82"/>
      <c r="P12" s="82"/>
      <c r="Q12" s="82"/>
      <c r="R12" s="84">
        <f>SUM(R10:R11)</f>
        <v>160000</v>
      </c>
      <c r="S12" s="84">
        <f t="shared" ref="S12:U12" si="23">SUM(S10:S11)</f>
        <v>120000</v>
      </c>
      <c r="T12" s="84">
        <f t="shared" si="23"/>
        <v>0</v>
      </c>
      <c r="U12" s="84">
        <f t="shared" si="23"/>
        <v>200000</v>
      </c>
      <c r="V12" s="82"/>
      <c r="W12" s="82"/>
      <c r="X12" s="82"/>
      <c r="Y12" s="84">
        <f>SUM(Y10:Y11)</f>
        <v>0</v>
      </c>
      <c r="Z12" s="82"/>
      <c r="AA12" s="82"/>
      <c r="AB12" s="84">
        <f t="shared" ref="AB12:AF12" si="24">SUM(AB10:AB11)</f>
        <v>250000</v>
      </c>
      <c r="AC12" s="84">
        <f t="shared" si="24"/>
        <v>138011.57</v>
      </c>
      <c r="AD12" s="84">
        <f t="shared" si="24"/>
        <v>0</v>
      </c>
      <c r="AE12" s="84">
        <f t="shared" si="24"/>
        <v>173602.31400000001</v>
      </c>
      <c r="AF12" s="84">
        <f t="shared" si="24"/>
        <v>1041613.884</v>
      </c>
      <c r="AG12" s="82"/>
      <c r="AH12" s="82"/>
      <c r="AI12" s="82"/>
      <c r="AJ12" s="84">
        <f t="shared" ref="AJ12:AM12" si="25">SUM(AJ10:AJ11)</f>
        <v>0</v>
      </c>
      <c r="AK12" s="84">
        <f t="shared" si="25"/>
        <v>0</v>
      </c>
      <c r="AL12" s="84">
        <f t="shared" si="25"/>
        <v>0</v>
      </c>
      <c r="AM12" s="84">
        <f t="shared" si="25"/>
        <v>0</v>
      </c>
      <c r="AN12" s="84">
        <f>SUM(AN10:AN11)</f>
        <v>0</v>
      </c>
      <c r="AO12" s="417"/>
      <c r="AP12" s="418"/>
      <c r="AQ12" s="113">
        <f t="shared" ref="AQ12" si="26">SUM(AQ11:AQ11)</f>
        <v>580115.69999999995</v>
      </c>
      <c r="AR12" s="113">
        <f t="shared" ref="AR12:BB12" si="27">SUM(AR10:AR11)</f>
        <v>1041613.884</v>
      </c>
      <c r="AS12" s="113">
        <f t="shared" si="27"/>
        <v>0</v>
      </c>
      <c r="AT12" s="113">
        <f t="shared" si="27"/>
        <v>1621729.5839999998</v>
      </c>
      <c r="AU12" s="155">
        <f t="shared" si="27"/>
        <v>649729.58399999992</v>
      </c>
      <c r="AV12" s="155">
        <f t="shared" si="27"/>
        <v>0</v>
      </c>
      <c r="AW12" s="155">
        <f t="shared" si="27"/>
        <v>0</v>
      </c>
      <c r="AX12" s="155">
        <f t="shared" si="27"/>
        <v>0</v>
      </c>
      <c r="AY12" s="155">
        <f t="shared" si="27"/>
        <v>0</v>
      </c>
      <c r="AZ12" s="155">
        <f t="shared" si="27"/>
        <v>0</v>
      </c>
      <c r="BA12" s="155">
        <f t="shared" si="27"/>
        <v>972000</v>
      </c>
      <c r="BB12" s="155">
        <f t="shared" si="27"/>
        <v>0</v>
      </c>
      <c r="BC12" s="28"/>
      <c r="BD12" s="28"/>
      <c r="BE12" s="28"/>
      <c r="BF12" s="28"/>
    </row>
    <row r="13" spans="1:72" ht="38.450000000000003" customHeight="1" outlineLevel="2">
      <c r="A13" s="73"/>
      <c r="B13" s="107"/>
      <c r="C13" s="108"/>
      <c r="D13" s="174"/>
      <c r="E13" s="126"/>
      <c r="F13" s="225">
        <v>2026</v>
      </c>
      <c r="G13" s="225">
        <v>2028</v>
      </c>
      <c r="H13" s="345" t="s">
        <v>915</v>
      </c>
      <c r="I13" s="87" t="s">
        <v>5</v>
      </c>
      <c r="J13" s="83">
        <v>3</v>
      </c>
      <c r="K13" s="83">
        <v>3</v>
      </c>
      <c r="L13" s="82">
        <f>IF(I13&lt;&gt;0,((VLOOKUP(I13,'1. Standard_Cost'!$B$4:$D$9,2)+VLOOKUP(I13,'1. Standard_Cost'!$B$4:$D$9,3))*J13*K13),"0")</f>
        <v>1038780</v>
      </c>
      <c r="M13" s="82">
        <f>L13*'1. Standard_Cost'!$F$4</f>
        <v>173476.26</v>
      </c>
      <c r="N13" s="83"/>
      <c r="O13" s="83"/>
      <c r="P13" s="83"/>
      <c r="Q13" s="83"/>
      <c r="R13" s="84">
        <f>'1. Standard_Cost'!$B$13*N13*P13</f>
        <v>0</v>
      </c>
      <c r="S13" s="84">
        <f>N13*O13*P13*'1. Standard_Cost'!$C$13</f>
        <v>0</v>
      </c>
      <c r="T13" s="84">
        <f>N13*P13*Q13*'1. Standard_Cost'!$D$13</f>
        <v>0</v>
      </c>
      <c r="U13" s="84">
        <f>N13*O13*'1. Standard_Cost'!$E$13</f>
        <v>0</v>
      </c>
      <c r="V13" s="83"/>
      <c r="W13" s="83"/>
      <c r="X13" s="83"/>
      <c r="Y13" s="84">
        <f>+V13*((X13*'1. Standard_Cost'!$B$17)+(W13*X13*'1. Standard_Cost'!$C$17))</f>
        <v>0</v>
      </c>
      <c r="Z13" s="83"/>
      <c r="AA13" s="83"/>
      <c r="AB13" s="84">
        <f>+Z13*'1. Standard_Cost'!$B$21+AA13*'1. Standard_Cost'!$C$21</f>
        <v>0</v>
      </c>
      <c r="AC13" s="85">
        <f>(L13+M13)*0.1</f>
        <v>121225.626</v>
      </c>
      <c r="AD13" s="86"/>
      <c r="AE13" s="84">
        <f>SUM(AD13,AC13,AB13,Y13,U13,T13,S13,R13)*'1. Standard_Cost'!$B$29</f>
        <v>24245.125200000002</v>
      </c>
      <c r="AF13" s="84">
        <f t="shared" ref="AF13" si="28">SUM(AE13,AD13,AC13,AB13,Y13,U13,T13,S13,R13)</f>
        <v>145470.7512</v>
      </c>
      <c r="AG13" s="83"/>
      <c r="AH13" s="83"/>
      <c r="AI13" s="83"/>
      <c r="AJ13" s="87"/>
      <c r="AK13" s="87"/>
      <c r="AL13" s="87"/>
      <c r="AM13" s="84">
        <f>AG13*'1. Standard_Cost'!$B$25+'Incremental_Cost Year 1'!AH13*'1. Standard_Cost'!$C$25+'Incremental_Cost Year 1'!AI13*'1. Standard_Cost'!$D$25+'Incremental_Cost Year 1'!AJ13+'Incremental_Cost Year 1'!AL13+AK13</f>
        <v>0</v>
      </c>
      <c r="AN13" s="84">
        <f>AM13*'1. Standard_Cost'!$C$29</f>
        <v>0</v>
      </c>
      <c r="AO13" s="273"/>
      <c r="AP13" s="144">
        <f t="shared" si="10"/>
        <v>1357727.0112000001</v>
      </c>
      <c r="AQ13" s="113">
        <f t="shared" si="17"/>
        <v>1212256.26</v>
      </c>
      <c r="AR13" s="113">
        <f t="shared" ref="AR13:AR15" si="29">AF13</f>
        <v>145470.7512</v>
      </c>
      <c r="AS13" s="113">
        <f t="shared" si="19"/>
        <v>0</v>
      </c>
      <c r="AT13" s="113">
        <f t="shared" si="20"/>
        <v>1357727.0112000001</v>
      </c>
      <c r="AU13" s="154">
        <f>AT13</f>
        <v>1357727.0112000001</v>
      </c>
      <c r="AV13" s="154"/>
      <c r="AW13" s="154"/>
      <c r="AX13" s="154"/>
      <c r="AY13" s="154"/>
      <c r="AZ13" s="154"/>
      <c r="BA13" s="154"/>
      <c r="BB13" s="155">
        <f t="shared" si="22"/>
        <v>0</v>
      </c>
      <c r="BC13" s="28"/>
      <c r="BD13" s="28"/>
      <c r="BE13" s="28"/>
      <c r="BF13" s="28"/>
    </row>
    <row r="14" spans="1:72" ht="38.450000000000003" customHeight="1" outlineLevel="2">
      <c r="A14" s="73"/>
      <c r="B14" s="107"/>
      <c r="C14" s="108"/>
      <c r="D14" s="422"/>
      <c r="E14" s="292"/>
      <c r="F14" s="225">
        <v>2026</v>
      </c>
      <c r="G14" s="225">
        <v>2026</v>
      </c>
      <c r="H14" s="425" t="s">
        <v>918</v>
      </c>
      <c r="I14" s="87" t="s">
        <v>5</v>
      </c>
      <c r="J14" s="83">
        <v>1</v>
      </c>
      <c r="K14" s="83">
        <v>2</v>
      </c>
      <c r="L14" s="82">
        <f>IF(I14&lt;&gt;0,((VLOOKUP(I14,'1. Standard_Cost'!$B$4:$D$9,2)+VLOOKUP(I14,'1. Standard_Cost'!$B$4:$D$9,3))*J14*K14),"0")</f>
        <v>230840</v>
      </c>
      <c r="M14" s="82">
        <f>L14*'1. Standard_Cost'!$F$4</f>
        <v>38550.28</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f>(L14+M14)*0.1</f>
        <v>26939.028000000006</v>
      </c>
      <c r="AD14" s="86"/>
      <c r="AE14" s="84">
        <f>SUM(AD14,AC14,AB14,Y14,U14,T14,S14,R14)*'1. Standard_Cost'!$B$29</f>
        <v>5387.8056000000015</v>
      </c>
      <c r="AF14" s="84">
        <f t="shared" ref="AF14:AF15" si="30">SUM(AE14,AD14,AC14,AB14,Y14,U14,T14,S14,R14)</f>
        <v>32326.833600000005</v>
      </c>
      <c r="AG14" s="83"/>
      <c r="AH14" s="83"/>
      <c r="AI14" s="83"/>
      <c r="AJ14" s="87"/>
      <c r="AK14" s="87"/>
      <c r="AL14" s="87"/>
      <c r="AM14" s="84">
        <f>AG14*'1. Standard_Cost'!$B$25+'Incremental_Cost Year 1'!AH14*'1. Standard_Cost'!$C$25+'Incremental_Cost Year 1'!AI14*'1. Standard_Cost'!$D$25+'Incremental_Cost Year 1'!AJ14+'Incremental_Cost Year 1'!AL14+AK14</f>
        <v>0</v>
      </c>
      <c r="AN14" s="84">
        <f>AM14*'1. Standard_Cost'!$C$29</f>
        <v>0</v>
      </c>
      <c r="AO14" s="273"/>
      <c r="AP14" s="144">
        <f t="shared" si="10"/>
        <v>301717.11360000004</v>
      </c>
      <c r="AQ14" s="113">
        <f t="shared" ref="AQ14:AQ15" si="31">L14+M14</f>
        <v>269390.28000000003</v>
      </c>
      <c r="AR14" s="113">
        <f t="shared" si="29"/>
        <v>32326.833600000005</v>
      </c>
      <c r="AS14" s="113">
        <f t="shared" ref="AS14:AS15" si="32">AM14+AN14</f>
        <v>0</v>
      </c>
      <c r="AT14" s="113">
        <f t="shared" ref="AT14:AT15" si="33">SUM(AQ14,AR14,AS14)</f>
        <v>301717.11360000004</v>
      </c>
      <c r="AU14" s="154">
        <f>AT14</f>
        <v>301717.11360000004</v>
      </c>
      <c r="AV14" s="154"/>
      <c r="AW14" s="154"/>
      <c r="AX14" s="154"/>
      <c r="AY14" s="154"/>
      <c r="AZ14" s="154"/>
      <c r="BA14" s="154"/>
      <c r="BB14" s="155">
        <f t="shared" ref="BB14:BB15" si="34">SUM(AU14:BA14)-AT14</f>
        <v>0</v>
      </c>
      <c r="BC14" s="28"/>
      <c r="BD14" s="28"/>
      <c r="BE14" s="28"/>
      <c r="BF14" s="28"/>
    </row>
    <row r="15" spans="1:72" ht="50.45" customHeight="1" outlineLevel="2">
      <c r="A15" s="73"/>
      <c r="B15" s="107"/>
      <c r="C15" s="108"/>
      <c r="D15" s="422"/>
      <c r="E15" s="292"/>
      <c r="F15" s="225">
        <v>2026</v>
      </c>
      <c r="G15" s="225">
        <v>2026</v>
      </c>
      <c r="H15" s="424" t="s">
        <v>921</v>
      </c>
      <c r="I15" s="87" t="s">
        <v>5</v>
      </c>
      <c r="J15" s="83">
        <v>1</v>
      </c>
      <c r="K15" s="83">
        <v>1</v>
      </c>
      <c r="L15" s="82">
        <f>IF(I15&lt;&gt;0,((VLOOKUP(I15,'1. Standard_Cost'!$B$4:$D$9,2)+VLOOKUP(I15,'1. Standard_Cost'!$B$4:$D$9,3))*J15*K15),"0")</f>
        <v>115420</v>
      </c>
      <c r="M15" s="82">
        <f>L15*'1. Standard_Cost'!$F$4</f>
        <v>19275.14</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v>20</v>
      </c>
      <c r="AB15" s="84">
        <f>+Z15*'1. Standard_Cost'!$B$21+AA15*'1. Standard_Cost'!$C$21</f>
        <v>500000</v>
      </c>
      <c r="AC15" s="85"/>
      <c r="AD15" s="86"/>
      <c r="AE15" s="84">
        <f>SUM(AD15,AC15,AB15,Y15,U15,T15,S15,R15)*'1. Standard_Cost'!$B$29</f>
        <v>100000</v>
      </c>
      <c r="AF15" s="84">
        <f t="shared" si="30"/>
        <v>600000</v>
      </c>
      <c r="AG15" s="83"/>
      <c r="AH15" s="83"/>
      <c r="AI15" s="83"/>
      <c r="AJ15" s="87"/>
      <c r="AK15" s="87"/>
      <c r="AL15" s="87"/>
      <c r="AM15" s="84">
        <f>AG15*'1. Standard_Cost'!$B$25+'Incremental_Cost Year 1'!AH15*'1. Standard_Cost'!$C$25+'Incremental_Cost Year 1'!AI15*'1. Standard_Cost'!$D$25+'Incremental_Cost Year 1'!AJ15+'Incremental_Cost Year 1'!AL15+AK15</f>
        <v>0</v>
      </c>
      <c r="AN15" s="84">
        <f>AM15*'1. Standard_Cost'!$C$29</f>
        <v>0</v>
      </c>
      <c r="AO15" s="273"/>
      <c r="AP15" s="144">
        <f t="shared" si="10"/>
        <v>734695.14</v>
      </c>
      <c r="AQ15" s="113">
        <f t="shared" si="31"/>
        <v>134695.14000000001</v>
      </c>
      <c r="AR15" s="113">
        <f t="shared" si="29"/>
        <v>600000</v>
      </c>
      <c r="AS15" s="113">
        <f t="shared" si="32"/>
        <v>0</v>
      </c>
      <c r="AT15" s="113">
        <f t="shared" si="33"/>
        <v>734695.14</v>
      </c>
      <c r="AU15" s="154">
        <f>AT15</f>
        <v>734695.14</v>
      </c>
      <c r="AV15" s="154"/>
      <c r="AW15" s="154"/>
      <c r="AX15" s="154"/>
      <c r="AY15" s="154"/>
      <c r="AZ15" s="154"/>
      <c r="BA15" s="154"/>
      <c r="BB15" s="155">
        <f t="shared" si="34"/>
        <v>0</v>
      </c>
      <c r="BC15" s="28"/>
      <c r="BD15" s="28"/>
      <c r="BE15" s="28"/>
      <c r="BF15" s="28"/>
    </row>
    <row r="16" spans="1:72" ht="38.450000000000003" customHeight="1" outlineLevel="2">
      <c r="A16" s="73"/>
      <c r="B16" s="107"/>
      <c r="C16" s="108"/>
      <c r="D16" s="422"/>
      <c r="E16" s="292"/>
      <c r="F16" s="225">
        <v>2026</v>
      </c>
      <c r="G16" s="225">
        <v>2026</v>
      </c>
      <c r="H16" s="424" t="s">
        <v>923</v>
      </c>
      <c r="I16" s="87"/>
      <c r="J16" s="83"/>
      <c r="K16" s="83"/>
      <c r="L16" s="82" t="str">
        <f>IF(I16&lt;&gt;0,((VLOOKUP(I16,'1. Standard_Cost'!$B$4:$D$9,2)+VLOOKUP(I16,'1. Standard_Cost'!$B$4:$D$9,3))*J16*K16),"0")</f>
        <v>0</v>
      </c>
      <c r="M16" s="82">
        <f>L16*'1. Standard_Cost'!$F$4</f>
        <v>0</v>
      </c>
      <c r="N16" s="83">
        <v>1</v>
      </c>
      <c r="O16" s="83">
        <v>2</v>
      </c>
      <c r="P16" s="83">
        <v>20</v>
      </c>
      <c r="Q16" s="83"/>
      <c r="R16" s="84">
        <f>'1. Standard_Cost'!$B$13*N16*P16</f>
        <v>40000</v>
      </c>
      <c r="S16" s="84">
        <f>N16*O16*P16*'1. Standard_Cost'!$C$13</f>
        <v>60000</v>
      </c>
      <c r="T16" s="84">
        <f>N16*P16*Q16*'1. Standard_Cost'!$D$13</f>
        <v>0</v>
      </c>
      <c r="U16" s="84">
        <f>N16*O16*'1. Standard_Cost'!$E$13</f>
        <v>100000</v>
      </c>
      <c r="V16" s="83"/>
      <c r="W16" s="83"/>
      <c r="X16" s="83"/>
      <c r="Y16" s="84">
        <f>+V16*((X16*'1. Standard_Cost'!$B$17)+(W16*X16*'1. Standard_Cost'!$C$17))</f>
        <v>0</v>
      </c>
      <c r="Z16" s="83"/>
      <c r="AA16" s="83">
        <v>5</v>
      </c>
      <c r="AB16" s="84">
        <f>+Z16*'1. Standard_Cost'!$B$21+AA16*'1. Standard_Cost'!$C$21</f>
        <v>125000</v>
      </c>
      <c r="AC16" s="85">
        <f>(20*1000)</f>
        <v>20000</v>
      </c>
      <c r="AD16" s="86"/>
      <c r="AE16" s="84">
        <f>SUM(AD16,AC16,AB16,Y16,U16,T16,S16,R16)*'1. Standard_Cost'!$B$29</f>
        <v>69000</v>
      </c>
      <c r="AF16" s="84">
        <f t="shared" ref="AF16" si="35">SUM(AE16,AD16,AC16,AB16,Y16,U16,T16,S16,R16)</f>
        <v>414000</v>
      </c>
      <c r="AG16" s="83"/>
      <c r="AH16" s="83"/>
      <c r="AI16" s="83"/>
      <c r="AJ16" s="87"/>
      <c r="AK16" s="87"/>
      <c r="AL16" s="87"/>
      <c r="AM16" s="84">
        <f>AG16*'1. Standard_Cost'!$B$25+'Incremental_Cost Year 1'!AH16*'1. Standard_Cost'!$C$25+'Incremental_Cost Year 1'!AI16*'1. Standard_Cost'!$D$25+'Incremental_Cost Year 1'!AJ16+'Incremental_Cost Year 1'!AL16+AK16</f>
        <v>0</v>
      </c>
      <c r="AN16" s="84">
        <f>AM16*'1. Standard_Cost'!$C$29</f>
        <v>0</v>
      </c>
      <c r="AO16" s="273"/>
      <c r="AP16" s="144">
        <f t="shared" si="10"/>
        <v>414000</v>
      </c>
      <c r="AQ16" s="113">
        <f t="shared" ref="AQ16" si="36">L16+M16</f>
        <v>0</v>
      </c>
      <c r="AR16" s="113">
        <f t="shared" ref="AR16" si="37">AF16</f>
        <v>414000</v>
      </c>
      <c r="AS16" s="113">
        <f t="shared" ref="AS16" si="38">AM16+AN16</f>
        <v>0</v>
      </c>
      <c r="AT16" s="113">
        <f t="shared" ref="AT16" si="39">SUM(AQ16,AR16,AS16)</f>
        <v>414000</v>
      </c>
      <c r="AU16" s="154"/>
      <c r="AV16" s="154"/>
      <c r="AW16" s="154"/>
      <c r="AX16" s="154"/>
      <c r="AY16" s="154"/>
      <c r="AZ16" s="154"/>
      <c r="BA16" s="154">
        <v>414000</v>
      </c>
      <c r="BB16" s="155">
        <f t="shared" ref="BB16" si="40">SUM(AU16:BA16)-AT16</f>
        <v>0</v>
      </c>
      <c r="BC16" s="28"/>
      <c r="BD16" s="28"/>
      <c r="BE16" s="28"/>
      <c r="BF16" s="28"/>
    </row>
    <row r="17" spans="1:58" ht="38.450000000000003" customHeight="1" outlineLevel="2">
      <c r="A17" s="73"/>
      <c r="B17" s="107"/>
      <c r="C17" s="108"/>
      <c r="D17" s="422"/>
      <c r="E17" s="292"/>
      <c r="F17" s="225">
        <v>2026</v>
      </c>
      <c r="G17" s="225">
        <v>2026</v>
      </c>
      <c r="H17" s="424" t="s">
        <v>925</v>
      </c>
      <c r="I17" s="87" t="s">
        <v>5</v>
      </c>
      <c r="J17" s="83">
        <v>1</v>
      </c>
      <c r="K17" s="83">
        <v>3</v>
      </c>
      <c r="L17" s="82">
        <f>IF(I17&lt;&gt;0,((VLOOKUP(I17,'1. Standard_Cost'!$B$4:$D$9,2)+VLOOKUP(I17,'1. Standard_Cost'!$B$4:$D$9,3))*J17*K17),"0")</f>
        <v>346260</v>
      </c>
      <c r="M17" s="82">
        <f>L17*'1. Standard_Cost'!$F$4</f>
        <v>57825.420000000006</v>
      </c>
      <c r="N17" s="83">
        <v>1</v>
      </c>
      <c r="O17" s="83">
        <v>2</v>
      </c>
      <c r="P17" s="83">
        <v>15</v>
      </c>
      <c r="Q17" s="83"/>
      <c r="R17" s="84">
        <f>'1. Standard_Cost'!$B$13*N17*P17</f>
        <v>30000</v>
      </c>
      <c r="S17" s="84">
        <f>N17*O17*P17*'1. Standard_Cost'!$C$13</f>
        <v>45000</v>
      </c>
      <c r="T17" s="84">
        <f>N17*P17*Q17*'1. Standard_Cost'!$D$13</f>
        <v>0</v>
      </c>
      <c r="U17" s="84">
        <f>N17*O17*'1. Standard_Cost'!$E$13</f>
        <v>100000</v>
      </c>
      <c r="V17" s="83"/>
      <c r="W17" s="83"/>
      <c r="X17" s="83"/>
      <c r="Y17" s="84">
        <f>+V17*((X17*'1. Standard_Cost'!$B$17)+(W17*X17*'1. Standard_Cost'!$C$17))</f>
        <v>0</v>
      </c>
      <c r="Z17" s="83"/>
      <c r="AA17" s="83">
        <v>5</v>
      </c>
      <c r="AB17" s="84">
        <f>+Z17*'1. Standard_Cost'!$B$21+AA17*'1. Standard_Cost'!$C$21</f>
        <v>125000</v>
      </c>
      <c r="AC17" s="85">
        <f>(L17+M17)*0.1+(15*1000)</f>
        <v>55408.542000000001</v>
      </c>
      <c r="AD17" s="86"/>
      <c r="AE17" s="84">
        <f>SUM(AD17,AC17,AB17,Y17,U17,T17,S17,R17)*'1. Standard_Cost'!$B$29</f>
        <v>71081.708400000003</v>
      </c>
      <c r="AF17" s="84">
        <f t="shared" ref="AF17" si="41">SUM(AE17,AD17,AC17,AB17,Y17,U17,T17,S17,R17)</f>
        <v>426490.25040000002</v>
      </c>
      <c r="AG17" s="83"/>
      <c r="AH17" s="83"/>
      <c r="AI17" s="83"/>
      <c r="AJ17" s="87"/>
      <c r="AK17" s="87"/>
      <c r="AL17" s="87"/>
      <c r="AM17" s="84">
        <f>AG17*'1. Standard_Cost'!$B$25+'Incremental_Cost Year 1'!AH17*'1. Standard_Cost'!$C$25+'Incremental_Cost Year 1'!AI17*'1. Standard_Cost'!$D$25+'Incremental_Cost Year 1'!AJ17+'Incremental_Cost Year 1'!AL17+AK17</f>
        <v>0</v>
      </c>
      <c r="AN17" s="84">
        <f>AM17*'1. Standard_Cost'!$C$29</f>
        <v>0</v>
      </c>
      <c r="AO17" s="273"/>
      <c r="AP17" s="144">
        <f t="shared" si="10"/>
        <v>830575.67039999994</v>
      </c>
      <c r="AQ17" s="113">
        <f t="shared" ref="AQ17" si="42">L17+M17</f>
        <v>404085.42</v>
      </c>
      <c r="AR17" s="113">
        <f t="shared" ref="AR17" si="43">AF17</f>
        <v>426490.25040000002</v>
      </c>
      <c r="AS17" s="113">
        <f t="shared" ref="AS17" si="44">AM17+AN17</f>
        <v>0</v>
      </c>
      <c r="AT17" s="113">
        <f t="shared" ref="AT17" si="45">SUM(AQ17,AR17,AS17)</f>
        <v>830575.67039999994</v>
      </c>
      <c r="AU17" s="154">
        <v>445637</v>
      </c>
      <c r="AV17" s="154"/>
      <c r="AW17" s="154"/>
      <c r="AX17" s="154"/>
      <c r="AY17" s="154"/>
      <c r="AZ17" s="154"/>
      <c r="BA17" s="154">
        <v>384939</v>
      </c>
      <c r="BB17" s="155">
        <f t="shared" ref="BB17" si="46">SUM(AU17:BA17)-AT17</f>
        <v>0.32960000005550683</v>
      </c>
      <c r="BC17" s="28"/>
      <c r="BD17" s="28"/>
      <c r="BE17" s="28"/>
      <c r="BF17" s="28"/>
    </row>
    <row r="18" spans="1:58" ht="49.15" customHeight="1" outlineLevel="2">
      <c r="A18" s="73"/>
      <c r="B18" s="107"/>
      <c r="C18" s="108"/>
      <c r="D18" s="422"/>
      <c r="E18" s="292"/>
      <c r="F18" s="225">
        <v>2026</v>
      </c>
      <c r="G18" s="225">
        <v>2026</v>
      </c>
      <c r="H18" s="487" t="s">
        <v>927</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ref="AF18" si="47">SUM(AE18,AD18,AC18,AB18,Y18,U18,T18,S18,R18)</f>
        <v>0</v>
      </c>
      <c r="AG18" s="83"/>
      <c r="AH18" s="83"/>
      <c r="AI18" s="83"/>
      <c r="AJ18" s="87"/>
      <c r="AK18" s="87"/>
      <c r="AL18" s="87">
        <f>5*500000</f>
        <v>2500000</v>
      </c>
      <c r="AM18" s="84">
        <f>AG18*'1. Standard_Cost'!$B$25+'Incremental_Cost Year 1'!AH18*'1. Standard_Cost'!$C$25+'Incremental_Cost Year 1'!AI18*'1. Standard_Cost'!$D$25+'Incremental_Cost Year 1'!AJ18+'Incremental_Cost Year 1'!AL18+AK18</f>
        <v>2500000</v>
      </c>
      <c r="AN18" s="84">
        <f>AM18*'1. Standard_Cost'!$C$29</f>
        <v>375000</v>
      </c>
      <c r="AO18" s="273"/>
      <c r="AP18" s="144">
        <f t="shared" si="10"/>
        <v>0</v>
      </c>
      <c r="AQ18" s="113">
        <f t="shared" ref="AQ18" si="48">L18+M18</f>
        <v>0</v>
      </c>
      <c r="AR18" s="113">
        <f t="shared" ref="AR18" si="49">AF18</f>
        <v>0</v>
      </c>
      <c r="AS18" s="113">
        <f t="shared" ref="AS18" si="50">AM18+AN18</f>
        <v>2875000</v>
      </c>
      <c r="AT18" s="113">
        <f t="shared" ref="AT18" si="51">SUM(AQ18,AR18,AS18)</f>
        <v>2875000</v>
      </c>
      <c r="AU18" s="154"/>
      <c r="AV18" s="154"/>
      <c r="AW18" s="154"/>
      <c r="AX18" s="154"/>
      <c r="AY18" s="154"/>
      <c r="AZ18" s="154"/>
      <c r="BA18" s="154"/>
      <c r="BB18" s="155">
        <f t="shared" ref="BB18" si="52">SUM(AU18:BA18)-AT18</f>
        <v>-2875000</v>
      </c>
      <c r="BC18" s="28"/>
      <c r="BD18" s="28"/>
      <c r="BE18" s="28"/>
      <c r="BF18" s="28"/>
    </row>
    <row r="19" spans="1:58" ht="55.15" customHeight="1" outlineLevel="2">
      <c r="A19" s="73"/>
      <c r="B19" s="107"/>
      <c r="C19" s="108"/>
      <c r="D19" s="422"/>
      <c r="E19" s="423"/>
      <c r="F19" s="225">
        <v>2026</v>
      </c>
      <c r="G19" s="225">
        <v>2026</v>
      </c>
      <c r="H19" s="424" t="s">
        <v>929</v>
      </c>
      <c r="I19" s="87"/>
      <c r="J19" s="83"/>
      <c r="K19" s="83"/>
      <c r="L19" s="82" t="str">
        <f>IF(I19&lt;&gt;0,((VLOOKUP(I19,'1. Standard_Cost'!$B$4:$D$9,2)+VLOOKUP(I19,'1. Standard_Cost'!$B$4:$D$9,3))*J19*K19),"0")</f>
        <v>0</v>
      </c>
      <c r="M19" s="82">
        <f>L19*'1. Standard_Cost'!$F$4</f>
        <v>0</v>
      </c>
      <c r="N19" s="83">
        <v>2</v>
      </c>
      <c r="O19" s="83">
        <v>2</v>
      </c>
      <c r="P19" s="83">
        <v>20</v>
      </c>
      <c r="Q19" s="83"/>
      <c r="R19" s="84">
        <f>'1. Standard_Cost'!$B$13*N19*P19</f>
        <v>80000</v>
      </c>
      <c r="S19" s="84">
        <f>N19*O19*P19*'1. Standard_Cost'!$C$13</f>
        <v>120000</v>
      </c>
      <c r="T19" s="84">
        <f>N19*P19*Q19*'1. Standard_Cost'!$D$13</f>
        <v>0</v>
      </c>
      <c r="U19" s="84">
        <f>N19*O19*'1. Standard_Cost'!$E$13</f>
        <v>200000</v>
      </c>
      <c r="V19" s="83"/>
      <c r="W19" s="83"/>
      <c r="X19" s="83"/>
      <c r="Y19" s="84">
        <f>+V19*((X19*'1. Standard_Cost'!$B$17)+(W19*X19*'1. Standard_Cost'!$C$17))</f>
        <v>0</v>
      </c>
      <c r="Z19" s="83"/>
      <c r="AA19" s="83">
        <v>10</v>
      </c>
      <c r="AB19" s="84">
        <f>+Z19*'1. Standard_Cost'!$B$21+AA19*'1. Standard_Cost'!$C$21</f>
        <v>250000</v>
      </c>
      <c r="AC19" s="85"/>
      <c r="AD19" s="86"/>
      <c r="AE19" s="84">
        <f>SUM(AD19,AC19,AB19,Y19,U19,T19,S19,R19)*'1. Standard_Cost'!$B$29</f>
        <v>130000</v>
      </c>
      <c r="AF19" s="84">
        <f t="shared" ref="AF19" si="53">SUM(AE19,AD19,AC19,AB19,Y19,U19,T19,S19,R19)</f>
        <v>780000</v>
      </c>
      <c r="AG19" s="83"/>
      <c r="AH19" s="83"/>
      <c r="AI19" s="83"/>
      <c r="AJ19" s="87"/>
      <c r="AK19" s="87"/>
      <c r="AL19" s="87"/>
      <c r="AM19" s="84">
        <f>AG19*'1. Standard_Cost'!$B$25+'Incremental_Cost Year 1'!AH19*'1. Standard_Cost'!$C$25+'Incremental_Cost Year 1'!AI19*'1. Standard_Cost'!$D$25+'Incremental_Cost Year 1'!AJ19+'Incremental_Cost Year 1'!AL19+AK19</f>
        <v>0</v>
      </c>
      <c r="AN19" s="84">
        <f>AM19*'1. Standard_Cost'!$C$29</f>
        <v>0</v>
      </c>
      <c r="AO19" s="273"/>
      <c r="AP19" s="144">
        <f t="shared" si="10"/>
        <v>780000</v>
      </c>
      <c r="AQ19" s="113">
        <f t="shared" ref="AQ19" si="54">L19+M19</f>
        <v>0</v>
      </c>
      <c r="AR19" s="113">
        <f t="shared" ref="AR19" si="55">AF19</f>
        <v>780000</v>
      </c>
      <c r="AS19" s="113">
        <f t="shared" ref="AS19" si="56">AM19+AN19</f>
        <v>0</v>
      </c>
      <c r="AT19" s="113">
        <f t="shared" ref="AT19" si="57">SUM(AQ19,AR19,AS19)</f>
        <v>780000</v>
      </c>
      <c r="AU19" s="154"/>
      <c r="AV19" s="154"/>
      <c r="AW19" s="154"/>
      <c r="AX19" s="154"/>
      <c r="AY19" s="154"/>
      <c r="AZ19" s="154"/>
      <c r="BA19" s="154">
        <f>AT19</f>
        <v>780000</v>
      </c>
      <c r="BB19" s="155">
        <f t="shared" ref="BB19" si="58">SUM(AU19:BA19)-AT19</f>
        <v>0</v>
      </c>
      <c r="BC19" s="28"/>
      <c r="BD19" s="28"/>
      <c r="BE19" s="28"/>
      <c r="BF19" s="28"/>
    </row>
    <row r="20" spans="1:58" ht="46.9" customHeight="1" outlineLevel="2">
      <c r="A20" s="73"/>
      <c r="B20" s="107"/>
      <c r="C20" s="108"/>
      <c r="D20" s="79"/>
      <c r="E20" s="81"/>
      <c r="F20" s="225">
        <v>2026</v>
      </c>
      <c r="G20" s="225">
        <v>2026</v>
      </c>
      <c r="H20" s="424" t="s">
        <v>931</v>
      </c>
      <c r="I20" s="87" t="s">
        <v>5</v>
      </c>
      <c r="J20" s="83">
        <v>1</v>
      </c>
      <c r="K20" s="83">
        <v>2</v>
      </c>
      <c r="L20" s="82">
        <f>IF(I20&lt;&gt;0,((VLOOKUP(I20,'1. Standard_Cost'!$B$4:$D$9,2)+VLOOKUP(I20,'1. Standard_Cost'!$B$4:$D$9,3))*J20*K20),"0")</f>
        <v>230840</v>
      </c>
      <c r="M20" s="82">
        <f>L20*'1. Standard_Cost'!$F$4</f>
        <v>38550.28</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 t="shared" si="21"/>
        <v>0</v>
      </c>
      <c r="AG20" s="83"/>
      <c r="AH20" s="83"/>
      <c r="AI20" s="83"/>
      <c r="AJ20" s="87"/>
      <c r="AK20" s="87"/>
      <c r="AL20" s="87"/>
      <c r="AM20" s="84">
        <f>AG20*'1. Standard_Cost'!$B$25+'Incremental_Cost Year 1'!AH20*'1. Standard_Cost'!$C$25+'Incremental_Cost Year 1'!AI20*'1. Standard_Cost'!$D$25+'Incremental_Cost Year 1'!AJ20+'Incremental_Cost Year 1'!AL20+AK20</f>
        <v>0</v>
      </c>
      <c r="AN20" s="84">
        <f>AM20*'1. Standard_Cost'!$C$29</f>
        <v>0</v>
      </c>
      <c r="AO20" s="273"/>
      <c r="AP20" s="144">
        <f t="shared" si="10"/>
        <v>269390.28000000003</v>
      </c>
      <c r="AQ20" s="113">
        <f t="shared" si="17"/>
        <v>269390.28000000003</v>
      </c>
      <c r="AR20" s="113">
        <f t="shared" si="18"/>
        <v>0</v>
      </c>
      <c r="AS20" s="113">
        <f t="shared" si="19"/>
        <v>0</v>
      </c>
      <c r="AT20" s="113">
        <f t="shared" si="20"/>
        <v>269390.28000000003</v>
      </c>
      <c r="AU20" s="154">
        <f>AT20</f>
        <v>269390.28000000003</v>
      </c>
      <c r="AV20" s="154"/>
      <c r="AW20" s="154"/>
      <c r="AX20" s="154"/>
      <c r="AY20" s="154"/>
      <c r="AZ20" s="154"/>
      <c r="BA20" s="154"/>
      <c r="BB20" s="155">
        <f t="shared" si="22"/>
        <v>0</v>
      </c>
      <c r="BC20" s="28"/>
      <c r="BD20" s="28"/>
      <c r="BE20" s="28"/>
      <c r="BF20" s="28"/>
    </row>
    <row r="21" spans="1:58" ht="31.5" outlineLevel="1">
      <c r="A21" s="73"/>
      <c r="B21" s="111"/>
      <c r="C21" s="112"/>
      <c r="D21" s="426" t="s">
        <v>538</v>
      </c>
      <c r="E21" s="427" t="s">
        <v>933</v>
      </c>
      <c r="F21" s="344">
        <v>2026</v>
      </c>
      <c r="G21" s="344">
        <v>2028</v>
      </c>
      <c r="H21" s="220" t="s">
        <v>932</v>
      </c>
      <c r="I21" s="156"/>
      <c r="J21" s="156"/>
      <c r="K21" s="156"/>
      <c r="L21" s="84">
        <f>SUM(L13:L20)</f>
        <v>1962140</v>
      </c>
      <c r="M21" s="84">
        <f>SUM(M13:M20)</f>
        <v>327677.38</v>
      </c>
      <c r="N21" s="84"/>
      <c r="O21" s="156"/>
      <c r="P21" s="156"/>
      <c r="Q21" s="156"/>
      <c r="R21" s="84">
        <f t="shared" ref="R21:U21" si="59">SUM(R13:R20)</f>
        <v>150000</v>
      </c>
      <c r="S21" s="84">
        <f t="shared" si="59"/>
        <v>225000</v>
      </c>
      <c r="T21" s="84">
        <f t="shared" si="59"/>
        <v>0</v>
      </c>
      <c r="U21" s="84">
        <f t="shared" si="59"/>
        <v>400000</v>
      </c>
      <c r="V21" s="156"/>
      <c r="W21" s="156"/>
      <c r="X21" s="156"/>
      <c r="Y21" s="84">
        <f>SUM(Y13:Y20)</f>
        <v>0</v>
      </c>
      <c r="Z21" s="156"/>
      <c r="AA21" s="156"/>
      <c r="AB21" s="84">
        <f t="shared" ref="AB21:AE21" si="60">SUM(AB13:AB20)</f>
        <v>1000000</v>
      </c>
      <c r="AC21" s="84">
        <f t="shared" si="60"/>
        <v>223573.196</v>
      </c>
      <c r="AD21" s="84">
        <f t="shared" si="60"/>
        <v>0</v>
      </c>
      <c r="AE21" s="84">
        <f t="shared" si="60"/>
        <v>399714.63919999998</v>
      </c>
      <c r="AF21" s="84">
        <f>SUM(AF10:AF20)</f>
        <v>4481515.6031999998</v>
      </c>
      <c r="AG21" s="156"/>
      <c r="AH21" s="156"/>
      <c r="AI21" s="156"/>
      <c r="AJ21" s="84">
        <f t="shared" ref="AJ21:AM21" si="61">SUM(AJ13:AJ20)</f>
        <v>0</v>
      </c>
      <c r="AK21" s="84">
        <f t="shared" si="61"/>
        <v>0</v>
      </c>
      <c r="AL21" s="84">
        <f t="shared" si="61"/>
        <v>2500000</v>
      </c>
      <c r="AM21" s="84">
        <f t="shared" si="61"/>
        <v>2500000</v>
      </c>
      <c r="AN21" s="84">
        <f>SUM(AN13:AN20)</f>
        <v>375000</v>
      </c>
      <c r="AO21" s="157"/>
      <c r="AP21" s="158"/>
      <c r="AQ21" s="84">
        <f t="shared" ref="AQ21:BB21" si="62">SUM(AQ13:AQ20)</f>
        <v>2289817.38</v>
      </c>
      <c r="AR21" s="84">
        <f t="shared" si="62"/>
        <v>2398287.8352000001</v>
      </c>
      <c r="AS21" s="84">
        <f t="shared" si="62"/>
        <v>2875000</v>
      </c>
      <c r="AT21" s="84">
        <f t="shared" si="62"/>
        <v>7563105.2152000004</v>
      </c>
      <c r="AU21" s="84">
        <f t="shared" si="62"/>
        <v>3109166.5448000003</v>
      </c>
      <c r="AV21" s="84">
        <f t="shared" si="62"/>
        <v>0</v>
      </c>
      <c r="AW21" s="84">
        <f t="shared" si="62"/>
        <v>0</v>
      </c>
      <c r="AX21" s="84">
        <f t="shared" si="62"/>
        <v>0</v>
      </c>
      <c r="AY21" s="84">
        <f t="shared" si="62"/>
        <v>0</v>
      </c>
      <c r="AZ21" s="84">
        <f t="shared" si="62"/>
        <v>0</v>
      </c>
      <c r="BA21" s="84">
        <f t="shared" si="62"/>
        <v>1578939</v>
      </c>
      <c r="BB21" s="84">
        <f t="shared" si="62"/>
        <v>-2874999.6704000002</v>
      </c>
      <c r="BC21" s="28"/>
      <c r="BD21" s="28"/>
      <c r="BE21" s="28"/>
      <c r="BF21" s="28"/>
    </row>
    <row r="22" spans="1:58" ht="63" outlineLevel="2">
      <c r="A22" s="73"/>
      <c r="B22" s="107"/>
      <c r="C22" s="108"/>
      <c r="D22" s="197"/>
      <c r="E22" s="182"/>
      <c r="F22" s="343" t="s">
        <v>554</v>
      </c>
      <c r="G22" s="343">
        <v>2028</v>
      </c>
      <c r="H22" s="70" t="s">
        <v>936</v>
      </c>
      <c r="I22" s="87" t="s">
        <v>5</v>
      </c>
      <c r="J22" s="249">
        <v>1.5</v>
      </c>
      <c r="K22" s="83">
        <v>2</v>
      </c>
      <c r="L22" s="82">
        <f>IF(I22&lt;&gt;0,((VLOOKUP(I22,'1. Standard_Cost'!$B$4:$D$9,2)+VLOOKUP(I22,'1. Standard_Cost'!$B$4:$D$9,3))*J22*K22),"0")</f>
        <v>346260</v>
      </c>
      <c r="M22" s="82">
        <f>L22*'1. Standard_Cost'!$F$4</f>
        <v>57825.420000000006</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f>(L22+M22)*0.1</f>
        <v>40408.542000000001</v>
      </c>
      <c r="AD22" s="86"/>
      <c r="AE22" s="84">
        <f>SUM(AD22,AC22,AB22,Y22,U22,T22,S22,R22)*'1. Standard_Cost'!$B$29</f>
        <v>8081.7084000000004</v>
      </c>
      <c r="AF22" s="84">
        <f t="shared" ref="AF22:AF24" si="63">SUM(AE22,AD22,AC22,AB22,Y22,U22,T22,S22,R22)</f>
        <v>48490.250400000004</v>
      </c>
      <c r="AG22" s="83"/>
      <c r="AH22" s="83"/>
      <c r="AI22" s="83"/>
      <c r="AJ22" s="87"/>
      <c r="AK22" s="87"/>
      <c r="AL22" s="87"/>
      <c r="AM22" s="84">
        <f>AG22*'1. Standard_Cost'!$B$25+'Incremental_Cost Year 1'!AH22*'1. Standard_Cost'!$C$25+'Incremental_Cost Year 1'!AI22*'1. Standard_Cost'!$D$25+'Incremental_Cost Year 1'!AJ22+'Incremental_Cost Year 1'!AL22+AK22</f>
        <v>0</v>
      </c>
      <c r="AN22" s="84">
        <f>AM22*'1. Standard_Cost'!$C$29</f>
        <v>0</v>
      </c>
      <c r="AO22" s="153"/>
      <c r="AQ22" s="113">
        <f t="shared" ref="AQ22:AQ24" si="64">L22+M22</f>
        <v>404085.42</v>
      </c>
      <c r="AR22" s="113">
        <f t="shared" ref="AR22:AR24" si="65">AF22</f>
        <v>48490.250400000004</v>
      </c>
      <c r="AS22" s="113">
        <f t="shared" ref="AS22:AS24" si="66">AM22+AN22</f>
        <v>0</v>
      </c>
      <c r="AT22" s="113">
        <f t="shared" ref="AT22:AT24" si="67">SUM(AQ22,AR22,AS22)</f>
        <v>452575.6704</v>
      </c>
      <c r="AU22" s="154">
        <f>AT22</f>
        <v>452575.6704</v>
      </c>
      <c r="AV22" s="154"/>
      <c r="AW22" s="154"/>
      <c r="AX22" s="154"/>
      <c r="AY22" s="154"/>
      <c r="AZ22" s="154"/>
      <c r="BA22" s="154"/>
      <c r="BB22" s="155">
        <f t="shared" ref="BB22:BB24" si="68">SUM(AU22:BA22)-AT22</f>
        <v>0</v>
      </c>
      <c r="BC22" s="28"/>
      <c r="BD22" s="28"/>
      <c r="BE22" s="28"/>
      <c r="BF22" s="28"/>
    </row>
    <row r="23" spans="1:58" ht="43.9" customHeight="1" outlineLevel="2">
      <c r="A23" s="73"/>
      <c r="B23" s="111"/>
      <c r="C23" s="302"/>
      <c r="D23" s="219" t="s">
        <v>538</v>
      </c>
      <c r="E23" s="219" t="s">
        <v>934</v>
      </c>
      <c r="F23" s="65">
        <v>2026</v>
      </c>
      <c r="G23" s="65">
        <v>2028</v>
      </c>
      <c r="H23" s="220" t="s">
        <v>935</v>
      </c>
      <c r="I23" s="156"/>
      <c r="J23" s="156"/>
      <c r="K23" s="156"/>
      <c r="L23" s="84">
        <f>SUM(L22:L22)</f>
        <v>346260</v>
      </c>
      <c r="M23" s="84">
        <f>SUM(M22:M22)</f>
        <v>57825.420000000006</v>
      </c>
      <c r="N23" s="84"/>
      <c r="O23" s="156"/>
      <c r="P23" s="156"/>
      <c r="Q23" s="156"/>
      <c r="R23" s="84">
        <f>SUM(R22:R22)</f>
        <v>0</v>
      </c>
      <c r="S23" s="84">
        <f>SUM(S22:S22)</f>
        <v>0</v>
      </c>
      <c r="T23" s="84">
        <f>SUM(T22:T22)</f>
        <v>0</v>
      </c>
      <c r="U23" s="84">
        <f>SUM(U22:U22)</f>
        <v>0</v>
      </c>
      <c r="V23" s="156"/>
      <c r="W23" s="156"/>
      <c r="X23" s="156"/>
      <c r="Y23" s="84">
        <f>SUM(Y22:Y22)</f>
        <v>0</v>
      </c>
      <c r="Z23" s="156"/>
      <c r="AA23" s="156"/>
      <c r="AB23" s="84">
        <f>SUM(AB22:AB22)</f>
        <v>0</v>
      </c>
      <c r="AC23" s="84">
        <f>SUM(AC22:AC22)</f>
        <v>40408.542000000001</v>
      </c>
      <c r="AD23" s="84">
        <f>SUM(AD22:AD22)</f>
        <v>0</v>
      </c>
      <c r="AE23" s="84">
        <f>SUM(AE22:AE22)</f>
        <v>8081.7084000000004</v>
      </c>
      <c r="AF23" s="84">
        <f>SUM(AF22:AF22)</f>
        <v>48490.250400000004</v>
      </c>
      <c r="AG23" s="156"/>
      <c r="AH23" s="156"/>
      <c r="AI23" s="156"/>
      <c r="AJ23" s="84">
        <f>SUM(AJ22:AJ22)</f>
        <v>0</v>
      </c>
      <c r="AK23" s="84">
        <f>SUM(AK22:AK22)</f>
        <v>0</v>
      </c>
      <c r="AL23" s="84">
        <f>SUM(AL22:AL22)</f>
        <v>0</v>
      </c>
      <c r="AM23" s="84">
        <f>SUM(AM22:AM22)</f>
        <v>0</v>
      </c>
      <c r="AN23" s="84">
        <f>SUM(AN22:AN22)</f>
        <v>0</v>
      </c>
      <c r="AO23" s="157"/>
      <c r="AP23" s="158">
        <f t="shared" si="10"/>
        <v>452575.6704</v>
      </c>
      <c r="AQ23" s="84">
        <f t="shared" ref="AQ23:BB23" si="69">SUM(AQ22:AQ22)</f>
        <v>404085.42</v>
      </c>
      <c r="AR23" s="84">
        <f t="shared" si="69"/>
        <v>48490.250400000004</v>
      </c>
      <c r="AS23" s="84">
        <f t="shared" si="69"/>
        <v>0</v>
      </c>
      <c r="AT23" s="84">
        <f t="shared" si="69"/>
        <v>452575.6704</v>
      </c>
      <c r="AU23" s="84">
        <f t="shared" si="69"/>
        <v>452575.6704</v>
      </c>
      <c r="AV23" s="84">
        <f t="shared" si="69"/>
        <v>0</v>
      </c>
      <c r="AW23" s="84">
        <f t="shared" si="69"/>
        <v>0</v>
      </c>
      <c r="AX23" s="84">
        <f t="shared" si="69"/>
        <v>0</v>
      </c>
      <c r="AY23" s="84">
        <f t="shared" si="69"/>
        <v>0</v>
      </c>
      <c r="AZ23" s="84">
        <f t="shared" si="69"/>
        <v>0</v>
      </c>
      <c r="BA23" s="84">
        <f t="shared" si="69"/>
        <v>0</v>
      </c>
      <c r="BB23" s="84">
        <f t="shared" si="69"/>
        <v>0</v>
      </c>
      <c r="BC23" s="28"/>
      <c r="BD23" s="28"/>
      <c r="BE23" s="28"/>
      <c r="BF23" s="28"/>
    </row>
    <row r="24" spans="1:58" ht="63" outlineLevel="2">
      <c r="A24" s="73"/>
      <c r="B24" s="107"/>
      <c r="C24" s="108"/>
      <c r="D24" s="88"/>
      <c r="E24" s="183"/>
      <c r="F24" s="65">
        <v>2026</v>
      </c>
      <c r="G24" s="65">
        <v>2028</v>
      </c>
      <c r="H24" s="70" t="s">
        <v>939</v>
      </c>
      <c r="I24" s="87" t="s">
        <v>161</v>
      </c>
      <c r="J24" s="83">
        <v>2</v>
      </c>
      <c r="K24" s="83">
        <v>3</v>
      </c>
      <c r="L24" s="82">
        <f>IF(I24&lt;&gt;0,((VLOOKUP(I24,'1. Standard_Cost'!$B$4:$D$9,2)+VLOOKUP(I24,'1. Standard_Cost'!$B$4:$D$9,3))*J24*K24),"0")</f>
        <v>596520</v>
      </c>
      <c r="M24" s="82">
        <f>L24*'1. Standard_Cost'!$F$4</f>
        <v>99618.840000000011</v>
      </c>
      <c r="N24" s="83"/>
      <c r="O24" s="83"/>
      <c r="P24" s="83"/>
      <c r="Q24" s="83"/>
      <c r="R24" s="84">
        <f>'1. Standard_Cost'!$B$13*N24*P24</f>
        <v>0</v>
      </c>
      <c r="S24" s="84">
        <f>N24*O24*P24*'1. Standard_Cost'!$C$13</f>
        <v>0</v>
      </c>
      <c r="T24" s="84">
        <f>N24*P24*Q24*'1. Standard_Cost'!$D$13</f>
        <v>0</v>
      </c>
      <c r="U24" s="84">
        <f>N24*O24*'1. Standard_Cost'!$E$13</f>
        <v>0</v>
      </c>
      <c r="V24" s="83"/>
      <c r="W24" s="83"/>
      <c r="X24" s="83"/>
      <c r="Y24" s="84">
        <f>+V24*((X24*'1. Standard_Cost'!$B$17)+(W24*X24*'1. Standard_Cost'!$C$17))</f>
        <v>0</v>
      </c>
      <c r="Z24" s="83"/>
      <c r="AA24" s="83"/>
      <c r="AB24" s="84">
        <f>+Z24*'1. Standard_Cost'!$B$21+AA24*'1. Standard_Cost'!$C$21</f>
        <v>0</v>
      </c>
      <c r="AC24" s="85"/>
      <c r="AD24" s="86"/>
      <c r="AE24" s="84">
        <f>SUM(AD24,AC24,AB24,Y24,U24,T24,S24,R24)*'1. Standard_Cost'!$B$29</f>
        <v>0</v>
      </c>
      <c r="AF24" s="84">
        <f t="shared" si="63"/>
        <v>0</v>
      </c>
      <c r="AG24" s="83"/>
      <c r="AH24" s="83"/>
      <c r="AI24" s="83"/>
      <c r="AJ24" s="87"/>
      <c r="AK24" s="87"/>
      <c r="AL24" s="87"/>
      <c r="AM24" s="84">
        <f>AG24*'1. Standard_Cost'!$B$25+'Incremental_Cost Year 1'!AH24*'1. Standard_Cost'!$C$25+'Incremental_Cost Year 1'!AI24*'1. Standard_Cost'!$D$25+'Incremental_Cost Year 1'!AJ24+'Incremental_Cost Year 1'!AL24+AK24</f>
        <v>0</v>
      </c>
      <c r="AN24" s="84">
        <f>AM24*'1. Standard_Cost'!$C$29</f>
        <v>0</v>
      </c>
      <c r="AO24" s="87"/>
      <c r="AP24" s="144">
        <f t="shared" si="10"/>
        <v>696138.84</v>
      </c>
      <c r="AQ24" s="113">
        <f t="shared" si="64"/>
        <v>696138.84</v>
      </c>
      <c r="AR24" s="113">
        <f t="shared" si="65"/>
        <v>0</v>
      </c>
      <c r="AS24" s="113">
        <f t="shared" si="66"/>
        <v>0</v>
      </c>
      <c r="AT24" s="113">
        <f t="shared" si="67"/>
        <v>696138.84</v>
      </c>
      <c r="AU24" s="154">
        <f>AT24</f>
        <v>696138.84</v>
      </c>
      <c r="AV24" s="154"/>
      <c r="AW24" s="154"/>
      <c r="AX24" s="154"/>
      <c r="AY24" s="154"/>
      <c r="AZ24" s="154"/>
      <c r="BA24" s="154"/>
      <c r="BB24" s="155">
        <f t="shared" si="68"/>
        <v>0</v>
      </c>
      <c r="BC24" s="28"/>
      <c r="BD24" s="28"/>
      <c r="BE24" s="28"/>
      <c r="BF24" s="28"/>
    </row>
    <row r="25" spans="1:58" ht="34.9" customHeight="1" outlineLevel="1">
      <c r="A25" s="73"/>
      <c r="B25" s="181"/>
      <c r="C25" s="252"/>
      <c r="D25" s="421" t="s">
        <v>802</v>
      </c>
      <c r="E25" s="421" t="s">
        <v>940</v>
      </c>
      <c r="F25" s="65">
        <v>2026</v>
      </c>
      <c r="G25" s="65">
        <v>2028</v>
      </c>
      <c r="H25" s="220" t="s">
        <v>941</v>
      </c>
      <c r="I25" s="156"/>
      <c r="J25" s="156"/>
      <c r="K25" s="156"/>
      <c r="L25" s="84">
        <f>SUM(L24:L24)</f>
        <v>596520</v>
      </c>
      <c r="M25" s="84">
        <f>SUM(M24:M24)</f>
        <v>99618.840000000011</v>
      </c>
      <c r="N25" s="84"/>
      <c r="O25" s="156"/>
      <c r="P25" s="156"/>
      <c r="Q25" s="156"/>
      <c r="R25" s="84">
        <f>SUM(R24:R24)</f>
        <v>0</v>
      </c>
      <c r="S25" s="84">
        <f>SUM(S24:S24)</f>
        <v>0</v>
      </c>
      <c r="T25" s="84">
        <f>SUM(T24:T24)</f>
        <v>0</v>
      </c>
      <c r="U25" s="84">
        <f>SUM(U24:U24)</f>
        <v>0</v>
      </c>
      <c r="V25" s="156"/>
      <c r="W25" s="156"/>
      <c r="X25" s="156"/>
      <c r="Y25" s="84">
        <f>SUM(Y24:Y24)</f>
        <v>0</v>
      </c>
      <c r="Z25" s="156"/>
      <c r="AA25" s="156"/>
      <c r="AB25" s="84">
        <f>SUM(AB24:AB24)</f>
        <v>0</v>
      </c>
      <c r="AC25" s="84">
        <f>SUM(AC24:AC24)</f>
        <v>0</v>
      </c>
      <c r="AD25" s="84">
        <f>SUM(AD24:AD24)</f>
        <v>0</v>
      </c>
      <c r="AE25" s="84">
        <f>SUM(AE24:AE24)</f>
        <v>0</v>
      </c>
      <c r="AF25" s="84">
        <f>SUM(AF24:AF24)</f>
        <v>0</v>
      </c>
      <c r="AG25" s="156"/>
      <c r="AH25" s="156"/>
      <c r="AI25" s="156"/>
      <c r="AJ25" s="84">
        <f>SUM(AJ24:AJ24)</f>
        <v>0</v>
      </c>
      <c r="AK25" s="84">
        <f>SUM(AK24:AK24)</f>
        <v>0</v>
      </c>
      <c r="AL25" s="84">
        <f>SUM(AL24:AL24)</f>
        <v>0</v>
      </c>
      <c r="AM25" s="84">
        <f>SUM(AM24:AM24)</f>
        <v>0</v>
      </c>
      <c r="AN25" s="84">
        <f>SUM(AN24:AN24)</f>
        <v>0</v>
      </c>
      <c r="AO25" s="157"/>
      <c r="AP25" s="158"/>
      <c r="AQ25" s="84">
        <f t="shared" ref="AQ25:BB25" si="70">SUM(AQ24:AQ24)</f>
        <v>696138.84</v>
      </c>
      <c r="AR25" s="84">
        <f t="shared" si="70"/>
        <v>0</v>
      </c>
      <c r="AS25" s="84">
        <f t="shared" si="70"/>
        <v>0</v>
      </c>
      <c r="AT25" s="84">
        <f t="shared" si="70"/>
        <v>696138.84</v>
      </c>
      <c r="AU25" s="84">
        <f t="shared" si="70"/>
        <v>696138.84</v>
      </c>
      <c r="AV25" s="84">
        <f t="shared" si="70"/>
        <v>0</v>
      </c>
      <c r="AW25" s="84">
        <f t="shared" si="70"/>
        <v>0</v>
      </c>
      <c r="AX25" s="84">
        <f t="shared" si="70"/>
        <v>0</v>
      </c>
      <c r="AY25" s="84">
        <f t="shared" si="70"/>
        <v>0</v>
      </c>
      <c r="AZ25" s="84">
        <f t="shared" si="70"/>
        <v>0</v>
      </c>
      <c r="BA25" s="84">
        <f t="shared" si="70"/>
        <v>0</v>
      </c>
      <c r="BB25" s="84">
        <f t="shared" si="70"/>
        <v>0</v>
      </c>
      <c r="BC25" s="28"/>
      <c r="BD25" s="28"/>
      <c r="BE25" s="28"/>
      <c r="BF25" s="28"/>
    </row>
    <row r="26" spans="1:58" ht="47.25" outlineLevel="1">
      <c r="A26" s="73"/>
      <c r="B26" s="181"/>
      <c r="C26" s="188"/>
      <c r="D26" s="188"/>
      <c r="E26" s="309"/>
      <c r="F26" s="415">
        <v>2026</v>
      </c>
      <c r="G26" s="415" t="s">
        <v>806</v>
      </c>
      <c r="H26" s="327" t="s">
        <v>944</v>
      </c>
      <c r="I26" s="87"/>
      <c r="J26" s="83"/>
      <c r="K26" s="83"/>
      <c r="L26" s="82" t="str">
        <f>IF(I26&lt;&gt;0,((VLOOKUP(I26,'1. Standard_Cost'!$B$4:$D$9,2)+VLOOKUP(I26,'1. Standard_Cost'!$B$4:$D$9,3))*J26*K26),"0")</f>
        <v>0</v>
      </c>
      <c r="M26" s="82">
        <f>L26*'1. Standard_Cost'!$F$4</f>
        <v>0</v>
      </c>
      <c r="N26" s="83">
        <v>2</v>
      </c>
      <c r="O26" s="83">
        <v>2</v>
      </c>
      <c r="P26" s="83">
        <v>20</v>
      </c>
      <c r="Q26" s="83"/>
      <c r="R26" s="84">
        <f>'1. Standard_Cost'!$B$13*N26*P26</f>
        <v>80000</v>
      </c>
      <c r="S26" s="84">
        <f>N26*O26*P26*'1. Standard_Cost'!$C$13</f>
        <v>120000</v>
      </c>
      <c r="T26" s="84">
        <f>N26*P26*Q26*'1. Standard_Cost'!$D$13</f>
        <v>0</v>
      </c>
      <c r="U26" s="84">
        <f>N26*O26*'1. Standard_Cost'!$E$13</f>
        <v>200000</v>
      </c>
      <c r="V26" s="83"/>
      <c r="W26" s="83"/>
      <c r="X26" s="83"/>
      <c r="Y26" s="84">
        <f>+V26*((X26*'1. Standard_Cost'!$B$17)+(W26*X26*'1. Standard_Cost'!$C$17))</f>
        <v>0</v>
      </c>
      <c r="Z26" s="83"/>
      <c r="AA26" s="83">
        <v>10</v>
      </c>
      <c r="AB26" s="84">
        <f>+Z26*'1. Standard_Cost'!$B$21+AA26*'1. Standard_Cost'!$C$21</f>
        <v>250000</v>
      </c>
      <c r="AC26" s="85">
        <f>40*1000</f>
        <v>40000</v>
      </c>
      <c r="AD26" s="86"/>
      <c r="AE26" s="84">
        <f>SUM(AD26,AC26,AB26,Y26,U26,T26,S26,R26)*'1. Standard_Cost'!$B$29</f>
        <v>138000</v>
      </c>
      <c r="AF26" s="84">
        <f>SUM(AE26,AD26,AC26,AB26,Y26,U26,T26,S26,R26)</f>
        <v>828000</v>
      </c>
      <c r="AG26" s="83"/>
      <c r="AH26" s="83"/>
      <c r="AI26" s="83"/>
      <c r="AJ26" s="87"/>
      <c r="AK26" s="87"/>
      <c r="AL26" s="87"/>
      <c r="AM26" s="84">
        <f>AG26*'1. Standard_Cost'!$B$25+'Incremental_Cost Year 1'!AH26*'1. Standard_Cost'!$C$25+'Incremental_Cost Year 1'!AI26*'1. Standard_Cost'!$D$25+'Incremental_Cost Year 1'!AJ26+'Incremental_Cost Year 1'!AL26+AK26</f>
        <v>0</v>
      </c>
      <c r="AN26" s="84">
        <f>AM26*'1. Standard_Cost'!$C$29</f>
        <v>0</v>
      </c>
      <c r="AO26" s="87"/>
      <c r="AP26" s="144">
        <f t="shared" ref="AP26" si="71">AQ26+AR26</f>
        <v>828000</v>
      </c>
      <c r="AQ26" s="113">
        <f>L26+M26</f>
        <v>0</v>
      </c>
      <c r="AR26" s="113">
        <f>AF26</f>
        <v>828000</v>
      </c>
      <c r="AS26" s="113">
        <f>AM26+AN26</f>
        <v>0</v>
      </c>
      <c r="AT26" s="113">
        <f>SUM(AQ26,AR26,AS26)</f>
        <v>828000</v>
      </c>
      <c r="AU26" s="154"/>
      <c r="AV26" s="154"/>
      <c r="AW26" s="154"/>
      <c r="AX26" s="154"/>
      <c r="AY26" s="154"/>
      <c r="AZ26" s="154"/>
      <c r="BA26" s="154">
        <v>828000</v>
      </c>
      <c r="BB26" s="155">
        <f>SUM(AU26:BA26)-AT26</f>
        <v>0</v>
      </c>
      <c r="BC26" s="28"/>
      <c r="BD26" s="28"/>
      <c r="BE26" s="28"/>
      <c r="BF26" s="28"/>
    </row>
    <row r="27" spans="1:58" ht="78.75" outlineLevel="1">
      <c r="A27" s="73"/>
      <c r="B27" s="107"/>
      <c r="C27" s="189"/>
      <c r="D27" s="189"/>
      <c r="E27" s="316"/>
      <c r="F27" s="415">
        <v>2026</v>
      </c>
      <c r="G27" s="415">
        <v>2026</v>
      </c>
      <c r="H27" s="327" t="s">
        <v>945</v>
      </c>
      <c r="I27" s="87" t="s">
        <v>5</v>
      </c>
      <c r="J27" s="488">
        <v>1.5</v>
      </c>
      <c r="K27" s="83">
        <v>2</v>
      </c>
      <c r="L27" s="82">
        <f>IF(I27&lt;&gt;0,((VLOOKUP(I27,'1. Standard_Cost'!$B$4:$D$9,2)+VLOOKUP(I27,'1. Standard_Cost'!$B$4:$D$9,3))*J27*K27),"0")</f>
        <v>346260</v>
      </c>
      <c r="M27" s="82">
        <f>L27*'1. Standard_Cost'!$F$4</f>
        <v>57825.420000000006</v>
      </c>
      <c r="O27" s="324"/>
      <c r="P27" s="324"/>
      <c r="Q27" s="324"/>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v>20</v>
      </c>
      <c r="AB27" s="84">
        <f>+Z27*'1. Standard_Cost'!$B$21+AA27*'1. Standard_Cost'!$C$21</f>
        <v>500000</v>
      </c>
      <c r="AC27" s="85">
        <f>(L27+M27)*0.1</f>
        <v>40408.542000000001</v>
      </c>
      <c r="AD27" s="86"/>
      <c r="AE27" s="84">
        <f>SUM(AD27,AC27,AB27,Y27,U27,T27,S27,R27)*'1. Standard_Cost'!$B$29</f>
        <v>108081.7084</v>
      </c>
      <c r="AF27" s="84">
        <f>SUM(AE27,AD27,AC27,AB27,Y27,U27,T27,S27,R27)</f>
        <v>648490.25040000002</v>
      </c>
      <c r="AG27" s="83"/>
      <c r="AH27" s="83"/>
      <c r="AI27" s="83"/>
      <c r="AJ27" s="87"/>
      <c r="AK27" s="87"/>
      <c r="AL27" s="87"/>
      <c r="AM27" s="84">
        <f>AG27*'1. Standard_Cost'!$B$25+'Incremental_Cost Year 1'!AH27*'1. Standard_Cost'!$C$25+'Incremental_Cost Year 1'!AI27*'1. Standard_Cost'!$D$25+'Incremental_Cost Year 1'!AJ27+'Incremental_Cost Year 1'!AL27+AK27</f>
        <v>0</v>
      </c>
      <c r="AN27" s="84">
        <f>AM27*'1. Standard_Cost'!$C$29</f>
        <v>0</v>
      </c>
      <c r="AO27" s="87"/>
      <c r="AP27" s="144">
        <f t="shared" si="10"/>
        <v>1052575.6703999999</v>
      </c>
      <c r="AQ27" s="113">
        <f>L27+M27</f>
        <v>404085.42</v>
      </c>
      <c r="AR27" s="113">
        <f>AF27</f>
        <v>648490.25040000002</v>
      </c>
      <c r="AS27" s="113">
        <f>AM27+AN27</f>
        <v>0</v>
      </c>
      <c r="AT27" s="113">
        <f>SUM(AQ27,AR27,AS27)</f>
        <v>1052575.6703999999</v>
      </c>
      <c r="AU27" s="154">
        <v>452576</v>
      </c>
      <c r="AV27" s="154"/>
      <c r="AW27" s="154"/>
      <c r="AX27" s="154"/>
      <c r="AY27" s="154"/>
      <c r="AZ27" s="154"/>
      <c r="BA27" s="154"/>
      <c r="BB27" s="155">
        <f>SUM(AU27:BA27)-AT27</f>
        <v>-599999.67039999994</v>
      </c>
      <c r="BC27" s="28"/>
      <c r="BD27" s="28"/>
      <c r="BE27" s="28"/>
      <c r="BF27" s="28"/>
    </row>
    <row r="28" spans="1:58" ht="31.9" customHeight="1" outlineLevel="1">
      <c r="A28" s="73"/>
      <c r="B28" s="253"/>
      <c r="C28" s="274"/>
      <c r="D28" s="101" t="s">
        <v>809</v>
      </c>
      <c r="E28" s="69" t="s">
        <v>943</v>
      </c>
      <c r="F28" s="305">
        <v>2026</v>
      </c>
      <c r="G28" s="305">
        <v>2028</v>
      </c>
      <c r="H28" s="326" t="s">
        <v>942</v>
      </c>
      <c r="I28" s="156"/>
      <c r="J28" s="156"/>
      <c r="K28" s="156"/>
      <c r="L28" s="84">
        <f>SUM(L26:L27)</f>
        <v>346260</v>
      </c>
      <c r="M28" s="84">
        <f>SUM(M26:M27)</f>
        <v>57825.420000000006</v>
      </c>
      <c r="N28" s="84"/>
      <c r="O28" s="156"/>
      <c r="P28" s="156"/>
      <c r="Q28" s="156"/>
      <c r="R28" s="84">
        <f>SUM(R26:R27)</f>
        <v>80000</v>
      </c>
      <c r="S28" s="84">
        <f>SUM(S26:S27)</f>
        <v>120000</v>
      </c>
      <c r="T28" s="84">
        <f>SUM(T26:T27)</f>
        <v>0</v>
      </c>
      <c r="U28" s="84">
        <f>SUM(U26:U27)</f>
        <v>200000</v>
      </c>
      <c r="V28" s="156"/>
      <c r="W28" s="156"/>
      <c r="X28" s="156"/>
      <c r="Y28" s="84">
        <f>SUM(Y26:Y27)</f>
        <v>0</v>
      </c>
      <c r="Z28" s="156"/>
      <c r="AA28" s="156"/>
      <c r="AB28" s="84">
        <f>SUM(AB26:AB27)</f>
        <v>750000</v>
      </c>
      <c r="AC28" s="84">
        <f>SUM(AC26:AC27)</f>
        <v>80408.542000000001</v>
      </c>
      <c r="AD28" s="84">
        <f>SUM(AD26:AD27)</f>
        <v>0</v>
      </c>
      <c r="AE28" s="84">
        <f>SUM(AE26:AE27)</f>
        <v>246081.7084</v>
      </c>
      <c r="AF28" s="84">
        <f>SUM(AF26:AF27)</f>
        <v>1476490.2504</v>
      </c>
      <c r="AG28" s="156"/>
      <c r="AH28" s="156"/>
      <c r="AI28" s="156"/>
      <c r="AJ28" s="84">
        <f>SUM(AJ26:AJ27)</f>
        <v>0</v>
      </c>
      <c r="AK28" s="84">
        <f>SUM(AK26:AK27)</f>
        <v>0</v>
      </c>
      <c r="AL28" s="84">
        <f>SUM(AL26:AL27)</f>
        <v>0</v>
      </c>
      <c r="AM28" s="84">
        <f>SUM(AM26:AM27)</f>
        <v>0</v>
      </c>
      <c r="AN28" s="84">
        <f>SUM(AN26:AN27)</f>
        <v>0</v>
      </c>
      <c r="AO28" s="157"/>
      <c r="AP28" s="158"/>
      <c r="AQ28" s="84">
        <f t="shared" ref="AQ28:BB28" si="72">SUM(AQ26:AQ27)</f>
        <v>404085.42</v>
      </c>
      <c r="AR28" s="84">
        <f t="shared" si="72"/>
        <v>1476490.2504</v>
      </c>
      <c r="AS28" s="84">
        <f t="shared" si="72"/>
        <v>0</v>
      </c>
      <c r="AT28" s="84">
        <f t="shared" si="72"/>
        <v>1880575.6703999999</v>
      </c>
      <c r="AU28" s="84">
        <f t="shared" si="72"/>
        <v>452576</v>
      </c>
      <c r="AV28" s="84">
        <f t="shared" si="72"/>
        <v>0</v>
      </c>
      <c r="AW28" s="84">
        <f t="shared" si="72"/>
        <v>0</v>
      </c>
      <c r="AX28" s="84">
        <f t="shared" si="72"/>
        <v>0</v>
      </c>
      <c r="AY28" s="84">
        <f t="shared" si="72"/>
        <v>0</v>
      </c>
      <c r="AZ28" s="84">
        <f t="shared" si="72"/>
        <v>0</v>
      </c>
      <c r="BA28" s="84">
        <f t="shared" si="72"/>
        <v>828000</v>
      </c>
      <c r="BB28" s="84">
        <f t="shared" si="72"/>
        <v>-599999.67039999994</v>
      </c>
      <c r="BC28" s="28"/>
      <c r="BD28" s="28"/>
      <c r="BE28" s="28"/>
      <c r="BF28" s="28"/>
    </row>
    <row r="29" spans="1:58" s="30" customFormat="1" ht="40.9" customHeight="1">
      <c r="A29" s="78"/>
      <c r="B29" s="428"/>
      <c r="C29" s="507" t="s">
        <v>810</v>
      </c>
      <c r="D29" s="508"/>
      <c r="E29" s="509"/>
      <c r="F29" s="429"/>
      <c r="G29" s="429"/>
      <c r="H29" s="430" t="s">
        <v>812</v>
      </c>
      <c r="I29" s="431"/>
      <c r="J29" s="431"/>
      <c r="K29" s="431"/>
      <c r="L29" s="432">
        <f>SUM(L34,L43)</f>
        <v>24650065</v>
      </c>
      <c r="M29" s="432">
        <f>SUM(M34,M43)</f>
        <v>4116560.855</v>
      </c>
      <c r="N29" s="432"/>
      <c r="O29" s="432"/>
      <c r="P29" s="432"/>
      <c r="Q29" s="432"/>
      <c r="R29" s="432">
        <f t="shared" ref="R29:U29" si="73">SUM(R34,R43)</f>
        <v>50000</v>
      </c>
      <c r="S29" s="432">
        <f t="shared" si="73"/>
        <v>112500</v>
      </c>
      <c r="T29" s="432">
        <f t="shared" si="73"/>
        <v>0</v>
      </c>
      <c r="U29" s="432">
        <f t="shared" si="73"/>
        <v>150000</v>
      </c>
      <c r="V29" s="432"/>
      <c r="W29" s="432"/>
      <c r="X29" s="432"/>
      <c r="Y29" s="432">
        <f>SUM(Y34,Y43)</f>
        <v>0</v>
      </c>
      <c r="Z29" s="432"/>
      <c r="AA29" s="432"/>
      <c r="AB29" s="432">
        <f t="shared" ref="AB29:AF29" si="74">SUM(AB34,AB43)</f>
        <v>250000</v>
      </c>
      <c r="AC29" s="432">
        <f t="shared" si="74"/>
        <v>19687210.412999999</v>
      </c>
      <c r="AD29" s="432">
        <f t="shared" si="74"/>
        <v>0</v>
      </c>
      <c r="AE29" s="432">
        <f t="shared" si="74"/>
        <v>4049942.0825999998</v>
      </c>
      <c r="AF29" s="432">
        <f t="shared" si="74"/>
        <v>24299652.4956</v>
      </c>
      <c r="AG29" s="432"/>
      <c r="AH29" s="432"/>
      <c r="AI29" s="432"/>
      <c r="AJ29" s="432">
        <f t="shared" ref="AJ29:AN29" si="75">SUM(AJ34,AJ43)</f>
        <v>0</v>
      </c>
      <c r="AK29" s="432">
        <f t="shared" si="75"/>
        <v>0</v>
      </c>
      <c r="AL29" s="432">
        <f t="shared" si="75"/>
        <v>9000000</v>
      </c>
      <c r="AM29" s="432">
        <f t="shared" si="75"/>
        <v>12000000</v>
      </c>
      <c r="AN29" s="432">
        <f t="shared" si="75"/>
        <v>1800000</v>
      </c>
      <c r="AO29" s="432"/>
      <c r="AP29" s="433"/>
      <c r="AQ29" s="432">
        <f t="shared" ref="AQ29:BB29" si="76">SUM(AQ34,AQ43)</f>
        <v>28766625.855</v>
      </c>
      <c r="AR29" s="432">
        <f t="shared" si="76"/>
        <v>24299652.4956</v>
      </c>
      <c r="AS29" s="432">
        <f t="shared" si="76"/>
        <v>13800000</v>
      </c>
      <c r="AT29" s="432">
        <f t="shared" si="76"/>
        <v>66866278.350600004</v>
      </c>
      <c r="AU29" s="432">
        <f t="shared" si="76"/>
        <v>41900521.725000001</v>
      </c>
      <c r="AV29" s="432">
        <f t="shared" si="76"/>
        <v>0</v>
      </c>
      <c r="AW29" s="432">
        <f t="shared" si="76"/>
        <v>0</v>
      </c>
      <c r="AX29" s="432">
        <f t="shared" si="76"/>
        <v>0</v>
      </c>
      <c r="AY29" s="432">
        <f t="shared" si="76"/>
        <v>0</v>
      </c>
      <c r="AZ29" s="432">
        <f t="shared" si="76"/>
        <v>0</v>
      </c>
      <c r="BA29" s="432">
        <f t="shared" si="76"/>
        <v>1289757</v>
      </c>
      <c r="BB29" s="432">
        <f t="shared" si="76"/>
        <v>-23675999.625599999</v>
      </c>
    </row>
    <row r="30" spans="1:58" ht="84" customHeight="1" outlineLevel="2">
      <c r="A30" s="73"/>
      <c r="B30" s="107"/>
      <c r="C30" s="108"/>
      <c r="D30" s="120"/>
      <c r="E30" s="135"/>
      <c r="F30" s="343">
        <v>2026</v>
      </c>
      <c r="G30" s="343">
        <v>2028</v>
      </c>
      <c r="H30" s="110" t="s">
        <v>947</v>
      </c>
      <c r="I30" s="87" t="s">
        <v>161</v>
      </c>
      <c r="J30" s="83">
        <v>12</v>
      </c>
      <c r="K30" s="83">
        <v>20</v>
      </c>
      <c r="L30" s="82">
        <f>IF(I30&lt;&gt;0,((VLOOKUP(I30,'1. Standard_Cost'!$B$4:$D$9,2)+VLOOKUP(I30,'1. Standard_Cost'!$B$4:$D$9,3))*J30*K30),"0")</f>
        <v>23860800</v>
      </c>
      <c r="M30" s="82">
        <f>L30*'1. Standard_Cost'!$F$4</f>
        <v>3984753.6</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SUM(AE30,AD30,AC30,AB30,Y30,U30,T30,S30,R30)</f>
        <v>0</v>
      </c>
      <c r="AG30" s="83">
        <v>20</v>
      </c>
      <c r="AH30" s="83"/>
      <c r="AI30" s="83"/>
      <c r="AJ30" s="87"/>
      <c r="AK30" s="87"/>
      <c r="AL30" s="87"/>
      <c r="AM30" s="84">
        <f>AG30*'1. Standard_Cost'!$B$25+'Incremental_Cost Year 1'!AH30*'1. Standard_Cost'!$C$25+'Incremental_Cost Year 1'!AI30*'1. Standard_Cost'!$D$25+'Incremental_Cost Year 1'!AJ30+'Incremental_Cost Year 1'!AL30+AK30</f>
        <v>3000000</v>
      </c>
      <c r="AN30" s="84">
        <f>AM30*'1. Standard_Cost'!$C$29</f>
        <v>450000</v>
      </c>
      <c r="AO30" s="87"/>
      <c r="AP30" s="160">
        <f t="shared" ref="AP30:AP33" si="77">AQ30+AR30</f>
        <v>27845553.600000001</v>
      </c>
      <c r="AQ30" s="113">
        <f>L30+M30</f>
        <v>27845553.600000001</v>
      </c>
      <c r="AR30" s="113">
        <f>AF30</f>
        <v>0</v>
      </c>
      <c r="AS30" s="113">
        <f>AM30+AN30</f>
        <v>3450000</v>
      </c>
      <c r="AT30" s="113">
        <f>SUM(AQ30,AR30,AS30)</f>
        <v>31295553.600000001</v>
      </c>
      <c r="AU30" s="154">
        <f>AT30</f>
        <v>31295553.600000001</v>
      </c>
      <c r="AV30" s="154"/>
      <c r="AW30" s="154"/>
      <c r="AX30" s="154"/>
      <c r="AY30" s="154"/>
      <c r="AZ30" s="154"/>
      <c r="BA30" s="154"/>
      <c r="BB30" s="155">
        <f>SUM(AU30:BA30)-AT30</f>
        <v>0</v>
      </c>
      <c r="BC30" s="28"/>
      <c r="BD30" s="28"/>
      <c r="BE30" s="28"/>
      <c r="BF30" s="28"/>
    </row>
    <row r="31" spans="1:58" ht="55.15" customHeight="1" outlineLevel="2">
      <c r="A31" s="73"/>
      <c r="B31" s="107"/>
      <c r="C31" s="108"/>
      <c r="D31" s="120"/>
      <c r="E31" s="120"/>
      <c r="F31" s="415">
        <v>2026</v>
      </c>
      <c r="G31" s="415">
        <v>2028</v>
      </c>
      <c r="H31" s="443" t="s">
        <v>951</v>
      </c>
      <c r="I31" s="87" t="s">
        <v>4</v>
      </c>
      <c r="J31" s="83">
        <v>0.5</v>
      </c>
      <c r="K31" s="83">
        <v>5</v>
      </c>
      <c r="L31" s="82">
        <f>IF(I31&lt;&gt;0,((VLOOKUP(I31,'1. Standard_Cost'!$B$4:$D$9,2)+VLOOKUP(I31,'1. Standard_Cost'!$B$4:$D$9,3))*J31*K31),"0")</f>
        <v>341875</v>
      </c>
      <c r="M31" s="82">
        <f>L31*'1. Standard_Cost'!$F$4</f>
        <v>57093.125</v>
      </c>
      <c r="N31" s="83"/>
      <c r="O31" s="83"/>
      <c r="P31" s="83"/>
      <c r="Q31" s="83"/>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SUM(AE31,AD31,AC31,AB31,Y31,U31,T31,S31,R31)</f>
        <v>0</v>
      </c>
      <c r="AG31" s="83"/>
      <c r="AH31" s="83"/>
      <c r="AI31" s="83"/>
      <c r="AJ31" s="87"/>
      <c r="AK31" s="87"/>
      <c r="AL31" s="87"/>
      <c r="AM31" s="84">
        <f>AG31*'1. Standard_Cost'!$B$25+'Incremental_Cost Year 1'!AH31*'1. Standard_Cost'!$C$25+'Incremental_Cost Year 1'!AI31*'1. Standard_Cost'!$D$25+'Incremental_Cost Year 1'!AJ31+'Incremental_Cost Year 1'!AL31+AK31</f>
        <v>0</v>
      </c>
      <c r="AN31" s="84">
        <f>AM31*'1. Standard_Cost'!$C$29</f>
        <v>0</v>
      </c>
      <c r="AO31" s="87"/>
      <c r="AP31" s="160">
        <f t="shared" si="77"/>
        <v>398968.125</v>
      </c>
      <c r="AQ31" s="113">
        <f>L31+M31</f>
        <v>398968.125</v>
      </c>
      <c r="AR31" s="113">
        <f>AF31</f>
        <v>0</v>
      </c>
      <c r="AS31" s="113">
        <f>AM31+AN31</f>
        <v>0</v>
      </c>
      <c r="AT31" s="113">
        <f>SUM(AQ31,AR31,AS31)</f>
        <v>398968.125</v>
      </c>
      <c r="AU31" s="154">
        <f>AT31</f>
        <v>398968.125</v>
      </c>
      <c r="AV31" s="154"/>
      <c r="AW31" s="154"/>
      <c r="AX31" s="154"/>
      <c r="AY31" s="154"/>
      <c r="AZ31" s="154"/>
      <c r="BA31" s="154"/>
      <c r="BB31" s="336">
        <f>SUM(AU31:BA31)-AT31</f>
        <v>0</v>
      </c>
      <c r="BC31" s="28"/>
      <c r="BD31" s="28"/>
      <c r="BE31" s="28"/>
      <c r="BF31" s="28"/>
    </row>
    <row r="32" spans="1:58" ht="52.9" customHeight="1" outlineLevel="2">
      <c r="A32" s="73"/>
      <c r="B32" s="107"/>
      <c r="C32" s="108"/>
      <c r="D32" s="120"/>
      <c r="E32" s="120"/>
      <c r="F32" s="415">
        <v>2026</v>
      </c>
      <c r="G32" s="415">
        <v>2026</v>
      </c>
      <c r="H32" s="443" t="s">
        <v>952</v>
      </c>
      <c r="I32" s="87"/>
      <c r="J32" s="83"/>
      <c r="K32" s="83"/>
      <c r="L32" s="82" t="str">
        <f>IF(I32&lt;&gt;0,((VLOOKUP(I32,'1. Standard_Cost'!$B$4:$D$9,2)+VLOOKUP(I32,'1. Standard_Cost'!$B$4:$D$9,3))*J32*K32),"0")</f>
        <v>0</v>
      </c>
      <c r="M32" s="82">
        <f>L32*'1. Standard_Cost'!$F$4</f>
        <v>0</v>
      </c>
      <c r="N32" s="83">
        <v>1</v>
      </c>
      <c r="O32" s="83">
        <v>3</v>
      </c>
      <c r="P32" s="83">
        <v>25</v>
      </c>
      <c r="Q32" s="83"/>
      <c r="R32" s="84">
        <f>'1. Standard_Cost'!$B$13*N32*P32</f>
        <v>50000</v>
      </c>
      <c r="S32" s="84">
        <f>N32*O32*P32*'1. Standard_Cost'!$C$13</f>
        <v>112500</v>
      </c>
      <c r="T32" s="84">
        <f>N32*P32*Q32*'1. Standard_Cost'!$D$13</f>
        <v>0</v>
      </c>
      <c r="U32" s="84">
        <f>N32*O32*'1. Standard_Cost'!$E$13</f>
        <v>150000</v>
      </c>
      <c r="V32" s="83"/>
      <c r="W32" s="83"/>
      <c r="X32" s="83"/>
      <c r="Y32" s="84">
        <f>+V32*((X32*'1. Standard_Cost'!$B$17)+(W32*X32*'1. Standard_Cost'!$C$17))</f>
        <v>0</v>
      </c>
      <c r="Z32" s="83"/>
      <c r="AA32" s="83">
        <v>10</v>
      </c>
      <c r="AB32" s="84">
        <f>+Z32*'1. Standard_Cost'!$B$21+AA32*'1. Standard_Cost'!$C$21</f>
        <v>250000</v>
      </c>
      <c r="AC32" s="85">
        <f>(1*25*1000)</f>
        <v>25000</v>
      </c>
      <c r="AD32" s="86"/>
      <c r="AE32" s="84">
        <f>SUM(AD32,AC32,AB32,Y32,U32,T32,S32,R32)*'1. Standard_Cost'!$B$29</f>
        <v>117500</v>
      </c>
      <c r="AF32" s="84">
        <f>SUM(AE32,AD32,AC32,AB32,Y32,U32,T32,S32,R32)</f>
        <v>705000</v>
      </c>
      <c r="AG32" s="83"/>
      <c r="AH32" s="83"/>
      <c r="AI32" s="83"/>
      <c r="AJ32" s="87"/>
      <c r="AK32" s="87"/>
      <c r="AL32" s="87"/>
      <c r="AM32" s="84">
        <f>AG32*'1. Standard_Cost'!$B$25+'Incremental_Cost Year 1'!AH32*'1. Standard_Cost'!$C$25+'Incremental_Cost Year 1'!AI32*'1. Standard_Cost'!$D$25+'Incremental_Cost Year 1'!AJ32+'Incremental_Cost Year 1'!AL32+AK32</f>
        <v>0</v>
      </c>
      <c r="AN32" s="84">
        <f>AM32*'1. Standard_Cost'!$C$29</f>
        <v>0</v>
      </c>
      <c r="AO32" s="87"/>
      <c r="AP32" s="160">
        <f t="shared" ref="AP32" si="78">AQ32+AR32</f>
        <v>705000</v>
      </c>
      <c r="AQ32" s="113">
        <f>L32+M32</f>
        <v>0</v>
      </c>
      <c r="AR32" s="113">
        <f>AF32</f>
        <v>705000</v>
      </c>
      <c r="AS32" s="113">
        <f>AM32+AN32</f>
        <v>0</v>
      </c>
      <c r="AT32" s="113">
        <f>SUM(AQ32,AR32,AS32)</f>
        <v>705000</v>
      </c>
      <c r="AU32" s="154"/>
      <c r="AV32" s="154"/>
      <c r="AW32" s="154"/>
      <c r="AX32" s="154"/>
      <c r="AY32" s="154"/>
      <c r="AZ32" s="154"/>
      <c r="BA32" s="154">
        <f>AT32</f>
        <v>705000</v>
      </c>
      <c r="BB32" s="155">
        <f>SUM(AU32:BA32)-AT32</f>
        <v>0</v>
      </c>
      <c r="BC32" s="28"/>
      <c r="BD32" s="28"/>
      <c r="BE32" s="28"/>
      <c r="BF32" s="28"/>
    </row>
    <row r="33" spans="1:58" ht="40.15" customHeight="1" outlineLevel="2">
      <c r="A33" s="73"/>
      <c r="B33" s="107"/>
      <c r="C33" s="108"/>
      <c r="D33" s="120"/>
      <c r="E33" s="120"/>
      <c r="F33" s="415">
        <v>2026</v>
      </c>
      <c r="G33" s="415">
        <v>2028</v>
      </c>
      <c r="H33" s="443" t="s">
        <v>955</v>
      </c>
      <c r="I33" s="87"/>
      <c r="J33" s="83"/>
      <c r="K33" s="83"/>
      <c r="L33" s="82" t="str">
        <f>IF(I33&lt;&gt;0,((VLOOKUP(I33,'1. Standard_Cost'!$B$4:$D$9,2)+VLOOKUP(I33,'1. Standard_Cost'!$B$4:$D$9,3))*J33*K33),"0")</f>
        <v>0</v>
      </c>
      <c r="M33" s="82">
        <f>L33*'1. Standard_Cost'!$F$4</f>
        <v>0</v>
      </c>
      <c r="N33" s="83"/>
      <c r="O33" s="83"/>
      <c r="P33" s="83"/>
      <c r="Q33" s="83"/>
      <c r="R33" s="84">
        <f>'1. Standard_Cost'!$B$13*N33*P33</f>
        <v>0</v>
      </c>
      <c r="S33" s="84">
        <f>N33*O33*P33*'1. Standard_Cost'!$C$13</f>
        <v>0</v>
      </c>
      <c r="T33" s="84">
        <f>N33*P33*Q33*'1. Standard_Cost'!$D$13</f>
        <v>0</v>
      </c>
      <c r="U33" s="84">
        <f>N33*O33*'1. Standard_Cost'!$E$13</f>
        <v>0</v>
      </c>
      <c r="V33" s="83"/>
      <c r="W33" s="83"/>
      <c r="X33" s="83"/>
      <c r="Y33" s="84">
        <f>+V33*((X33*'1. Standard_Cost'!$B$17)+(W33*X33*'1. Standard_Cost'!$C$17))</f>
        <v>0</v>
      </c>
      <c r="Z33" s="83"/>
      <c r="AA33" s="83"/>
      <c r="AB33" s="84">
        <f>+Z33*'1. Standard_Cost'!$B$21+AA33*'1. Standard_Cost'!$C$21</f>
        <v>0</v>
      </c>
      <c r="AC33" s="85">
        <f>13*5*8*5000</f>
        <v>2600000</v>
      </c>
      <c r="AD33" s="86"/>
      <c r="AE33" s="84">
        <f>SUM(AD33,AC33,AB33,Y33,U33,T33,S33,R33)*'1. Standard_Cost'!$B$29</f>
        <v>520000</v>
      </c>
      <c r="AF33" s="84">
        <f>SUM(AE33,AD33,AC33,AB33,Y33,U33,T33,S33,R33)</f>
        <v>3120000</v>
      </c>
      <c r="AG33" s="83"/>
      <c r="AH33" s="83"/>
      <c r="AI33" s="83"/>
      <c r="AJ33" s="87"/>
      <c r="AK33" s="87"/>
      <c r="AL33" s="87">
        <f>5*800000</f>
        <v>4000000</v>
      </c>
      <c r="AM33" s="84">
        <f>AG33*'1. Standard_Cost'!$B$25+'Incremental_Cost Year 1'!AH33*'1. Standard_Cost'!$C$25+'Incremental_Cost Year 1'!AI33*'1. Standard_Cost'!$D$25+'Incremental_Cost Year 1'!AJ33+'Incremental_Cost Year 1'!AL33+AK33</f>
        <v>4000000</v>
      </c>
      <c r="AN33" s="84">
        <f>AM33*'1. Standard_Cost'!$C$29</f>
        <v>600000</v>
      </c>
      <c r="AO33" s="87"/>
      <c r="AP33" s="160">
        <f t="shared" si="77"/>
        <v>3120000</v>
      </c>
      <c r="AQ33" s="113">
        <f>L33+M33</f>
        <v>0</v>
      </c>
      <c r="AR33" s="113">
        <f>AF33</f>
        <v>3120000</v>
      </c>
      <c r="AS33" s="113">
        <f>AM33+AN33</f>
        <v>4600000</v>
      </c>
      <c r="AT33" s="113">
        <f>SUM(AQ33,AR33,AS33)</f>
        <v>7720000</v>
      </c>
      <c r="AU33" s="154"/>
      <c r="AV33" s="154"/>
      <c r="AW33" s="154"/>
      <c r="AX33" s="154"/>
      <c r="AY33" s="154"/>
      <c r="AZ33" s="154"/>
      <c r="BA33" s="154"/>
      <c r="BB33" s="155">
        <f>SUM(AU33:BA33)-AT33</f>
        <v>-7720000</v>
      </c>
      <c r="BC33" s="28"/>
      <c r="BD33" s="28"/>
      <c r="BE33" s="28"/>
      <c r="BF33" s="28"/>
    </row>
    <row r="34" spans="1:58" ht="33.6" customHeight="1" outlineLevel="1">
      <c r="A34" s="73"/>
      <c r="B34" s="111"/>
      <c r="C34" s="112"/>
      <c r="D34" s="444" t="s">
        <v>813</v>
      </c>
      <c r="E34" s="445" t="s">
        <v>899</v>
      </c>
      <c r="F34" s="346">
        <v>2026</v>
      </c>
      <c r="G34" s="347">
        <v>2026</v>
      </c>
      <c r="H34" s="219" t="s">
        <v>814</v>
      </c>
      <c r="I34" s="156"/>
      <c r="J34" s="156"/>
      <c r="K34" s="156"/>
      <c r="L34" s="84">
        <f>SUM(L30:L33)</f>
        <v>24202675</v>
      </c>
      <c r="M34" s="84">
        <f>SUM(M30:M33)</f>
        <v>4041846.7250000001</v>
      </c>
      <c r="N34" s="156"/>
      <c r="O34" s="156"/>
      <c r="P34" s="156"/>
      <c r="Q34" s="156"/>
      <c r="R34" s="84">
        <f>SUM(R30:R33)</f>
        <v>50000</v>
      </c>
      <c r="S34" s="84">
        <f>SUM(S30:S33)</f>
        <v>112500</v>
      </c>
      <c r="T34" s="84">
        <f>SUM(T30:T33)</f>
        <v>0</v>
      </c>
      <c r="U34" s="84">
        <f>SUM(U30:U33)</f>
        <v>150000</v>
      </c>
      <c r="V34" s="156"/>
      <c r="W34" s="156"/>
      <c r="X34" s="156"/>
      <c r="Y34" s="84">
        <f>SUM(Y30:Y33)</f>
        <v>0</v>
      </c>
      <c r="Z34" s="156"/>
      <c r="AA34" s="156"/>
      <c r="AB34" s="84">
        <f>SUM(AB30:AB33)</f>
        <v>250000</v>
      </c>
      <c r="AC34" s="84">
        <f>SUM(AC30:AC33)</f>
        <v>2625000</v>
      </c>
      <c r="AD34" s="84">
        <f>SUM(AD30:AD33)</f>
        <v>0</v>
      </c>
      <c r="AE34" s="84">
        <f>SUM(AE30:AE33)</f>
        <v>637500</v>
      </c>
      <c r="AF34" s="84">
        <f>SUM(AF30:AF33)</f>
        <v>3825000</v>
      </c>
      <c r="AG34" s="156"/>
      <c r="AH34" s="156"/>
      <c r="AI34" s="156"/>
      <c r="AJ34" s="84">
        <f>SUM(AJ30:AJ33)</f>
        <v>0</v>
      </c>
      <c r="AK34" s="84">
        <f>SUM(AK30:AK33)</f>
        <v>0</v>
      </c>
      <c r="AL34" s="84">
        <f>SUM(AL30:AL33)</f>
        <v>4000000</v>
      </c>
      <c r="AM34" s="84">
        <f>SUM(AM30:AM33)</f>
        <v>7000000</v>
      </c>
      <c r="AN34" s="84">
        <f>SUM(AN30:AN33)</f>
        <v>1050000</v>
      </c>
      <c r="AO34" s="157"/>
      <c r="AP34" s="158"/>
      <c r="AQ34" s="84">
        <f t="shared" ref="AQ34:BB34" si="79">SUM(AQ30:AQ33)</f>
        <v>28244521.725000001</v>
      </c>
      <c r="AR34" s="84">
        <f t="shared" si="79"/>
        <v>3825000</v>
      </c>
      <c r="AS34" s="84">
        <f t="shared" si="79"/>
        <v>8050000</v>
      </c>
      <c r="AT34" s="84">
        <f t="shared" si="79"/>
        <v>40119521.725000001</v>
      </c>
      <c r="AU34" s="84">
        <f t="shared" si="79"/>
        <v>31694521.725000001</v>
      </c>
      <c r="AV34" s="84">
        <f t="shared" si="79"/>
        <v>0</v>
      </c>
      <c r="AW34" s="84">
        <f t="shared" si="79"/>
        <v>0</v>
      </c>
      <c r="AX34" s="84">
        <f t="shared" si="79"/>
        <v>0</v>
      </c>
      <c r="AY34" s="84">
        <f t="shared" si="79"/>
        <v>0</v>
      </c>
      <c r="AZ34" s="84">
        <f t="shared" si="79"/>
        <v>0</v>
      </c>
      <c r="BA34" s="84">
        <f t="shared" si="79"/>
        <v>705000</v>
      </c>
      <c r="BB34" s="84">
        <f t="shared" si="79"/>
        <v>-7720000</v>
      </c>
      <c r="BC34" s="28"/>
      <c r="BD34" s="28"/>
      <c r="BE34" s="28"/>
      <c r="BF34" s="28"/>
    </row>
    <row r="35" spans="1:58" ht="110.25" outlineLevel="2">
      <c r="A35" s="73"/>
      <c r="B35" s="181"/>
      <c r="C35" s="188"/>
      <c r="D35" s="186"/>
      <c r="E35" s="136"/>
      <c r="F35" s="257">
        <v>2026</v>
      </c>
      <c r="G35" s="65">
        <v>2028</v>
      </c>
      <c r="H35" s="110" t="s">
        <v>958</v>
      </c>
      <c r="I35" s="87" t="s">
        <v>161</v>
      </c>
      <c r="J35" s="83">
        <v>3</v>
      </c>
      <c r="K35" s="83">
        <v>15</v>
      </c>
      <c r="L35" s="82">
        <f>IF(I35&lt;&gt;0,((VLOOKUP(I35,'1. Standard_Cost'!$B$4:$D$9,2)+VLOOKUP(I35,'1. Standard_Cost'!$B$4:$D$9,3))*J35*K35),"0")</f>
        <v>4473900</v>
      </c>
      <c r="M35" s="82">
        <f>L35*'1. Standard_Cost'!$F$4</f>
        <v>747141.3</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f>(15*885000+5*900000)+(20*70*90*180)</f>
        <v>40455000</v>
      </c>
      <c r="AD35" s="86"/>
      <c r="AE35" s="84">
        <f>SUM(AD35,AC35,AB35,Y35,U35,T35,S35,R35)*'1. Standard_Cost'!$B$29</f>
        <v>8091000</v>
      </c>
      <c r="AF35" s="84">
        <f>SUM(AE35,AD35,AC35,AB35,Y35,U35,T35,S35,R35)</f>
        <v>48546000</v>
      </c>
      <c r="AG35" s="83"/>
      <c r="AH35" s="83"/>
      <c r="AI35" s="83"/>
      <c r="AJ35" s="87"/>
      <c r="AK35" s="87"/>
      <c r="AL35" s="87"/>
      <c r="AM35" s="84">
        <f>AG35*'1. Standard_Cost'!$B$25+'Incremental_Cost Year 1'!AH35*'1. Standard_Cost'!$C$25+'Incremental_Cost Year 1'!AI35*'1. Standard_Cost'!$D$25+'Incremental_Cost Year 1'!AJ35+'Incremental_Cost Year 1'!AL35+AK35</f>
        <v>0</v>
      </c>
      <c r="AN35" s="84">
        <f>AM35*'1. Standard_Cost'!$C$29</f>
        <v>0</v>
      </c>
      <c r="AO35" s="87"/>
      <c r="AP35" s="144">
        <f t="shared" ref="AP35:AP41" si="80">AQ35+AR35</f>
        <v>53767041.299999997</v>
      </c>
      <c r="AQ35" s="113">
        <f>L35+M35</f>
        <v>5221041.3</v>
      </c>
      <c r="AR35" s="113">
        <f>AF35</f>
        <v>48546000</v>
      </c>
      <c r="AS35" s="113">
        <f>AM35+AN35</f>
        <v>0</v>
      </c>
      <c r="AT35" s="113">
        <f>SUM(AQ35,AR35,AS35)</f>
        <v>53767041.299999997</v>
      </c>
      <c r="AU35" s="154">
        <f>15*885000*1.2</f>
        <v>15930000</v>
      </c>
      <c r="AV35" s="154"/>
      <c r="AW35" s="154"/>
      <c r="AX35" s="154"/>
      <c r="AY35" s="154"/>
      <c r="AZ35" s="154"/>
      <c r="BA35" s="154"/>
      <c r="BB35" s="155">
        <f>SUM(AU35:BA35)-AT35</f>
        <v>-37837041.299999997</v>
      </c>
      <c r="BC35" s="28"/>
      <c r="BD35" s="28"/>
      <c r="BE35" s="28"/>
      <c r="BF35" s="28"/>
    </row>
    <row r="36" spans="1:58" ht="27.6" customHeight="1" outlineLevel="2">
      <c r="A36" s="73"/>
      <c r="B36" s="107"/>
      <c r="C36" s="189"/>
      <c r="D36" s="444" t="s">
        <v>802</v>
      </c>
      <c r="E36" s="444" t="s">
        <v>815</v>
      </c>
      <c r="F36" s="257">
        <v>2026</v>
      </c>
      <c r="G36" s="65">
        <v>2028</v>
      </c>
      <c r="H36" s="219" t="s">
        <v>816</v>
      </c>
      <c r="I36" s="156"/>
      <c r="J36" s="156"/>
      <c r="K36" s="156"/>
      <c r="L36" s="84">
        <f>SUM(L35:L35)</f>
        <v>4473900</v>
      </c>
      <c r="M36" s="84">
        <f>SUM(M35:M35)</f>
        <v>747141.3</v>
      </c>
      <c r="N36" s="156"/>
      <c r="O36" s="156"/>
      <c r="P36" s="156"/>
      <c r="Q36" s="156"/>
      <c r="R36" s="84">
        <f t="shared" ref="R36:U36" si="81">SUM(R35:R35)</f>
        <v>0</v>
      </c>
      <c r="S36" s="84">
        <f t="shared" si="81"/>
        <v>0</v>
      </c>
      <c r="T36" s="84">
        <f t="shared" si="81"/>
        <v>0</v>
      </c>
      <c r="U36" s="84">
        <f t="shared" si="81"/>
        <v>0</v>
      </c>
      <c r="V36" s="156"/>
      <c r="W36" s="156"/>
      <c r="X36" s="156"/>
      <c r="Y36" s="84">
        <f>SUM(Y35:Y35)</f>
        <v>0</v>
      </c>
      <c r="Z36" s="156"/>
      <c r="AA36" s="156"/>
      <c r="AB36" s="84">
        <f t="shared" ref="AB36:AF36" si="82">SUM(AB35:AB35)</f>
        <v>0</v>
      </c>
      <c r="AC36" s="84">
        <f t="shared" si="82"/>
        <v>40455000</v>
      </c>
      <c r="AD36" s="84">
        <f t="shared" si="82"/>
        <v>0</v>
      </c>
      <c r="AE36" s="84">
        <f t="shared" si="82"/>
        <v>8091000</v>
      </c>
      <c r="AF36" s="84">
        <f t="shared" si="82"/>
        <v>48546000</v>
      </c>
      <c r="AG36" s="156"/>
      <c r="AH36" s="156"/>
      <c r="AI36" s="156"/>
      <c r="AJ36" s="84">
        <f t="shared" ref="AJ36:AN36" si="83">SUM(AJ35:AJ35)</f>
        <v>0</v>
      </c>
      <c r="AK36" s="84">
        <f t="shared" si="83"/>
        <v>0</v>
      </c>
      <c r="AL36" s="84">
        <f t="shared" si="83"/>
        <v>0</v>
      </c>
      <c r="AM36" s="84">
        <f t="shared" si="83"/>
        <v>0</v>
      </c>
      <c r="AN36" s="84">
        <f t="shared" si="83"/>
        <v>0</v>
      </c>
      <c r="AO36" s="157"/>
      <c r="AQ36" s="113">
        <f t="shared" ref="AQ36:BB36" si="84">SUM(AQ35:AQ35)</f>
        <v>5221041.3</v>
      </c>
      <c r="AR36" s="113">
        <f t="shared" si="84"/>
        <v>48546000</v>
      </c>
      <c r="AS36" s="113">
        <f t="shared" si="84"/>
        <v>0</v>
      </c>
      <c r="AT36" s="113">
        <f t="shared" si="84"/>
        <v>53767041.299999997</v>
      </c>
      <c r="AU36" s="155">
        <f t="shared" si="84"/>
        <v>15930000</v>
      </c>
      <c r="AV36" s="155">
        <f t="shared" si="84"/>
        <v>0</v>
      </c>
      <c r="AW36" s="155">
        <f t="shared" si="84"/>
        <v>0</v>
      </c>
      <c r="AX36" s="155">
        <f t="shared" si="84"/>
        <v>0</v>
      </c>
      <c r="AY36" s="155">
        <f t="shared" si="84"/>
        <v>0</v>
      </c>
      <c r="AZ36" s="155">
        <f t="shared" si="84"/>
        <v>0</v>
      </c>
      <c r="BA36" s="155">
        <f t="shared" si="84"/>
        <v>0</v>
      </c>
      <c r="BB36" s="155">
        <f t="shared" si="84"/>
        <v>-37837041.299999997</v>
      </c>
      <c r="BC36" s="28"/>
      <c r="BD36" s="28"/>
      <c r="BE36" s="28"/>
      <c r="BF36" s="28"/>
    </row>
    <row r="37" spans="1:58" ht="77.45" customHeight="1" outlineLevel="2">
      <c r="A37" s="73"/>
      <c r="B37" s="107"/>
      <c r="C37" s="189"/>
      <c r="D37" s="186"/>
      <c r="E37" s="121"/>
      <c r="F37" s="126">
        <v>2026</v>
      </c>
      <c r="G37" s="93">
        <v>2028</v>
      </c>
      <c r="H37" s="67" t="s">
        <v>961</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f>(10400*7*400)+(10400*1500)</f>
        <v>44720000</v>
      </c>
      <c r="AD37" s="86"/>
      <c r="AE37" s="84">
        <f>SUM(AD37,AC37,AB37,Y37,U37,T37,S37,R37)*'1. Standard_Cost'!$B$29</f>
        <v>8944000</v>
      </c>
      <c r="AF37" s="84">
        <f>SUM(AE37,AD37,AC37,AB37,Y37,U37,T37,S37,R37)</f>
        <v>53664000</v>
      </c>
      <c r="AG37" s="83"/>
      <c r="AH37" s="83"/>
      <c r="AI37" s="83"/>
      <c r="AJ37" s="87"/>
      <c r="AK37" s="87"/>
      <c r="AL37" s="87"/>
      <c r="AM37" s="84">
        <f>AG37*'1. Standard_Cost'!$B$25+'Incremental_Cost Year 1'!AH37*'1. Standard_Cost'!$C$25+'Incremental_Cost Year 1'!AI37*'1. Standard_Cost'!$D$25+'Incremental_Cost Year 1'!AJ37+'Incremental_Cost Year 1'!AL37+AK37</f>
        <v>0</v>
      </c>
      <c r="AN37" s="84">
        <f>AM37*'1. Standard_Cost'!$C$29</f>
        <v>0</v>
      </c>
      <c r="AO37" s="153"/>
      <c r="AP37" s="144">
        <f t="shared" si="80"/>
        <v>53664000</v>
      </c>
      <c r="AQ37" s="113">
        <f>L37+M37</f>
        <v>0</v>
      </c>
      <c r="AR37" s="113">
        <f>AF37</f>
        <v>53664000</v>
      </c>
      <c r="AS37" s="113">
        <f>AM37+AN37</f>
        <v>0</v>
      </c>
      <c r="AT37" s="113">
        <f>SUM(AQ37,AR37,AS37)</f>
        <v>53664000</v>
      </c>
      <c r="AU37" s="154">
        <f>AT37/2</f>
        <v>26832000</v>
      </c>
      <c r="AV37" s="154"/>
      <c r="AW37" s="154"/>
      <c r="AX37" s="154"/>
      <c r="AY37" s="154"/>
      <c r="AZ37" s="154"/>
      <c r="BA37" s="154"/>
      <c r="BB37" s="336">
        <f>SUM(AU37:BA37)-AT37</f>
        <v>-26832000</v>
      </c>
      <c r="BC37" s="28"/>
      <c r="BD37" s="28"/>
      <c r="BE37" s="28"/>
      <c r="BF37" s="28"/>
    </row>
    <row r="38" spans="1:58" ht="32.450000000000003" customHeight="1" outlineLevel="2">
      <c r="A38" s="73"/>
      <c r="B38" s="107"/>
      <c r="C38" s="189"/>
      <c r="D38" s="414" t="s">
        <v>802</v>
      </c>
      <c r="E38" s="414" t="s">
        <v>817</v>
      </c>
      <c r="F38" s="65">
        <v>2026</v>
      </c>
      <c r="G38" s="65">
        <v>2028</v>
      </c>
      <c r="H38" s="219" t="s">
        <v>818</v>
      </c>
      <c r="I38" s="156"/>
      <c r="J38" s="156"/>
      <c r="K38" s="156"/>
      <c r="L38" s="84">
        <f>SUM(L37:L37)</f>
        <v>0</v>
      </c>
      <c r="M38" s="84">
        <f>SUM(M37:M37)</f>
        <v>0</v>
      </c>
      <c r="N38" s="156"/>
      <c r="O38" s="156"/>
      <c r="P38" s="156"/>
      <c r="Q38" s="156"/>
      <c r="R38" s="84">
        <f t="shared" ref="R38:R40" si="85">SUM(R37:R37)</f>
        <v>0</v>
      </c>
      <c r="S38" s="84">
        <f t="shared" ref="S38:S40" si="86">SUM(S37:S37)</f>
        <v>0</v>
      </c>
      <c r="T38" s="84">
        <f t="shared" ref="T38:T40" si="87">SUM(T37:T37)</f>
        <v>0</v>
      </c>
      <c r="U38" s="84">
        <f t="shared" ref="U38:U40" si="88">SUM(U37:U37)</f>
        <v>0</v>
      </c>
      <c r="V38" s="156"/>
      <c r="W38" s="156"/>
      <c r="X38" s="156"/>
      <c r="Y38" s="84">
        <f>SUM(Y37:Y37)</f>
        <v>0</v>
      </c>
      <c r="Z38" s="156"/>
      <c r="AA38" s="156"/>
      <c r="AB38" s="84">
        <f t="shared" ref="AB38:AB40" si="89">SUM(AB37:AB37)</f>
        <v>0</v>
      </c>
      <c r="AC38" s="84">
        <f t="shared" ref="AC38:AC40" si="90">SUM(AC37:AC37)</f>
        <v>44720000</v>
      </c>
      <c r="AD38" s="84">
        <f t="shared" ref="AD38:AD40" si="91">SUM(AD37:AD37)</f>
        <v>0</v>
      </c>
      <c r="AE38" s="84">
        <f t="shared" ref="AE38:AE40" si="92">SUM(AE37:AE37)</f>
        <v>8944000</v>
      </c>
      <c r="AF38" s="84">
        <f t="shared" ref="AF38:AF40" si="93">SUM(AF37:AF37)</f>
        <v>53664000</v>
      </c>
      <c r="AG38" s="156"/>
      <c r="AH38" s="156"/>
      <c r="AI38" s="156"/>
      <c r="AJ38" s="84">
        <f t="shared" ref="AJ38:AJ40" si="94">SUM(AJ37:AJ37)</f>
        <v>0</v>
      </c>
      <c r="AK38" s="84">
        <f t="shared" ref="AK38:AK40" si="95">SUM(AK37:AK37)</f>
        <v>0</v>
      </c>
      <c r="AL38" s="84">
        <f t="shared" ref="AL38:AL40" si="96">SUM(AL37:AL37)</f>
        <v>0</v>
      </c>
      <c r="AM38" s="84">
        <f t="shared" ref="AM38:AM40" si="97">SUM(AM37:AM37)</f>
        <v>0</v>
      </c>
      <c r="AN38" s="84">
        <f t="shared" ref="AN38:AN40" si="98">SUM(AN37:AN37)</f>
        <v>0</v>
      </c>
      <c r="AO38" s="157"/>
      <c r="AQ38" s="113">
        <f t="shared" ref="AQ38:AQ40" si="99">SUM(AQ37:AQ37)</f>
        <v>0</v>
      </c>
      <c r="AR38" s="113">
        <f t="shared" ref="AR38:AR40" si="100">SUM(AR37:AR37)</f>
        <v>53664000</v>
      </c>
      <c r="AS38" s="113">
        <f t="shared" ref="AS38:AS40" si="101">SUM(AS37:AS37)</f>
        <v>0</v>
      </c>
      <c r="AT38" s="113">
        <f t="shared" ref="AT38:AT40" si="102">SUM(AT37:AT37)</f>
        <v>53664000</v>
      </c>
      <c r="AU38" s="155">
        <f t="shared" ref="AU38:AU40" si="103">SUM(AU37:AU37)</f>
        <v>26832000</v>
      </c>
      <c r="AV38" s="155">
        <f t="shared" ref="AV38:AV40" si="104">SUM(AV37:AV37)</f>
        <v>0</v>
      </c>
      <c r="AW38" s="155">
        <f t="shared" ref="AW38:AW40" si="105">SUM(AW37:AW37)</f>
        <v>0</v>
      </c>
      <c r="AX38" s="155">
        <f t="shared" ref="AX38:AX40" si="106">SUM(AX37:AX37)</f>
        <v>0</v>
      </c>
      <c r="AY38" s="155">
        <f t="shared" ref="AY38:AY40" si="107">SUM(AY37:AY37)</f>
        <v>0</v>
      </c>
      <c r="AZ38" s="155">
        <f t="shared" ref="AZ38:AZ40" si="108">SUM(AZ37:AZ37)</f>
        <v>0</v>
      </c>
      <c r="BA38" s="155">
        <f t="shared" ref="BA38:BA40" si="109">SUM(BA37:BA37)</f>
        <v>0</v>
      </c>
      <c r="BB38" s="155">
        <f t="shared" ref="BB38:BB40" si="110">SUM(BB37:BB37)</f>
        <v>-26832000</v>
      </c>
      <c r="BC38" s="28"/>
      <c r="BD38" s="28"/>
      <c r="BE38" s="28"/>
      <c r="BF38" s="28"/>
    </row>
    <row r="39" spans="1:58" ht="69.599999999999994" customHeight="1" outlineLevel="2">
      <c r="A39" s="73"/>
      <c r="B39" s="107"/>
      <c r="C39" s="189"/>
      <c r="D39" s="186"/>
      <c r="E39" s="121"/>
      <c r="F39" s="257">
        <v>2026</v>
      </c>
      <c r="G39" s="65">
        <v>2028</v>
      </c>
      <c r="H39" s="67" t="s">
        <v>962</v>
      </c>
      <c r="I39" s="87" t="s">
        <v>161</v>
      </c>
      <c r="J39" s="83">
        <v>2</v>
      </c>
      <c r="K39" s="83">
        <v>18</v>
      </c>
      <c r="L39" s="82">
        <f>IF(I39&lt;&gt;0,((VLOOKUP(I39,'1. Standard_Cost'!$B$4:$D$9,2)+VLOOKUP(I39,'1. Standard_Cost'!$B$4:$D$9,3))*J39*K39),"0")</f>
        <v>3579120</v>
      </c>
      <c r="M39" s="82">
        <f>L39*'1. Standard_Cost'!$F$4</f>
        <v>597713.04</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f>(L39+M39)*0.1</f>
        <v>417683.304</v>
      </c>
      <c r="AD39" s="86"/>
      <c r="AE39" s="84">
        <f>SUM(AD39,AC39,AB39,Y39,U39,T39,S39,R39)*'1. Standard_Cost'!$B$29</f>
        <v>83536.660800000012</v>
      </c>
      <c r="AF39" s="84">
        <f>SUM(AE39,AD39,AC39,AB39,Y39,U39,T39,S39,R39)</f>
        <v>501219.96480000002</v>
      </c>
      <c r="AG39" s="83"/>
      <c r="AH39" s="83"/>
      <c r="AI39" s="83"/>
      <c r="AJ39" s="87"/>
      <c r="AK39" s="87"/>
      <c r="AL39" s="87"/>
      <c r="AM39" s="84">
        <f>AG39*'1. Standard_Cost'!$B$25+'Incremental_Cost Year 1'!AH39*'1. Standard_Cost'!$C$25+'Incremental_Cost Year 1'!AI39*'1. Standard_Cost'!$D$25+'Incremental_Cost Year 1'!AJ39+'Incremental_Cost Year 1'!AL39+AK39</f>
        <v>0</v>
      </c>
      <c r="AN39" s="84">
        <f>AM39*'1. Standard_Cost'!$C$29</f>
        <v>0</v>
      </c>
      <c r="AO39" s="153"/>
      <c r="AP39" s="144">
        <f t="shared" si="80"/>
        <v>4678053.0048000002</v>
      </c>
      <c r="AQ39" s="113">
        <f>L39+M39</f>
        <v>4176833.04</v>
      </c>
      <c r="AR39" s="113">
        <f>AF39</f>
        <v>501219.96480000002</v>
      </c>
      <c r="AS39" s="113">
        <f>AM39+AN39</f>
        <v>0</v>
      </c>
      <c r="AT39" s="113">
        <f>SUM(AQ39,AR39,AS39)</f>
        <v>4678053.0048000002</v>
      </c>
      <c r="AU39" s="154"/>
      <c r="AV39" s="154"/>
      <c r="AW39" s="154"/>
      <c r="AX39" s="154"/>
      <c r="AY39" s="154"/>
      <c r="AZ39" s="154"/>
      <c r="BA39" s="154">
        <f>AT39</f>
        <v>4678053.0048000002</v>
      </c>
      <c r="BB39" s="155">
        <f>SUM(AU39:BA39)-AT39</f>
        <v>0</v>
      </c>
      <c r="BC39" s="28"/>
      <c r="BD39" s="28"/>
      <c r="BE39" s="28"/>
      <c r="BF39" s="28"/>
    </row>
    <row r="40" spans="1:58" ht="41.45" customHeight="1" outlineLevel="2">
      <c r="A40" s="73"/>
      <c r="B40" s="107"/>
      <c r="C40" s="189"/>
      <c r="D40" s="414" t="s">
        <v>825</v>
      </c>
      <c r="E40" s="414" t="s">
        <v>819</v>
      </c>
      <c r="F40" s="257">
        <v>2026</v>
      </c>
      <c r="G40" s="65">
        <v>2028</v>
      </c>
      <c r="H40" s="219" t="s">
        <v>821</v>
      </c>
      <c r="I40" s="156"/>
      <c r="J40" s="156"/>
      <c r="K40" s="156"/>
      <c r="L40" s="84">
        <f>SUM(L39:L39)</f>
        <v>3579120</v>
      </c>
      <c r="M40" s="84">
        <f>SUM(M39:M39)</f>
        <v>597713.04</v>
      </c>
      <c r="N40" s="156"/>
      <c r="O40" s="156"/>
      <c r="P40" s="156"/>
      <c r="Q40" s="156"/>
      <c r="R40" s="84">
        <f t="shared" si="85"/>
        <v>0</v>
      </c>
      <c r="S40" s="84">
        <f t="shared" si="86"/>
        <v>0</v>
      </c>
      <c r="T40" s="84">
        <f t="shared" si="87"/>
        <v>0</v>
      </c>
      <c r="U40" s="84">
        <f t="shared" si="88"/>
        <v>0</v>
      </c>
      <c r="V40" s="156"/>
      <c r="W40" s="156"/>
      <c r="X40" s="156"/>
      <c r="Y40" s="84">
        <f>SUM(Y39:Y39)</f>
        <v>0</v>
      </c>
      <c r="Z40" s="156"/>
      <c r="AA40" s="156"/>
      <c r="AB40" s="84">
        <f t="shared" si="89"/>
        <v>0</v>
      </c>
      <c r="AC40" s="84">
        <f t="shared" si="90"/>
        <v>417683.304</v>
      </c>
      <c r="AD40" s="84">
        <f t="shared" si="91"/>
        <v>0</v>
      </c>
      <c r="AE40" s="84">
        <f t="shared" si="92"/>
        <v>83536.660800000012</v>
      </c>
      <c r="AF40" s="84">
        <f t="shared" si="93"/>
        <v>501219.96480000002</v>
      </c>
      <c r="AG40" s="156"/>
      <c r="AH40" s="156"/>
      <c r="AI40" s="156"/>
      <c r="AJ40" s="84">
        <f t="shared" si="94"/>
        <v>0</v>
      </c>
      <c r="AK40" s="84">
        <f t="shared" si="95"/>
        <v>0</v>
      </c>
      <c r="AL40" s="84">
        <f t="shared" si="96"/>
        <v>0</v>
      </c>
      <c r="AM40" s="84">
        <f t="shared" si="97"/>
        <v>0</v>
      </c>
      <c r="AN40" s="84">
        <f t="shared" si="98"/>
        <v>0</v>
      </c>
      <c r="AO40" s="157"/>
      <c r="AQ40" s="113">
        <f t="shared" si="99"/>
        <v>4176833.04</v>
      </c>
      <c r="AR40" s="113">
        <f t="shared" si="100"/>
        <v>501219.96480000002</v>
      </c>
      <c r="AS40" s="113">
        <f t="shared" si="101"/>
        <v>0</v>
      </c>
      <c r="AT40" s="113">
        <f t="shared" si="102"/>
        <v>4678053.0048000002</v>
      </c>
      <c r="AU40" s="155">
        <f t="shared" si="103"/>
        <v>0</v>
      </c>
      <c r="AV40" s="155">
        <f t="shared" si="104"/>
        <v>0</v>
      </c>
      <c r="AW40" s="155">
        <f t="shared" si="105"/>
        <v>0</v>
      </c>
      <c r="AX40" s="155">
        <f t="shared" si="106"/>
        <v>0</v>
      </c>
      <c r="AY40" s="155">
        <f t="shared" si="107"/>
        <v>0</v>
      </c>
      <c r="AZ40" s="155">
        <f t="shared" si="108"/>
        <v>0</v>
      </c>
      <c r="BA40" s="155">
        <f t="shared" si="109"/>
        <v>4678053.0048000002</v>
      </c>
      <c r="BB40" s="155">
        <f t="shared" si="110"/>
        <v>0</v>
      </c>
      <c r="BC40" s="28"/>
      <c r="BD40" s="28"/>
      <c r="BE40" s="28"/>
      <c r="BF40" s="28"/>
    </row>
    <row r="41" spans="1:58" ht="45" customHeight="1" outlineLevel="2">
      <c r="A41" s="73"/>
      <c r="B41" s="107"/>
      <c r="C41" s="108"/>
      <c r="D41" s="136"/>
      <c r="E41" s="121"/>
      <c r="F41" s="257">
        <v>2026</v>
      </c>
      <c r="G41" s="65">
        <v>2028</v>
      </c>
      <c r="H41" s="452" t="s">
        <v>965</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f>15*70*90*180</f>
        <v>17010000</v>
      </c>
      <c r="AD41" s="86"/>
      <c r="AE41" s="84">
        <f>SUM(AD41,AC41,AB41,Y41,U41,T41,S41,R41)*'1. Standard_Cost'!$B$29</f>
        <v>3402000</v>
      </c>
      <c r="AF41" s="84">
        <f>SUM(AE41,AD41,AC41,AB41,Y41,U41,T41,S41,R41)</f>
        <v>20412000</v>
      </c>
      <c r="AG41" s="83"/>
      <c r="AH41" s="83"/>
      <c r="AI41" s="83"/>
      <c r="AJ41" s="87"/>
      <c r="AK41" s="87"/>
      <c r="AL41" s="87"/>
      <c r="AM41" s="84">
        <f>AG41*'1. Standard_Cost'!$B$25+'Incremental_Cost Year 1'!AH41*'1. Standard_Cost'!$C$25+'Incremental_Cost Year 1'!AI41*'1. Standard_Cost'!$D$25+'Incremental_Cost Year 1'!AJ41+'Incremental_Cost Year 1'!AL41+AK41</f>
        <v>0</v>
      </c>
      <c r="AN41" s="84">
        <f>AM41*'1. Standard_Cost'!$C$29</f>
        <v>0</v>
      </c>
      <c r="AO41" s="153"/>
      <c r="AP41" s="144">
        <f t="shared" si="80"/>
        <v>20412000</v>
      </c>
      <c r="AQ41" s="113">
        <f>L41+M41</f>
        <v>0</v>
      </c>
      <c r="AR41" s="113">
        <f>AF41</f>
        <v>20412000</v>
      </c>
      <c r="AS41" s="113">
        <f>AM41+AN41</f>
        <v>0</v>
      </c>
      <c r="AT41" s="113">
        <f>SUM(AQ41,AR41,AS41)</f>
        <v>20412000</v>
      </c>
      <c r="AU41" s="154">
        <f>AT41/2</f>
        <v>10206000</v>
      </c>
      <c r="AV41" s="154"/>
      <c r="AW41" s="154"/>
      <c r="AX41" s="154"/>
      <c r="AY41" s="154"/>
      <c r="AZ41" s="154"/>
      <c r="BA41" s="154"/>
      <c r="BB41" s="155">
        <f>SUM(AU41:BA41)-AT41</f>
        <v>-10206000</v>
      </c>
      <c r="BC41" s="28"/>
      <c r="BD41" s="28"/>
      <c r="BE41" s="28"/>
      <c r="BF41" s="28"/>
    </row>
    <row r="42" spans="1:58" ht="58.9" customHeight="1" outlineLevel="2">
      <c r="A42" s="73"/>
      <c r="B42" s="107"/>
      <c r="C42" s="108"/>
      <c r="D42" s="90"/>
      <c r="E42" s="121"/>
      <c r="F42" s="257">
        <v>2026</v>
      </c>
      <c r="G42" s="65">
        <v>2028</v>
      </c>
      <c r="H42" s="452" t="s">
        <v>967</v>
      </c>
      <c r="I42" s="87" t="s">
        <v>161</v>
      </c>
      <c r="J42" s="249">
        <v>0.5</v>
      </c>
      <c r="K42" s="83">
        <v>9</v>
      </c>
      <c r="L42" s="82">
        <f>IF(I42&lt;&gt;0,((VLOOKUP(I42,'1. Standard_Cost'!$B$4:$D$9,2)+VLOOKUP(I42,'1. Standard_Cost'!$B$4:$D$9,3))*J42*K42),"0")</f>
        <v>447390</v>
      </c>
      <c r="M42" s="82">
        <f>L42*'1. Standard_Cost'!$F$4</f>
        <v>74714.13</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f>(L42+M42)*0.1</f>
        <v>52210.413</v>
      </c>
      <c r="AD42" s="86"/>
      <c r="AE42" s="84">
        <f>SUM(AD42,AC42,AB42,Y42,U42,T42,S42,R42)*'1. Standard_Cost'!$B$29</f>
        <v>10442.082600000002</v>
      </c>
      <c r="AF42" s="84">
        <f>SUM(AE42,AD42,AC42,AB42,Y42,U42,T42,S42,R42)</f>
        <v>62652.495600000002</v>
      </c>
      <c r="AG42" s="83"/>
      <c r="AH42" s="83"/>
      <c r="AI42" s="83"/>
      <c r="AJ42" s="87"/>
      <c r="AK42" s="87"/>
      <c r="AL42" s="87">
        <v>5000000</v>
      </c>
      <c r="AM42" s="84">
        <f>AG42*'1. Standard_Cost'!$B$25+'Incremental_Cost Year 1'!AH42*'1. Standard_Cost'!$C$25+'Incremental_Cost Year 1'!AI42*'1. Standard_Cost'!$D$25+'Incremental_Cost Year 1'!AJ42+'Incremental_Cost Year 1'!AL42+AK42</f>
        <v>5000000</v>
      </c>
      <c r="AN42" s="84">
        <f>AM42*'1. Standard_Cost'!$C$29</f>
        <v>750000</v>
      </c>
      <c r="AO42" s="153"/>
      <c r="AP42" s="144">
        <f t="shared" ref="AP42" si="111">AQ42+AR42</f>
        <v>584756.62560000003</v>
      </c>
      <c r="AQ42" s="113">
        <f>L42+M42</f>
        <v>522104.13</v>
      </c>
      <c r="AR42" s="113">
        <f>AF42</f>
        <v>62652.495600000002</v>
      </c>
      <c r="AS42" s="113">
        <f>AM42+AN42</f>
        <v>5750000</v>
      </c>
      <c r="AT42" s="113">
        <f>SUM(AQ42,AR42,AS42)</f>
        <v>6334756.6255999999</v>
      </c>
      <c r="AU42" s="154"/>
      <c r="AV42" s="154"/>
      <c r="AW42" s="154"/>
      <c r="AX42" s="154"/>
      <c r="AY42" s="154"/>
      <c r="AZ42" s="154"/>
      <c r="BA42" s="154">
        <v>584757</v>
      </c>
      <c r="BB42" s="155">
        <f>SUM(AU42:BA42)-AT42</f>
        <v>-5749999.6255999999</v>
      </c>
      <c r="BC42" s="28"/>
      <c r="BD42" s="28"/>
      <c r="BE42" s="28"/>
      <c r="BF42" s="28"/>
    </row>
    <row r="43" spans="1:58" ht="33.6" customHeight="1" outlineLevel="1">
      <c r="A43" s="73"/>
      <c r="B43" s="181"/>
      <c r="C43" s="252"/>
      <c r="D43" s="451" t="s">
        <v>824</v>
      </c>
      <c r="E43" s="451" t="s">
        <v>822</v>
      </c>
      <c r="F43" s="257">
        <v>2026</v>
      </c>
      <c r="G43" s="65">
        <v>2028</v>
      </c>
      <c r="H43" s="219" t="s">
        <v>823</v>
      </c>
      <c r="I43" s="156"/>
      <c r="J43" s="156"/>
      <c r="K43" s="156"/>
      <c r="L43" s="84">
        <f>SUM(L41:L42)</f>
        <v>447390</v>
      </c>
      <c r="M43" s="84">
        <f>SUM(M41:M42)</f>
        <v>74714.13</v>
      </c>
      <c r="N43" s="156"/>
      <c r="O43" s="156"/>
      <c r="P43" s="156"/>
      <c r="Q43" s="156"/>
      <c r="R43" s="84">
        <f t="shared" ref="R43:U43" si="112">SUM(R41:R42)</f>
        <v>0</v>
      </c>
      <c r="S43" s="84">
        <f t="shared" si="112"/>
        <v>0</v>
      </c>
      <c r="T43" s="84">
        <f t="shared" si="112"/>
        <v>0</v>
      </c>
      <c r="U43" s="84">
        <f t="shared" si="112"/>
        <v>0</v>
      </c>
      <c r="V43" s="156"/>
      <c r="W43" s="156"/>
      <c r="X43" s="156"/>
      <c r="Y43" s="84">
        <f>SUM(Y41:Y42)</f>
        <v>0</v>
      </c>
      <c r="Z43" s="156"/>
      <c r="AA43" s="156"/>
      <c r="AB43" s="84">
        <f t="shared" ref="AB43:AF43" si="113">SUM(AB41:AB42)</f>
        <v>0</v>
      </c>
      <c r="AC43" s="84">
        <f t="shared" si="113"/>
        <v>17062210.412999999</v>
      </c>
      <c r="AD43" s="84">
        <f t="shared" si="113"/>
        <v>0</v>
      </c>
      <c r="AE43" s="84">
        <f t="shared" si="113"/>
        <v>3412442.0825999998</v>
      </c>
      <c r="AF43" s="84">
        <f t="shared" si="113"/>
        <v>20474652.4956</v>
      </c>
      <c r="AG43" s="156"/>
      <c r="AH43" s="156"/>
      <c r="AI43" s="156"/>
      <c r="AJ43" s="84">
        <f t="shared" ref="AJ43:AN43" si="114">SUM(AJ41:AJ42)</f>
        <v>0</v>
      </c>
      <c r="AK43" s="84">
        <f t="shared" si="114"/>
        <v>0</v>
      </c>
      <c r="AL43" s="84">
        <f t="shared" si="114"/>
        <v>5000000</v>
      </c>
      <c r="AM43" s="84">
        <f t="shared" si="114"/>
        <v>5000000</v>
      </c>
      <c r="AN43" s="84">
        <f t="shared" si="114"/>
        <v>750000</v>
      </c>
      <c r="AO43" s="157"/>
      <c r="AP43" s="158"/>
      <c r="AQ43" s="84">
        <f t="shared" ref="AQ43:BB43" si="115">SUM(AQ41:AQ42)</f>
        <v>522104.13</v>
      </c>
      <c r="AR43" s="84">
        <f t="shared" si="115"/>
        <v>20474652.4956</v>
      </c>
      <c r="AS43" s="84">
        <f t="shared" si="115"/>
        <v>5750000</v>
      </c>
      <c r="AT43" s="84">
        <f t="shared" si="115"/>
        <v>26746756.625599999</v>
      </c>
      <c r="AU43" s="84">
        <f t="shared" si="115"/>
        <v>10206000</v>
      </c>
      <c r="AV43" s="84">
        <f t="shared" si="115"/>
        <v>0</v>
      </c>
      <c r="AW43" s="84">
        <f t="shared" si="115"/>
        <v>0</v>
      </c>
      <c r="AX43" s="84">
        <f t="shared" si="115"/>
        <v>0</v>
      </c>
      <c r="AY43" s="84">
        <f t="shared" si="115"/>
        <v>0</v>
      </c>
      <c r="AZ43" s="84">
        <f t="shared" si="115"/>
        <v>0</v>
      </c>
      <c r="BA43" s="84">
        <f t="shared" si="115"/>
        <v>584757</v>
      </c>
      <c r="BB43" s="84">
        <f t="shared" si="115"/>
        <v>-15955999.625599999</v>
      </c>
      <c r="BC43" s="28"/>
      <c r="BD43" s="28"/>
      <c r="BE43" s="28"/>
      <c r="BF43" s="28"/>
    </row>
    <row r="44" spans="1:58" ht="38.450000000000003" customHeight="1" outlineLevel="2">
      <c r="A44" s="73"/>
      <c r="B44" s="181"/>
      <c r="C44" s="188"/>
      <c r="D44" s="223"/>
      <c r="E44" s="223"/>
      <c r="F44" s="415">
        <v>2026</v>
      </c>
      <c r="G44" s="415">
        <v>2028</v>
      </c>
      <c r="H44" s="453" t="s">
        <v>969</v>
      </c>
      <c r="I44" s="87"/>
      <c r="J44" s="83"/>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1'!AH44*'1. Standard_Cost'!$C$25+'Incremental_Cost Year 1'!AI44*'1. Standard_Cost'!$D$25+'Incremental_Cost Year 1'!AJ44+'Incremental_Cost Year 1'!AL44+AK44</f>
        <v>0</v>
      </c>
      <c r="AN44" s="84">
        <f>AM44*'1. Standard_Cost'!$C$29</f>
        <v>0</v>
      </c>
      <c r="AO44" s="87"/>
      <c r="AP44" s="144">
        <f t="shared" ref="AP44:AP53" si="116">AQ44+AR44</f>
        <v>0</v>
      </c>
      <c r="AQ44" s="113">
        <f>L44+M44</f>
        <v>0</v>
      </c>
      <c r="AR44" s="113">
        <f>AF44</f>
        <v>0</v>
      </c>
      <c r="AS44" s="113">
        <f>AM44+AN44</f>
        <v>0</v>
      </c>
      <c r="AT44" s="113">
        <f>SUM(AQ44,AR44,AS44)</f>
        <v>0</v>
      </c>
      <c r="AU44" s="154"/>
      <c r="AV44" s="154"/>
      <c r="AW44" s="154"/>
      <c r="AX44" s="154"/>
      <c r="AY44" s="154"/>
      <c r="AZ44" s="154"/>
      <c r="BA44" s="154"/>
      <c r="BB44" s="155">
        <f>SUM(AU44:BA44)-AT44</f>
        <v>0</v>
      </c>
      <c r="BC44" s="28"/>
      <c r="BD44" s="28"/>
      <c r="BE44" s="28"/>
      <c r="BF44" s="28"/>
    </row>
    <row r="45" spans="1:58" ht="49.15" customHeight="1" outlineLevel="2">
      <c r="A45" s="73"/>
      <c r="B45" s="107"/>
      <c r="C45" s="189"/>
      <c r="D45" s="198"/>
      <c r="E45" s="198"/>
      <c r="F45" s="415">
        <v>2026</v>
      </c>
      <c r="G45" s="415">
        <v>2028</v>
      </c>
      <c r="H45" s="453" t="s">
        <v>974</v>
      </c>
      <c r="I45" s="87"/>
      <c r="J45" s="83"/>
      <c r="K45" s="83"/>
      <c r="L45" s="82" t="str">
        <f>IF(I45&lt;&gt;0,((VLOOKUP(I45,'1. Standard_Cost'!$B$4:$D$9,2)+VLOOKUP(I45,'1. Standard_Cost'!$B$4:$D$9,3))*J45*K45),"0")</f>
        <v>0</v>
      </c>
      <c r="M45" s="82">
        <f>L45*'1. Standard_Cost'!$F$4</f>
        <v>0</v>
      </c>
      <c r="N45" s="83">
        <v>1</v>
      </c>
      <c r="O45" s="83">
        <v>3</v>
      </c>
      <c r="P45" s="83">
        <v>10</v>
      </c>
      <c r="Q45" s="83"/>
      <c r="R45" s="84">
        <f>'1. Standard_Cost'!$B$13*N45*P45</f>
        <v>20000</v>
      </c>
      <c r="S45" s="84">
        <f>N45*O45*P45*'1. Standard_Cost'!$C$13</f>
        <v>45000</v>
      </c>
      <c r="T45" s="84">
        <f>N45*P45*Q45*'1. Standard_Cost'!$D$13</f>
        <v>0</v>
      </c>
      <c r="U45" s="84">
        <f>N45*O45*'1. Standard_Cost'!$E$13</f>
        <v>150000</v>
      </c>
      <c r="V45" s="83"/>
      <c r="W45" s="83"/>
      <c r="X45" s="83"/>
      <c r="Y45" s="84">
        <f>+V45*((X45*'1. Standard_Cost'!$B$17)+(W45*X45*'1. Standard_Cost'!$C$17))</f>
        <v>0</v>
      </c>
      <c r="Z45" s="83"/>
      <c r="AA45" s="83">
        <v>10</v>
      </c>
      <c r="AB45" s="84">
        <f>+Z45*'1. Standard_Cost'!$B$21+AA45*'1. Standard_Cost'!$C$21</f>
        <v>250000</v>
      </c>
      <c r="AC45" s="85">
        <f>10*1000</f>
        <v>10000</v>
      </c>
      <c r="AD45" s="86"/>
      <c r="AE45" s="84">
        <f>SUM(AD45,AC45,AB45,Y45,U45,T45,S45,R45)*'1. Standard_Cost'!$B$29</f>
        <v>95000</v>
      </c>
      <c r="AF45" s="84">
        <f>SUM(AE45,AD45,AC45,AB45,Y45,U45,T45,S45,R45)</f>
        <v>570000</v>
      </c>
      <c r="AG45" s="83"/>
      <c r="AH45" s="83"/>
      <c r="AI45" s="83"/>
      <c r="AJ45" s="87"/>
      <c r="AK45" s="87"/>
      <c r="AL45" s="87"/>
      <c r="AM45" s="84">
        <f>AG45*'1. Standard_Cost'!$B$25+'Incremental_Cost Year 1'!AH45*'1. Standard_Cost'!$C$25+'Incremental_Cost Year 1'!AI45*'1. Standard_Cost'!$D$25+'Incremental_Cost Year 1'!AJ45+'Incremental_Cost Year 1'!AL45+AK45</f>
        <v>0</v>
      </c>
      <c r="AN45" s="84">
        <f>AM45*'1. Standard_Cost'!$C$29</f>
        <v>0</v>
      </c>
      <c r="AO45" s="87"/>
      <c r="AP45" s="144">
        <f t="shared" si="116"/>
        <v>570000</v>
      </c>
      <c r="AQ45" s="113">
        <f>L45+M45</f>
        <v>0</v>
      </c>
      <c r="AR45" s="113">
        <f>AF45</f>
        <v>570000</v>
      </c>
      <c r="AS45" s="113">
        <f>AM45+AN45</f>
        <v>0</v>
      </c>
      <c r="AT45" s="113">
        <f>SUM(AQ45,AR45,AS45)</f>
        <v>570000</v>
      </c>
      <c r="AU45" s="154"/>
      <c r="AV45" s="154"/>
      <c r="AW45" s="154"/>
      <c r="AX45" s="154"/>
      <c r="AY45" s="154"/>
      <c r="AZ45" s="154"/>
      <c r="BA45" s="154">
        <f>AT45</f>
        <v>570000</v>
      </c>
      <c r="BB45" s="155">
        <f>SUM(AU45:BA45)-AT45</f>
        <v>0</v>
      </c>
      <c r="BC45" s="28"/>
      <c r="BD45" s="28"/>
      <c r="BE45" s="28"/>
      <c r="BF45" s="28"/>
    </row>
    <row r="46" spans="1:58" ht="52.15" customHeight="1" outlineLevel="2">
      <c r="A46" s="73"/>
      <c r="B46" s="107"/>
      <c r="C46" s="189"/>
      <c r="D46" s="198"/>
      <c r="E46" s="198"/>
      <c r="F46" s="415">
        <v>2026</v>
      </c>
      <c r="G46" s="415">
        <v>2028</v>
      </c>
      <c r="H46" s="454" t="s">
        <v>975</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1'!AH46*'1. Standard_Cost'!$C$25+'Incremental_Cost Year 1'!AI46*'1. Standard_Cost'!$D$25+'Incremental_Cost Year 1'!AJ46+'Incremental_Cost Year 1'!AL46+AK46</f>
        <v>0</v>
      </c>
      <c r="AN46" s="84">
        <f>AM46*'1. Standard_Cost'!$C$29</f>
        <v>0</v>
      </c>
      <c r="AO46" s="87"/>
      <c r="AP46" s="144">
        <f t="shared" si="116"/>
        <v>0</v>
      </c>
      <c r="AQ46" s="113">
        <f>L46+M46</f>
        <v>0</v>
      </c>
      <c r="AR46" s="113">
        <f>AF46</f>
        <v>0</v>
      </c>
      <c r="AS46" s="113">
        <f>AM46+AN46</f>
        <v>0</v>
      </c>
      <c r="AT46" s="113">
        <f>SUM(AQ46,AR46,AS46)</f>
        <v>0</v>
      </c>
      <c r="AU46" s="154">
        <f>AT46</f>
        <v>0</v>
      </c>
      <c r="AV46" s="154"/>
      <c r="AW46" s="154"/>
      <c r="AX46" s="154"/>
      <c r="AY46" s="154"/>
      <c r="AZ46" s="154"/>
      <c r="BA46" s="154"/>
      <c r="BB46" s="155">
        <f>SUM(AU46:BA46)-AT46</f>
        <v>0</v>
      </c>
      <c r="BC46" s="28"/>
      <c r="BD46" s="28"/>
      <c r="BE46" s="28"/>
      <c r="BF46" s="28"/>
    </row>
    <row r="47" spans="1:58" ht="46.9" customHeight="1" outlineLevel="2">
      <c r="A47" s="73"/>
      <c r="B47" s="107"/>
      <c r="C47" s="189"/>
      <c r="D47" s="414" t="s">
        <v>538</v>
      </c>
      <c r="E47" s="414" t="s">
        <v>826</v>
      </c>
      <c r="F47" s="415">
        <v>2026</v>
      </c>
      <c r="G47" s="415">
        <v>2028</v>
      </c>
      <c r="H47" s="219" t="s">
        <v>827</v>
      </c>
      <c r="I47" s="156"/>
      <c r="J47" s="156"/>
      <c r="K47" s="156"/>
      <c r="L47" s="84">
        <f>SUM(L44:L46)</f>
        <v>0</v>
      </c>
      <c r="M47" s="84">
        <f>SUM(M44:M46)</f>
        <v>0</v>
      </c>
      <c r="N47" s="156"/>
      <c r="O47" s="156"/>
      <c r="P47" s="156"/>
      <c r="Q47" s="156"/>
      <c r="R47" s="84">
        <f t="shared" ref="R47:U47" si="117">SUM(R44:R46)</f>
        <v>20000</v>
      </c>
      <c r="S47" s="84">
        <f t="shared" si="117"/>
        <v>45000</v>
      </c>
      <c r="T47" s="84">
        <f t="shared" si="117"/>
        <v>0</v>
      </c>
      <c r="U47" s="84">
        <f t="shared" si="117"/>
        <v>150000</v>
      </c>
      <c r="V47" s="156"/>
      <c r="W47" s="156"/>
      <c r="X47" s="156"/>
      <c r="Y47" s="84">
        <f>SUM(Y44:Y46)</f>
        <v>0</v>
      </c>
      <c r="Z47" s="156"/>
      <c r="AA47" s="156"/>
      <c r="AB47" s="84">
        <f t="shared" ref="AB47:AF47" si="118">SUM(AB44:AB46)</f>
        <v>250000</v>
      </c>
      <c r="AC47" s="84">
        <f t="shared" si="118"/>
        <v>10000</v>
      </c>
      <c r="AD47" s="84">
        <f t="shared" si="118"/>
        <v>0</v>
      </c>
      <c r="AE47" s="84">
        <f t="shared" si="118"/>
        <v>95000</v>
      </c>
      <c r="AF47" s="84">
        <f t="shared" si="118"/>
        <v>570000</v>
      </c>
      <c r="AG47" s="156"/>
      <c r="AH47" s="156"/>
      <c r="AI47" s="156"/>
      <c r="AJ47" s="84">
        <f t="shared" ref="AJ47:AN47" si="119">SUM(AJ44:AJ46)</f>
        <v>0</v>
      </c>
      <c r="AK47" s="84">
        <f t="shared" si="119"/>
        <v>0</v>
      </c>
      <c r="AL47" s="84">
        <f t="shared" si="119"/>
        <v>0</v>
      </c>
      <c r="AM47" s="84">
        <f t="shared" si="119"/>
        <v>0</v>
      </c>
      <c r="AN47" s="84">
        <f t="shared" si="119"/>
        <v>0</v>
      </c>
      <c r="AO47" s="157"/>
      <c r="AP47" s="158"/>
      <c r="AQ47" s="84">
        <f t="shared" ref="AQ47:BB47" si="120">SUM(AQ44:AQ46)</f>
        <v>0</v>
      </c>
      <c r="AR47" s="84">
        <f t="shared" si="120"/>
        <v>570000</v>
      </c>
      <c r="AS47" s="84">
        <f t="shared" si="120"/>
        <v>0</v>
      </c>
      <c r="AT47" s="84">
        <f t="shared" si="120"/>
        <v>570000</v>
      </c>
      <c r="AU47" s="84">
        <f t="shared" si="120"/>
        <v>0</v>
      </c>
      <c r="AV47" s="84">
        <f t="shared" si="120"/>
        <v>0</v>
      </c>
      <c r="AW47" s="84">
        <f t="shared" si="120"/>
        <v>0</v>
      </c>
      <c r="AX47" s="84">
        <f t="shared" si="120"/>
        <v>0</v>
      </c>
      <c r="AY47" s="84">
        <f t="shared" si="120"/>
        <v>0</v>
      </c>
      <c r="AZ47" s="84">
        <f t="shared" si="120"/>
        <v>0</v>
      </c>
      <c r="BA47" s="84">
        <f t="shared" si="120"/>
        <v>570000</v>
      </c>
      <c r="BB47" s="84">
        <f t="shared" si="120"/>
        <v>0</v>
      </c>
      <c r="BC47" s="28"/>
      <c r="BD47" s="28"/>
      <c r="BE47" s="28"/>
      <c r="BF47" s="28"/>
    </row>
    <row r="48" spans="1:58" ht="42.75" customHeight="1" outlineLevel="2">
      <c r="A48" s="73"/>
      <c r="B48" s="107"/>
      <c r="C48" s="189"/>
      <c r="D48" s="198"/>
      <c r="E48" s="198"/>
      <c r="F48" s="415">
        <v>2026</v>
      </c>
      <c r="G48" s="415">
        <v>2028</v>
      </c>
      <c r="H48" s="67" t="s">
        <v>979</v>
      </c>
      <c r="I48" s="87" t="s">
        <v>161</v>
      </c>
      <c r="J48" s="83">
        <v>3</v>
      </c>
      <c r="K48" s="83">
        <v>6</v>
      </c>
      <c r="L48" s="82">
        <f>IF(I48&lt;&gt;0,((VLOOKUP(I48,'1. Standard_Cost'!$B$4:$D$9,2)+VLOOKUP(I48,'1. Standard_Cost'!$B$4:$D$9,3))*J48*K48),"0")</f>
        <v>1789560</v>
      </c>
      <c r="M48" s="82">
        <f>L48*'1. Standard_Cost'!$F$4</f>
        <v>298856.52</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c r="AD48" s="86"/>
      <c r="AE48" s="84">
        <f>SUM(AD48,AC48,AB48,Y48,U48,T48,S48,R48)*'1. Standard_Cost'!$B$29</f>
        <v>0</v>
      </c>
      <c r="AF48" s="84">
        <f>SUM(AE48,AD48,AC48,AB48,Y48,U48,T48,S48,R48)</f>
        <v>0</v>
      </c>
      <c r="AG48" s="83"/>
      <c r="AH48" s="83"/>
      <c r="AI48" s="83"/>
      <c r="AJ48" s="87"/>
      <c r="AK48" s="87"/>
      <c r="AL48" s="87"/>
      <c r="AM48" s="84">
        <f>AG48*'1. Standard_Cost'!$B$25+'Incremental_Cost Year 1'!AH48*'1. Standard_Cost'!$C$25+'Incremental_Cost Year 1'!AI48*'1. Standard_Cost'!$D$25+'Incremental_Cost Year 1'!AJ48+'Incremental_Cost Year 1'!AL48+AK48</f>
        <v>0</v>
      </c>
      <c r="AN48" s="84">
        <f>AM48*'1. Standard_Cost'!$C$29</f>
        <v>0</v>
      </c>
      <c r="AO48" s="153"/>
      <c r="AP48" s="144">
        <f t="shared" si="116"/>
        <v>2088416.52</v>
      </c>
      <c r="AQ48" s="113">
        <f>L48+M48</f>
        <v>2088416.52</v>
      </c>
      <c r="AR48" s="113">
        <f>AF48</f>
        <v>0</v>
      </c>
      <c r="AS48" s="113">
        <f>AM48+AN48</f>
        <v>0</v>
      </c>
      <c r="AT48" s="113">
        <f>SUM(AQ48,AR48,AS48)</f>
        <v>2088416.52</v>
      </c>
      <c r="AU48" s="154">
        <f>AT48</f>
        <v>2088416.52</v>
      </c>
      <c r="AV48" s="154"/>
      <c r="AW48" s="154"/>
      <c r="AX48" s="154"/>
      <c r="AY48" s="154"/>
      <c r="AZ48" s="154"/>
      <c r="BA48" s="154"/>
      <c r="BB48" s="155">
        <f>SUM(AU48:BA48)-AT48</f>
        <v>0</v>
      </c>
      <c r="BC48" s="28"/>
      <c r="BD48" s="28"/>
      <c r="BE48" s="28"/>
      <c r="BF48" s="28"/>
    </row>
    <row r="49" spans="1:58" ht="42.75" customHeight="1" outlineLevel="2">
      <c r="A49" s="73"/>
      <c r="B49" s="107"/>
      <c r="C49" s="189"/>
      <c r="D49" s="198"/>
      <c r="E49" s="198"/>
      <c r="F49" s="415">
        <v>2026</v>
      </c>
      <c r="G49" s="415">
        <v>2028</v>
      </c>
      <c r="H49" s="67" t="s">
        <v>980</v>
      </c>
      <c r="I49" s="87" t="s">
        <v>5</v>
      </c>
      <c r="J49" s="249">
        <v>0.5</v>
      </c>
      <c r="K49" s="83">
        <v>3</v>
      </c>
      <c r="L49" s="82">
        <f>IF(I49&lt;&gt;0,((VLOOKUP(I49,'1. Standard_Cost'!$B$4:$D$9,2)+VLOOKUP(I49,'1. Standard_Cost'!$B$4:$D$9,3))*J49*K49),"0")</f>
        <v>173130</v>
      </c>
      <c r="M49" s="82">
        <f>L49*'1. Standard_Cost'!$F$4</f>
        <v>28912.710000000003</v>
      </c>
      <c r="N49" s="83"/>
      <c r="O49" s="83"/>
      <c r="P49" s="83"/>
      <c r="Q49" s="83"/>
      <c r="R49" s="84">
        <f>'1. Standard_Cost'!$B$13*N49*P49</f>
        <v>0</v>
      </c>
      <c r="S49" s="84">
        <f>N49*O49*P49*'1. Standard_Cost'!$C$13</f>
        <v>0</v>
      </c>
      <c r="T49" s="84">
        <f>N49*P49*Q49*'1. Standard_Cost'!$D$13</f>
        <v>0</v>
      </c>
      <c r="U49" s="84">
        <f>N49*O49*'1. Standard_Cost'!$E$13</f>
        <v>0</v>
      </c>
      <c r="V49" s="83"/>
      <c r="W49" s="83"/>
      <c r="X49" s="83"/>
      <c r="Y49" s="84">
        <f>+V49*((X49*'1. Standard_Cost'!$B$17)+(W49*X49*'1. Standard_Cost'!$C$17))</f>
        <v>0</v>
      </c>
      <c r="Z49" s="83"/>
      <c r="AA49" s="83"/>
      <c r="AB49" s="84">
        <f>+Z49*'1. Standard_Cost'!$B$21+AA49*'1. Standard_Cost'!$C$21</f>
        <v>0</v>
      </c>
      <c r="AC49" s="85">
        <f>(L49+M49)*0.1</f>
        <v>20204.271000000001</v>
      </c>
      <c r="AD49" s="86"/>
      <c r="AE49" s="84">
        <f>SUM(AD49,AC49,AB49,Y49,U49,T49,S49,R49)*'1. Standard_Cost'!$B$29</f>
        <v>4040.8542000000002</v>
      </c>
      <c r="AF49" s="84">
        <f>SUM(AE49,AD49,AC49,AB49,Y49,U49,T49,S49,R49)</f>
        <v>24245.125200000002</v>
      </c>
      <c r="AG49" s="83"/>
      <c r="AH49" s="83"/>
      <c r="AI49" s="83"/>
      <c r="AJ49" s="87"/>
      <c r="AK49" s="87"/>
      <c r="AL49" s="87"/>
      <c r="AM49" s="84">
        <f>AG49*'1. Standard_Cost'!$B$25+'Incremental_Cost Year 1'!AH49*'1. Standard_Cost'!$C$25+'Incremental_Cost Year 1'!AI49*'1. Standard_Cost'!$D$25+'Incremental_Cost Year 1'!AJ49+'Incremental_Cost Year 1'!AL49+AK49</f>
        <v>0</v>
      </c>
      <c r="AN49" s="84">
        <f>AM49*'1. Standard_Cost'!$C$29</f>
        <v>0</v>
      </c>
      <c r="AO49" s="153"/>
      <c r="AP49" s="144">
        <f t="shared" si="116"/>
        <v>226287.8352</v>
      </c>
      <c r="AQ49" s="113">
        <f>L49+M49</f>
        <v>202042.71</v>
      </c>
      <c r="AR49" s="113">
        <f>AF49</f>
        <v>24245.125200000002</v>
      </c>
      <c r="AS49" s="113">
        <f>AM49+AN49</f>
        <v>0</v>
      </c>
      <c r="AT49" s="113">
        <f>SUM(AQ49,AR49,AS49)</f>
        <v>226287.8352</v>
      </c>
      <c r="AU49" s="154">
        <f>AT49</f>
        <v>226287.8352</v>
      </c>
      <c r="AV49" s="154"/>
      <c r="AW49" s="154"/>
      <c r="AX49" s="154"/>
      <c r="AY49" s="154"/>
      <c r="AZ49" s="154"/>
      <c r="BA49" s="154"/>
      <c r="BB49" s="155">
        <f>SUM(AU49:BA49)-AT49</f>
        <v>0</v>
      </c>
      <c r="BC49" s="28"/>
      <c r="BD49" s="28"/>
      <c r="BE49" s="28"/>
      <c r="BF49" s="28"/>
    </row>
    <row r="50" spans="1:58" ht="42.75" customHeight="1" outlineLevel="2">
      <c r="A50" s="73"/>
      <c r="B50" s="107"/>
      <c r="C50" s="189"/>
      <c r="D50" s="414" t="s">
        <v>538</v>
      </c>
      <c r="E50" s="414" t="s">
        <v>982</v>
      </c>
      <c r="F50" s="415">
        <v>2026</v>
      </c>
      <c r="G50" s="415">
        <v>2028</v>
      </c>
      <c r="H50" s="219" t="s">
        <v>828</v>
      </c>
      <c r="I50" s="156"/>
      <c r="J50" s="156"/>
      <c r="K50" s="156"/>
      <c r="L50" s="84">
        <f>SUM(L48:L49)</f>
        <v>1962690</v>
      </c>
      <c r="M50" s="84">
        <f>SUM(M48:M49)</f>
        <v>327769.23000000004</v>
      </c>
      <c r="N50" s="156"/>
      <c r="O50" s="156"/>
      <c r="P50" s="156"/>
      <c r="Q50" s="156"/>
      <c r="R50" s="84">
        <f>SUM(R48:R49)</f>
        <v>0</v>
      </c>
      <c r="S50" s="84">
        <f>SUM(S48:S49)</f>
        <v>0</v>
      </c>
      <c r="T50" s="84">
        <f>SUM(T48:T49)</f>
        <v>0</v>
      </c>
      <c r="U50" s="84">
        <f>SUM(U48:U49)</f>
        <v>0</v>
      </c>
      <c r="V50" s="156"/>
      <c r="W50" s="156"/>
      <c r="X50" s="156"/>
      <c r="Y50" s="84">
        <f>SUM(Y48:Y49)</f>
        <v>0</v>
      </c>
      <c r="Z50" s="156"/>
      <c r="AA50" s="156"/>
      <c r="AB50" s="84">
        <f>SUM(AB48:AB49)</f>
        <v>0</v>
      </c>
      <c r="AC50" s="84">
        <f>SUM(AC48:AC49)</f>
        <v>20204.271000000001</v>
      </c>
      <c r="AD50" s="84">
        <f>SUM(AD48:AD49)</f>
        <v>0</v>
      </c>
      <c r="AE50" s="84">
        <f>SUM(AE48:AE49)</f>
        <v>4040.8542000000002</v>
      </c>
      <c r="AF50" s="84">
        <f>SUM(AF48:AF49)</f>
        <v>24245.125200000002</v>
      </c>
      <c r="AG50" s="156"/>
      <c r="AH50" s="156"/>
      <c r="AI50" s="156"/>
      <c r="AJ50" s="84">
        <f>SUM(AJ48:AJ49)</f>
        <v>0</v>
      </c>
      <c r="AK50" s="84">
        <f>SUM(AK48:AK49)</f>
        <v>0</v>
      </c>
      <c r="AL50" s="84">
        <f>SUM(AL48:AL49)</f>
        <v>0</v>
      </c>
      <c r="AM50" s="84">
        <f>SUM(AM48:AM49)</f>
        <v>0</v>
      </c>
      <c r="AN50" s="84">
        <f>SUM(AN48:AN49)</f>
        <v>0</v>
      </c>
      <c r="AO50" s="157"/>
      <c r="AP50" s="158"/>
      <c r="AQ50" s="84">
        <f t="shared" ref="AQ50:BB50" si="121">SUM(AQ48:AQ49)</f>
        <v>2290459.23</v>
      </c>
      <c r="AR50" s="84">
        <f t="shared" si="121"/>
        <v>24245.125200000002</v>
      </c>
      <c r="AS50" s="84">
        <f t="shared" si="121"/>
        <v>0</v>
      </c>
      <c r="AT50" s="84">
        <f t="shared" si="121"/>
        <v>2314704.3552000001</v>
      </c>
      <c r="AU50" s="84">
        <f t="shared" si="121"/>
        <v>2314704.3552000001</v>
      </c>
      <c r="AV50" s="84">
        <f t="shared" si="121"/>
        <v>0</v>
      </c>
      <c r="AW50" s="84">
        <f t="shared" si="121"/>
        <v>0</v>
      </c>
      <c r="AX50" s="84">
        <f t="shared" si="121"/>
        <v>0</v>
      </c>
      <c r="AY50" s="84">
        <f t="shared" si="121"/>
        <v>0</v>
      </c>
      <c r="AZ50" s="84">
        <f t="shared" si="121"/>
        <v>0</v>
      </c>
      <c r="BA50" s="84">
        <f t="shared" si="121"/>
        <v>0</v>
      </c>
      <c r="BB50" s="84">
        <f t="shared" si="121"/>
        <v>0</v>
      </c>
      <c r="BC50" s="28"/>
      <c r="BD50" s="28"/>
      <c r="BE50" s="28"/>
      <c r="BF50" s="28"/>
    </row>
    <row r="51" spans="1:58" ht="42.75" customHeight="1" outlineLevel="2">
      <c r="A51" s="73"/>
      <c r="B51" s="107"/>
      <c r="C51" s="189"/>
      <c r="D51" s="491"/>
      <c r="E51" s="490"/>
      <c r="F51" s="415">
        <v>2026</v>
      </c>
      <c r="G51" s="415">
        <v>2028</v>
      </c>
      <c r="H51" s="219" t="s">
        <v>984</v>
      </c>
      <c r="I51" s="87"/>
      <c r="J51" s="249"/>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1'!AH51*'1. Standard_Cost'!$C$25+'Incremental_Cost Year 1'!AI51*'1. Standard_Cost'!$D$25+'Incremental_Cost Year 1'!AJ51+'Incremental_Cost Year 1'!AL51+AK51</f>
        <v>0</v>
      </c>
      <c r="AN51" s="84">
        <f>AM51*'1. Standard_Cost'!$C$29</f>
        <v>0</v>
      </c>
      <c r="AO51" s="153"/>
      <c r="AP51" s="144">
        <f t="shared" ref="AP51" si="122">AQ51+AR51</f>
        <v>0</v>
      </c>
      <c r="AQ51" s="113">
        <f>L51+M51</f>
        <v>0</v>
      </c>
      <c r="AR51" s="113">
        <f>AF51</f>
        <v>0</v>
      </c>
      <c r="AS51" s="113">
        <f>AM51+AN51</f>
        <v>0</v>
      </c>
      <c r="AT51" s="113">
        <f>SUM(AQ51,AR51,AS51)</f>
        <v>0</v>
      </c>
      <c r="AU51" s="154"/>
      <c r="AV51" s="154"/>
      <c r="AW51" s="154"/>
      <c r="AX51" s="154"/>
      <c r="AY51" s="154"/>
      <c r="AZ51" s="154"/>
      <c r="BA51" s="154"/>
      <c r="BB51" s="155">
        <f>SUM(AU51:BA51)-AT51</f>
        <v>0</v>
      </c>
      <c r="BC51" s="28"/>
      <c r="BD51" s="28"/>
      <c r="BE51" s="28"/>
      <c r="BF51" s="28"/>
    </row>
    <row r="52" spans="1:58" ht="42.75" customHeight="1" outlineLevel="2">
      <c r="A52" s="73"/>
      <c r="B52" s="107"/>
      <c r="C52" s="189"/>
      <c r="D52" s="231" t="s">
        <v>538</v>
      </c>
      <c r="E52" s="414" t="s">
        <v>983</v>
      </c>
      <c r="F52" s="415">
        <v>2026</v>
      </c>
      <c r="G52" s="415">
        <v>2028</v>
      </c>
      <c r="H52" s="219" t="s">
        <v>829</v>
      </c>
      <c r="I52" s="156"/>
      <c r="J52" s="156"/>
      <c r="K52" s="156"/>
      <c r="L52" s="84">
        <f>SUM(L51:L51)</f>
        <v>0</v>
      </c>
      <c r="M52" s="84">
        <f>SUM(M51:M51)</f>
        <v>0</v>
      </c>
      <c r="N52" s="156"/>
      <c r="O52" s="156"/>
      <c r="P52" s="156"/>
      <c r="Q52" s="156"/>
      <c r="R52" s="84">
        <f>SUM(R51:R51)</f>
        <v>0</v>
      </c>
      <c r="S52" s="84">
        <f>SUM(S50:S51)</f>
        <v>0</v>
      </c>
      <c r="T52" s="84">
        <f>SUM(T50:T51)</f>
        <v>0</v>
      </c>
      <c r="U52" s="84">
        <f>SUM(U50:U51)</f>
        <v>0</v>
      </c>
      <c r="V52" s="156"/>
      <c r="W52" s="156"/>
      <c r="X52" s="156"/>
      <c r="Y52" s="84">
        <f>SUM(Y51:Y51)</f>
        <v>0</v>
      </c>
      <c r="Z52" s="156"/>
      <c r="AA52" s="156"/>
      <c r="AB52" s="84">
        <f t="shared" ref="AB52:AF52" si="123">SUM(AB51:AB51)</f>
        <v>0</v>
      </c>
      <c r="AC52" s="84">
        <f t="shared" si="123"/>
        <v>0</v>
      </c>
      <c r="AD52" s="84">
        <f t="shared" si="123"/>
        <v>0</v>
      </c>
      <c r="AE52" s="84">
        <f t="shared" si="123"/>
        <v>0</v>
      </c>
      <c r="AF52" s="84">
        <f t="shared" si="123"/>
        <v>0</v>
      </c>
      <c r="AG52" s="156"/>
      <c r="AH52" s="156"/>
      <c r="AI52" s="156"/>
      <c r="AJ52" s="84">
        <f t="shared" ref="AJ52:AN52" si="124">SUM(AJ51:AJ51)</f>
        <v>0</v>
      </c>
      <c r="AK52" s="84">
        <f t="shared" si="124"/>
        <v>0</v>
      </c>
      <c r="AL52" s="84">
        <f t="shared" si="124"/>
        <v>0</v>
      </c>
      <c r="AM52" s="84">
        <f t="shared" si="124"/>
        <v>0</v>
      </c>
      <c r="AN52" s="84">
        <f t="shared" si="124"/>
        <v>0</v>
      </c>
      <c r="AO52" s="157"/>
      <c r="AP52" s="158"/>
      <c r="AQ52" s="84">
        <f t="shared" ref="AQ52:BB52" si="125">SUM(AQ51:AQ51)</f>
        <v>0</v>
      </c>
      <c r="AR52" s="84">
        <f t="shared" si="125"/>
        <v>0</v>
      </c>
      <c r="AS52" s="84">
        <f t="shared" si="125"/>
        <v>0</v>
      </c>
      <c r="AT52" s="84">
        <f t="shared" si="125"/>
        <v>0</v>
      </c>
      <c r="AU52" s="84">
        <f t="shared" si="125"/>
        <v>0</v>
      </c>
      <c r="AV52" s="84">
        <f t="shared" si="125"/>
        <v>0</v>
      </c>
      <c r="AW52" s="84">
        <f t="shared" si="125"/>
        <v>0</v>
      </c>
      <c r="AX52" s="84">
        <f t="shared" si="125"/>
        <v>0</v>
      </c>
      <c r="AY52" s="84">
        <f t="shared" si="125"/>
        <v>0</v>
      </c>
      <c r="AZ52" s="84">
        <f t="shared" si="125"/>
        <v>0</v>
      </c>
      <c r="BA52" s="84">
        <f t="shared" si="125"/>
        <v>0</v>
      </c>
      <c r="BB52" s="84">
        <f t="shared" si="125"/>
        <v>0</v>
      </c>
      <c r="BC52" s="28"/>
      <c r="BD52" s="28"/>
      <c r="BE52" s="28"/>
      <c r="BF52" s="28"/>
    </row>
    <row r="53" spans="1:58" ht="42.75" customHeight="1" outlineLevel="2">
      <c r="A53" s="73"/>
      <c r="B53" s="107"/>
      <c r="C53" s="189"/>
      <c r="D53" s="198"/>
      <c r="E53" s="198"/>
      <c r="F53" s="415">
        <v>2026</v>
      </c>
      <c r="G53" s="415">
        <v>2028</v>
      </c>
      <c r="H53" s="67" t="s">
        <v>986</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c r="AD53" s="86"/>
      <c r="AE53" s="84">
        <f>SUM(AD53,AC53,AB53,Y53,U53,T53,S53,R53)*'1. Standard_Cost'!$B$29</f>
        <v>0</v>
      </c>
      <c r="AF53" s="84">
        <f t="shared" ref="AF53" si="126">SUM(AE53,AD53,AC53,AB53,Y53,U53,T53,S53,R53)</f>
        <v>0</v>
      </c>
      <c r="AG53" s="83"/>
      <c r="AH53" s="83"/>
      <c r="AI53" s="83"/>
      <c r="AJ53" s="87"/>
      <c r="AK53" s="87"/>
      <c r="AL53" s="87"/>
      <c r="AM53" s="84">
        <f>AG53*'1. Standard_Cost'!$B$25+'Incremental_Cost Year 1'!AH53*'1. Standard_Cost'!$C$25+'Incremental_Cost Year 1'!AI53*'1. Standard_Cost'!$D$25+'Incremental_Cost Year 1'!AJ53+'Incremental_Cost Year 1'!AL53+AK53</f>
        <v>0</v>
      </c>
      <c r="AN53" s="84">
        <f>AM53*'1. Standard_Cost'!$C$29</f>
        <v>0</v>
      </c>
      <c r="AO53" s="273"/>
      <c r="AP53" s="144">
        <f t="shared" si="116"/>
        <v>0</v>
      </c>
      <c r="AQ53" s="113">
        <f t="shared" ref="AQ53" si="127">L53+M53</f>
        <v>0</v>
      </c>
      <c r="AR53" s="113">
        <f t="shared" ref="AR53" si="128">AF53</f>
        <v>0</v>
      </c>
      <c r="AS53" s="113">
        <f t="shared" ref="AS53" si="129">AM53+AN53</f>
        <v>0</v>
      </c>
      <c r="AT53" s="113">
        <f t="shared" ref="AT53" si="130">SUM(AQ53,AR53,AS53)</f>
        <v>0</v>
      </c>
      <c r="AU53" s="154"/>
      <c r="AV53" s="154"/>
      <c r="AW53" s="154"/>
      <c r="AX53" s="154"/>
      <c r="AY53" s="154"/>
      <c r="AZ53" s="154"/>
      <c r="BA53" s="154"/>
      <c r="BB53" s="155">
        <f t="shared" ref="BB53" si="131">SUM(AU53:BA53)-AT53</f>
        <v>0</v>
      </c>
      <c r="BC53" s="28"/>
      <c r="BD53" s="28"/>
      <c r="BE53" s="28"/>
      <c r="BF53" s="28"/>
    </row>
    <row r="54" spans="1:58" ht="42.75" customHeight="1" outlineLevel="2">
      <c r="A54" s="73"/>
      <c r="B54" s="107"/>
      <c r="C54" s="189"/>
      <c r="D54" s="414" t="s">
        <v>802</v>
      </c>
      <c r="E54" s="414" t="s">
        <v>985</v>
      </c>
      <c r="F54" s="415">
        <v>2026</v>
      </c>
      <c r="G54" s="415">
        <v>2028</v>
      </c>
      <c r="H54" s="219" t="s">
        <v>830</v>
      </c>
      <c r="I54" s="156"/>
      <c r="J54" s="156"/>
      <c r="K54" s="156"/>
      <c r="L54" s="84">
        <f>SUM(L53:L53)</f>
        <v>0</v>
      </c>
      <c r="M54" s="84">
        <f>SUM(M53:M53)</f>
        <v>0</v>
      </c>
      <c r="N54" s="156"/>
      <c r="O54" s="156"/>
      <c r="P54" s="156"/>
      <c r="Q54" s="156"/>
      <c r="R54" s="84">
        <f t="shared" ref="R54:U54" si="132">SUM(R53:R53)</f>
        <v>0</v>
      </c>
      <c r="S54" s="84">
        <f t="shared" si="132"/>
        <v>0</v>
      </c>
      <c r="T54" s="84">
        <f t="shared" si="132"/>
        <v>0</v>
      </c>
      <c r="U54" s="84">
        <f t="shared" si="132"/>
        <v>0</v>
      </c>
      <c r="V54" s="156"/>
      <c r="W54" s="156"/>
      <c r="X54" s="156"/>
      <c r="Y54" s="84">
        <f>SUM(Y53:Y53)</f>
        <v>0</v>
      </c>
      <c r="Z54" s="156"/>
      <c r="AA54" s="156"/>
      <c r="AB54" s="84">
        <f t="shared" ref="AB54:AF54" si="133">SUM(AB53:AB53)</f>
        <v>0</v>
      </c>
      <c r="AC54" s="84">
        <f t="shared" si="133"/>
        <v>0</v>
      </c>
      <c r="AD54" s="84">
        <f t="shared" si="133"/>
        <v>0</v>
      </c>
      <c r="AE54" s="84">
        <f t="shared" si="133"/>
        <v>0</v>
      </c>
      <c r="AF54" s="84">
        <f t="shared" si="133"/>
        <v>0</v>
      </c>
      <c r="AG54" s="156"/>
      <c r="AH54" s="156"/>
      <c r="AI54" s="156"/>
      <c r="AJ54" s="84">
        <f t="shared" ref="AJ54:AN54" si="134">SUM(AJ53:AJ53)</f>
        <v>0</v>
      </c>
      <c r="AK54" s="84">
        <f t="shared" si="134"/>
        <v>0</v>
      </c>
      <c r="AL54" s="84">
        <f t="shared" si="134"/>
        <v>0</v>
      </c>
      <c r="AM54" s="84">
        <f t="shared" si="134"/>
        <v>0</v>
      </c>
      <c r="AN54" s="84">
        <f t="shared" si="134"/>
        <v>0</v>
      </c>
      <c r="AO54" s="157"/>
      <c r="AP54" s="158"/>
      <c r="AQ54" s="84">
        <f t="shared" ref="AQ54:BB54" si="135">SUM(AQ53:AQ53)</f>
        <v>0</v>
      </c>
      <c r="AR54" s="84">
        <f t="shared" si="135"/>
        <v>0</v>
      </c>
      <c r="AS54" s="84">
        <f t="shared" si="135"/>
        <v>0</v>
      </c>
      <c r="AT54" s="84">
        <f t="shared" si="135"/>
        <v>0</v>
      </c>
      <c r="AU54" s="84">
        <f t="shared" si="135"/>
        <v>0</v>
      </c>
      <c r="AV54" s="84">
        <f t="shared" si="135"/>
        <v>0</v>
      </c>
      <c r="AW54" s="84">
        <f t="shared" si="135"/>
        <v>0</v>
      </c>
      <c r="AX54" s="84">
        <f t="shared" si="135"/>
        <v>0</v>
      </c>
      <c r="AY54" s="84">
        <f t="shared" si="135"/>
        <v>0</v>
      </c>
      <c r="AZ54" s="84">
        <f t="shared" si="135"/>
        <v>0</v>
      </c>
      <c r="BA54" s="84">
        <f t="shared" si="135"/>
        <v>0</v>
      </c>
      <c r="BB54" s="84">
        <f t="shared" si="135"/>
        <v>0</v>
      </c>
      <c r="BC54" s="28"/>
      <c r="BD54" s="28"/>
      <c r="BE54" s="28"/>
      <c r="BF54" s="28"/>
    </row>
    <row r="55" spans="1:58" ht="53.45" customHeight="1" outlineLevel="2">
      <c r="A55" s="73"/>
      <c r="B55" s="253"/>
      <c r="C55" s="291"/>
      <c r="D55" s="221"/>
      <c r="E55" s="221"/>
      <c r="F55" s="415">
        <v>2026</v>
      </c>
      <c r="G55" s="415">
        <v>2028</v>
      </c>
      <c r="H55" s="67" t="s">
        <v>990</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 t="shared" ref="AF55" si="136">SUM(AE55,AD55,AC55,AB55,Y55,U55,T55,S55,R55)</f>
        <v>0</v>
      </c>
      <c r="AG55" s="83"/>
      <c r="AH55" s="83"/>
      <c r="AI55" s="83"/>
      <c r="AJ55" s="87"/>
      <c r="AK55" s="87"/>
      <c r="AL55" s="87"/>
      <c r="AM55" s="84">
        <f>AG55*'1. Standard_Cost'!$B$25+'Incremental_Cost Year 1'!AH55*'1. Standard_Cost'!$C$25+'Incremental_Cost Year 1'!AI55*'1. Standard_Cost'!$D$25+'Incremental_Cost Year 1'!AJ55+'Incremental_Cost Year 1'!AL55+AK55</f>
        <v>0</v>
      </c>
      <c r="AN55" s="84">
        <f>AM55*'1. Standard_Cost'!$C$29</f>
        <v>0</v>
      </c>
      <c r="AO55" s="273"/>
      <c r="AP55" s="144">
        <f t="shared" ref="AP55" si="137">AQ55+AR55</f>
        <v>0</v>
      </c>
      <c r="AQ55" s="113">
        <f t="shared" ref="AQ55" si="138">L55+M55</f>
        <v>0</v>
      </c>
      <c r="AR55" s="113">
        <f t="shared" ref="AR55" si="139">AF55</f>
        <v>0</v>
      </c>
      <c r="AS55" s="113">
        <f t="shared" ref="AS55" si="140">AM55+AN55</f>
        <v>0</v>
      </c>
      <c r="AT55" s="113">
        <f t="shared" ref="AT55" si="141">SUM(AQ55,AR55,AS55)</f>
        <v>0</v>
      </c>
      <c r="AU55" s="154"/>
      <c r="AV55" s="154"/>
      <c r="AW55" s="154"/>
      <c r="AX55" s="154"/>
      <c r="AY55" s="154"/>
      <c r="AZ55" s="154"/>
      <c r="BA55" s="154"/>
      <c r="BB55" s="155">
        <f t="shared" ref="BB55" si="142">SUM(AU55:BA55)-AT55</f>
        <v>0</v>
      </c>
      <c r="BC55" s="28"/>
      <c r="BD55" s="28"/>
      <c r="BE55" s="28"/>
      <c r="BF55" s="28"/>
    </row>
    <row r="56" spans="1:58" ht="56.45" customHeight="1" outlineLevel="1">
      <c r="A56" s="73"/>
      <c r="B56" s="253"/>
      <c r="C56" s="274"/>
      <c r="D56" s="457" t="s">
        <v>831</v>
      </c>
      <c r="E56" s="455" t="s">
        <v>988</v>
      </c>
      <c r="F56" s="415">
        <v>2026</v>
      </c>
      <c r="G56" s="415">
        <v>2028</v>
      </c>
      <c r="H56" s="219" t="s">
        <v>989</v>
      </c>
      <c r="I56" s="156"/>
      <c r="J56" s="156"/>
      <c r="K56" s="156"/>
      <c r="L56" s="84">
        <f>SUM(L55:L55)</f>
        <v>0</v>
      </c>
      <c r="M56" s="84">
        <f>SUM(M55:M55)</f>
        <v>0</v>
      </c>
      <c r="N56" s="156"/>
      <c r="O56" s="156"/>
      <c r="P56" s="156"/>
      <c r="Q56" s="156"/>
      <c r="R56" s="84">
        <f t="shared" ref="R56:U56" si="143">SUM(R55:R55)</f>
        <v>0</v>
      </c>
      <c r="S56" s="84">
        <f t="shared" si="143"/>
        <v>0</v>
      </c>
      <c r="T56" s="84">
        <f t="shared" si="143"/>
        <v>0</v>
      </c>
      <c r="U56" s="84">
        <f t="shared" si="143"/>
        <v>0</v>
      </c>
      <c r="V56" s="156"/>
      <c r="W56" s="156"/>
      <c r="X56" s="156"/>
      <c r="Y56" s="84">
        <f>SUM(Y55:Y55)</f>
        <v>0</v>
      </c>
      <c r="Z56" s="156"/>
      <c r="AA56" s="156"/>
      <c r="AB56" s="84">
        <f t="shared" ref="AB56:AF56" si="144">SUM(AB55:AB55)</f>
        <v>0</v>
      </c>
      <c r="AC56" s="84">
        <f t="shared" si="144"/>
        <v>0</v>
      </c>
      <c r="AD56" s="84">
        <f t="shared" si="144"/>
        <v>0</v>
      </c>
      <c r="AE56" s="84">
        <f t="shared" si="144"/>
        <v>0</v>
      </c>
      <c r="AF56" s="84">
        <f t="shared" si="144"/>
        <v>0</v>
      </c>
      <c r="AG56" s="156"/>
      <c r="AH56" s="156"/>
      <c r="AI56" s="156"/>
      <c r="AJ56" s="84">
        <f t="shared" ref="AJ56:AN56" si="145">SUM(AJ55:AJ55)</f>
        <v>0</v>
      </c>
      <c r="AK56" s="84">
        <f t="shared" si="145"/>
        <v>0</v>
      </c>
      <c r="AL56" s="84">
        <f t="shared" si="145"/>
        <v>0</v>
      </c>
      <c r="AM56" s="84">
        <f t="shared" si="145"/>
        <v>0</v>
      </c>
      <c r="AN56" s="84">
        <f t="shared" si="145"/>
        <v>0</v>
      </c>
      <c r="AO56" s="157"/>
      <c r="AP56" s="158"/>
      <c r="AQ56" s="84">
        <f t="shared" ref="AQ56:BB56" si="146">SUM(AQ55:AQ55)</f>
        <v>0</v>
      </c>
      <c r="AR56" s="84">
        <f t="shared" si="146"/>
        <v>0</v>
      </c>
      <c r="AS56" s="84">
        <f t="shared" si="146"/>
        <v>0</v>
      </c>
      <c r="AT56" s="84">
        <f t="shared" si="146"/>
        <v>0</v>
      </c>
      <c r="AU56" s="84">
        <f t="shared" si="146"/>
        <v>0</v>
      </c>
      <c r="AV56" s="84">
        <f t="shared" si="146"/>
        <v>0</v>
      </c>
      <c r="AW56" s="84">
        <f t="shared" si="146"/>
        <v>0</v>
      </c>
      <c r="AX56" s="84">
        <f t="shared" si="146"/>
        <v>0</v>
      </c>
      <c r="AY56" s="84">
        <f t="shared" si="146"/>
        <v>0</v>
      </c>
      <c r="AZ56" s="84">
        <f t="shared" si="146"/>
        <v>0</v>
      </c>
      <c r="BA56" s="84">
        <f t="shared" si="146"/>
        <v>0</v>
      </c>
      <c r="BB56" s="84">
        <f t="shared" si="146"/>
        <v>0</v>
      </c>
      <c r="BC56" s="28"/>
      <c r="BD56" s="28"/>
      <c r="BE56" s="28"/>
      <c r="BF56" s="28"/>
    </row>
    <row r="57" spans="1:58" ht="64.150000000000006" customHeight="1">
      <c r="A57" s="97"/>
      <c r="B57" s="458"/>
      <c r="C57" s="504" t="s">
        <v>834</v>
      </c>
      <c r="D57" s="505"/>
      <c r="E57" s="506"/>
      <c r="F57" s="459"/>
      <c r="G57" s="460"/>
      <c r="H57" s="461" t="s">
        <v>835</v>
      </c>
      <c r="I57" s="462"/>
      <c r="J57" s="462"/>
      <c r="K57" s="462"/>
      <c r="L57" s="463">
        <f>SUM(L62,L65,L67,L69,L74,L78,L80,L83,L87,L91)</f>
        <v>64674875</v>
      </c>
      <c r="M57" s="463">
        <f>SUM(M62,M65,M67,M69,M74,M78,M80,M83,M87,M91)</f>
        <v>10800704.125</v>
      </c>
      <c r="N57" s="462"/>
      <c r="O57" s="462"/>
      <c r="P57" s="462"/>
      <c r="Q57" s="462"/>
      <c r="R57" s="463">
        <f t="shared" ref="R57:U57" si="147">SUM(R62,R65,R67,R69,R74,R78,R80,R83,R87,R91)</f>
        <v>0</v>
      </c>
      <c r="S57" s="463">
        <f t="shared" si="147"/>
        <v>0</v>
      </c>
      <c r="T57" s="463">
        <f t="shared" si="147"/>
        <v>0</v>
      </c>
      <c r="U57" s="463">
        <f t="shared" si="147"/>
        <v>0</v>
      </c>
      <c r="V57" s="462"/>
      <c r="W57" s="462"/>
      <c r="X57" s="462"/>
      <c r="Y57" s="463">
        <f>SUM(Y62,Y65,Y67,Y69,Y74,Y78,Y80,Y83,Y87,Y91)</f>
        <v>0</v>
      </c>
      <c r="Z57" s="463"/>
      <c r="AA57" s="463"/>
      <c r="AB57" s="463">
        <f t="shared" ref="AB57:AF57" si="148">SUM(AB62,AB65,AB67,AB69,AB74,AB78,AB80,AB83,AB87,AB91)</f>
        <v>2500000</v>
      </c>
      <c r="AC57" s="463">
        <f t="shared" si="148"/>
        <v>66076152.252999999</v>
      </c>
      <c r="AD57" s="463">
        <f t="shared" si="148"/>
        <v>0</v>
      </c>
      <c r="AE57" s="463">
        <f t="shared" si="148"/>
        <v>13715230.4506</v>
      </c>
      <c r="AF57" s="463">
        <f t="shared" si="148"/>
        <v>151333822.63319999</v>
      </c>
      <c r="AG57" s="462"/>
      <c r="AH57" s="462"/>
      <c r="AI57" s="462"/>
      <c r="AJ57" s="463">
        <f t="shared" ref="AJ57:AN57" si="149">SUM(AJ62,AJ65,AJ67,AJ69,AJ74,AJ78,AJ80,AJ83,AJ87,AJ91)</f>
        <v>0</v>
      </c>
      <c r="AK57" s="463">
        <f t="shared" si="149"/>
        <v>0</v>
      </c>
      <c r="AL57" s="463">
        <f t="shared" si="149"/>
        <v>27900000</v>
      </c>
      <c r="AM57" s="463">
        <f t="shared" si="149"/>
        <v>27900000</v>
      </c>
      <c r="AN57" s="463">
        <f t="shared" si="149"/>
        <v>4185000</v>
      </c>
      <c r="AO57" s="464"/>
      <c r="AP57" s="465"/>
      <c r="AQ57" s="463">
        <f t="shared" ref="AQ57:BA57" si="150">SUM(AQ62,AQ65,AQ67,AQ69,AQ74,AQ78,AQ80,AQ83,AQ87,AQ91)</f>
        <v>75475579.125</v>
      </c>
      <c r="AR57" s="463">
        <f t="shared" si="150"/>
        <v>82291382.703600004</v>
      </c>
      <c r="AS57" s="463">
        <f t="shared" si="150"/>
        <v>32085000</v>
      </c>
      <c r="AT57" s="463">
        <f t="shared" si="150"/>
        <v>189851961.82859996</v>
      </c>
      <c r="AU57" s="463">
        <f t="shared" si="150"/>
        <v>14934932.890000001</v>
      </c>
      <c r="AV57" s="463">
        <f t="shared" si="150"/>
        <v>0</v>
      </c>
      <c r="AW57" s="463">
        <f t="shared" si="150"/>
        <v>0</v>
      </c>
      <c r="AX57" s="463">
        <f t="shared" si="150"/>
        <v>0</v>
      </c>
      <c r="AY57" s="463">
        <f t="shared" si="150"/>
        <v>0</v>
      </c>
      <c r="AZ57" s="463">
        <f t="shared" si="150"/>
        <v>0</v>
      </c>
      <c r="BA57" s="463">
        <f t="shared" si="150"/>
        <v>34016755.008000001</v>
      </c>
      <c r="BB57" s="155">
        <f t="shared" ref="BB57:BB58" si="151">SUM(AU57:BA57)-AT57</f>
        <v>-140900273.93059996</v>
      </c>
      <c r="BC57" s="28"/>
      <c r="BD57" s="28"/>
      <c r="BE57" s="28"/>
      <c r="BF57" s="28"/>
    </row>
    <row r="58" spans="1:58" ht="49.15" customHeight="1">
      <c r="B58" s="469"/>
      <c r="C58" s="466"/>
      <c r="D58" s="468"/>
      <c r="E58" s="387"/>
      <c r="F58" s="222">
        <v>2026</v>
      </c>
      <c r="G58" s="75">
        <v>2028</v>
      </c>
      <c r="H58" s="470" t="s">
        <v>991</v>
      </c>
      <c r="I58" s="87" t="s">
        <v>3</v>
      </c>
      <c r="J58" s="249">
        <v>0.5</v>
      </c>
      <c r="K58" s="83">
        <v>5</v>
      </c>
      <c r="L58" s="82">
        <f>IF(I58&lt;&gt;0,((VLOOKUP(I58,'1. Standard_Cost'!$B$4:$D$9,2)+VLOOKUP(I58,'1. Standard_Cost'!$B$4:$D$9,3))*J58*K58),"0")</f>
        <v>448750</v>
      </c>
      <c r="M58" s="82">
        <f>L58*'1. Standard_Cost'!$F$4</f>
        <v>74941.25</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f>(L58+M58)*0.1</f>
        <v>52369.125</v>
      </c>
      <c r="AD58" s="86"/>
      <c r="AE58" s="84">
        <f>SUM(AD58,AC58,AB58,Y58,U58,T58,S58,R58)*'1. Standard_Cost'!$B$29</f>
        <v>10473.825000000001</v>
      </c>
      <c r="AF58" s="84">
        <f t="shared" ref="AF58" si="152">SUM(AE58,AD58,AC58,AB58,Y58,U58,T58,S58,R58)</f>
        <v>62842.95</v>
      </c>
      <c r="AG58" s="83"/>
      <c r="AH58" s="83"/>
      <c r="AI58" s="83"/>
      <c r="AJ58" s="87"/>
      <c r="AK58" s="87"/>
      <c r="AL58" s="87"/>
      <c r="AM58" s="84">
        <f>AG58*'1. Standard_Cost'!$B$25+'Incremental_Cost Year 1'!AH58*'1. Standard_Cost'!$C$25+'Incremental_Cost Year 1'!AI58*'1. Standard_Cost'!$D$25+'Incremental_Cost Year 1'!AJ58+'Incremental_Cost Year 1'!AL58+AK58</f>
        <v>0</v>
      </c>
      <c r="AN58" s="84">
        <f>AM58*'1. Standard_Cost'!$C$29</f>
        <v>0</v>
      </c>
      <c r="AO58" s="87"/>
      <c r="AP58" s="144">
        <f>AQ58+AR58</f>
        <v>586534.19999999995</v>
      </c>
      <c r="AQ58" s="113">
        <f t="shared" ref="AQ58" si="153">L58+M58</f>
        <v>523691.25</v>
      </c>
      <c r="AR58" s="113">
        <f t="shared" ref="AR58" si="154">AF58</f>
        <v>62842.95</v>
      </c>
      <c r="AS58" s="113">
        <f t="shared" ref="AS58" si="155">AM58+AN58</f>
        <v>0</v>
      </c>
      <c r="AT58" s="113">
        <f t="shared" ref="AT58" si="156">SUM(AQ58,AR58,AS58)</f>
        <v>586534.19999999995</v>
      </c>
      <c r="AU58" s="154">
        <f>AT58</f>
        <v>586534.19999999995</v>
      </c>
      <c r="AV58" s="154"/>
      <c r="AW58" s="154"/>
      <c r="AX58" s="154"/>
      <c r="AY58" s="154"/>
      <c r="AZ58" s="154"/>
      <c r="BA58" s="154"/>
      <c r="BB58" s="155">
        <f t="shared" si="151"/>
        <v>0</v>
      </c>
    </row>
    <row r="59" spans="1:58" ht="81" customHeight="1" outlineLevel="2">
      <c r="A59" s="73"/>
      <c r="B59" s="107"/>
      <c r="C59" s="108"/>
      <c r="D59" s="422"/>
      <c r="E59" s="91"/>
      <c r="F59" s="222">
        <v>2026</v>
      </c>
      <c r="G59" s="75">
        <v>2028</v>
      </c>
      <c r="H59" s="216" t="s">
        <v>838</v>
      </c>
      <c r="I59" s="87" t="s">
        <v>161</v>
      </c>
      <c r="J59" s="254">
        <v>3</v>
      </c>
      <c r="K59" s="83">
        <v>12</v>
      </c>
      <c r="L59" s="82">
        <f>IF(I59&lt;&gt;0,((VLOOKUP(I59,'1. Standard_Cost'!$B$4:$D$9,2)+VLOOKUP(I59,'1. Standard_Cost'!$B$4:$D$9,3))*J59*K59),"0")</f>
        <v>3579120</v>
      </c>
      <c r="M59" s="82">
        <f>L59*'1. Standard_Cost'!$F$4</f>
        <v>597713.04</v>
      </c>
      <c r="N59" s="83"/>
      <c r="O59" s="83"/>
      <c r="P59" s="83"/>
      <c r="Q59" s="83"/>
      <c r="R59" s="84">
        <f>'1. Standard_Cost'!$B$13*N59*P59</f>
        <v>0</v>
      </c>
      <c r="S59" s="84">
        <f>N59*O59*P59*'1. Standard_Cost'!$C$13</f>
        <v>0</v>
      </c>
      <c r="T59" s="84">
        <f>N59*P59*Q59*'1. Standard_Cost'!$D$13</f>
        <v>0</v>
      </c>
      <c r="U59" s="84">
        <f>N59*O59*'1. Standard_Cost'!$E$13</f>
        <v>0</v>
      </c>
      <c r="V59" s="83"/>
      <c r="W59" s="83"/>
      <c r="X59" s="83"/>
      <c r="Y59" s="84">
        <f>+V59*((X59*'1. Standard_Cost'!$B$17)+(W59*X59*'1. Standard_Cost'!$C$17))</f>
        <v>0</v>
      </c>
      <c r="Z59" s="83"/>
      <c r="AA59" s="83"/>
      <c r="AB59" s="84">
        <f>+Z59*'1. Standard_Cost'!$B$21+AA59*'1. Standard_Cost'!$C$21</f>
        <v>0</v>
      </c>
      <c r="AC59" s="85">
        <f>(L59+M59)*0.1</f>
        <v>417683.304</v>
      </c>
      <c r="AD59" s="86"/>
      <c r="AE59" s="84">
        <f>SUM(AD59,AC59,AB59,Y59,U59,T59,S59,R59)*'1. Standard_Cost'!$B$29</f>
        <v>83536.660800000012</v>
      </c>
      <c r="AF59" s="84">
        <f t="shared" ref="AF59:AF61" si="157">SUM(AE59,AD59,AC59,AB59,Y59,U59,T59,S59,R59)</f>
        <v>501219.96480000002</v>
      </c>
      <c r="AG59" s="83"/>
      <c r="AH59" s="83"/>
      <c r="AI59" s="83"/>
      <c r="AJ59" s="87"/>
      <c r="AK59" s="87"/>
      <c r="AL59" s="87">
        <v>17500000</v>
      </c>
      <c r="AM59" s="84">
        <f>AG59*'1. Standard_Cost'!$B$25+'Incremental_Cost Year 1'!AH59*'1. Standard_Cost'!$C$25+'Incremental_Cost Year 1'!AI59*'1. Standard_Cost'!$D$25+'Incremental_Cost Year 1'!AJ59+'Incremental_Cost Year 1'!AL59+AK59</f>
        <v>17500000</v>
      </c>
      <c r="AN59" s="84">
        <f>AM59*'1. Standard_Cost'!$C$29</f>
        <v>2625000</v>
      </c>
      <c r="AO59" s="153"/>
      <c r="AP59" s="144">
        <f>AQ59+AR59</f>
        <v>4678053.0048000002</v>
      </c>
      <c r="AQ59" s="113">
        <f t="shared" ref="AQ59:AQ61" si="158">L59+M59</f>
        <v>4176833.04</v>
      </c>
      <c r="AR59" s="113">
        <f t="shared" ref="AR59:AR61" si="159">AF59</f>
        <v>501219.96480000002</v>
      </c>
      <c r="AS59" s="113">
        <f t="shared" ref="AS59:AS61" si="160">AM59+AN59</f>
        <v>20125000</v>
      </c>
      <c r="AT59" s="113">
        <f t="shared" ref="AT59:AT61" si="161">SUM(AQ59,AR59,AS59)</f>
        <v>24803053.004799999</v>
      </c>
      <c r="AU59" s="154">
        <v>4678053</v>
      </c>
      <c r="AV59" s="154"/>
      <c r="AW59" s="154"/>
      <c r="AX59" s="154"/>
      <c r="AY59" s="154"/>
      <c r="AZ59" s="154"/>
      <c r="BA59" s="154"/>
      <c r="BB59" s="155">
        <f>SUM(AU59:BA59)-AT59</f>
        <v>-20125000.004799999</v>
      </c>
      <c r="BC59" s="28"/>
      <c r="BD59" s="28"/>
      <c r="BE59" s="28"/>
      <c r="BF59" s="28"/>
    </row>
    <row r="60" spans="1:58" ht="71.45" customHeight="1" outlineLevel="2">
      <c r="A60" s="73"/>
      <c r="B60" s="107"/>
      <c r="C60" s="108"/>
      <c r="D60" s="422"/>
      <c r="E60" s="91"/>
      <c r="F60" s="222">
        <v>2026</v>
      </c>
      <c r="G60" s="75">
        <v>2028</v>
      </c>
      <c r="H60" s="471" t="s">
        <v>839</v>
      </c>
      <c r="I60" s="87" t="s">
        <v>5</v>
      </c>
      <c r="J60" s="249">
        <v>1.5</v>
      </c>
      <c r="K60" s="83">
        <v>3</v>
      </c>
      <c r="L60" s="82">
        <f>IF(I60&lt;&gt;0,((VLOOKUP(I60,'1. Standard_Cost'!$B$4:$D$9,2)+VLOOKUP(I60,'1. Standard_Cost'!$B$4:$D$9,3))*J60*K60),"0")</f>
        <v>519390</v>
      </c>
      <c r="M60" s="82">
        <f>L60*'1. Standard_Cost'!$F$4</f>
        <v>86738.13</v>
      </c>
      <c r="N60" s="83"/>
      <c r="O60" s="83"/>
      <c r="P60" s="83"/>
      <c r="Q60" s="83"/>
      <c r="R60" s="84">
        <f>'1. Standard_Cost'!$B$13*N60*P60</f>
        <v>0</v>
      </c>
      <c r="S60" s="84">
        <f>N60*O60*P60*'1. Standard_Cost'!$C$13</f>
        <v>0</v>
      </c>
      <c r="T60" s="84">
        <f>N60*P60*Q60*'1. Standard_Cost'!$D$13</f>
        <v>0</v>
      </c>
      <c r="U60" s="84">
        <f>N60*O60*'1. Standard_Cost'!$E$13</f>
        <v>0</v>
      </c>
      <c r="V60" s="83"/>
      <c r="W60" s="83"/>
      <c r="X60" s="83"/>
      <c r="Y60" s="84">
        <f>+V60*((X60*'1. Standard_Cost'!$B$17)+(W60*X60*'1. Standard_Cost'!$C$17))</f>
        <v>0</v>
      </c>
      <c r="Z60" s="83"/>
      <c r="AA60" s="83"/>
      <c r="AB60" s="84">
        <f>+Z60*'1. Standard_Cost'!$B$21+AA60*'1. Standard_Cost'!$C$21</f>
        <v>0</v>
      </c>
      <c r="AC60" s="85"/>
      <c r="AD60" s="86"/>
      <c r="AE60" s="84">
        <f>SUM(AD60,AC60,AB60,Y60,U60,T60,S60,R60)*'1. Standard_Cost'!$B$29</f>
        <v>0</v>
      </c>
      <c r="AF60" s="84">
        <f t="shared" si="157"/>
        <v>0</v>
      </c>
      <c r="AG60" s="83"/>
      <c r="AH60" s="83"/>
      <c r="AI60" s="83"/>
      <c r="AJ60" s="87"/>
      <c r="AK60" s="87"/>
      <c r="AL60" s="87"/>
      <c r="AM60" s="84">
        <f>AG60*'1. Standard_Cost'!$B$25+'Incremental_Cost Year 1'!AH60*'1. Standard_Cost'!$C$25+'Incremental_Cost Year 1'!AI60*'1. Standard_Cost'!$D$25+'Incremental_Cost Year 1'!AJ60+'Incremental_Cost Year 1'!AL60+AK60</f>
        <v>0</v>
      </c>
      <c r="AN60" s="84">
        <f>AM60*'1. Standard_Cost'!$C$29</f>
        <v>0</v>
      </c>
      <c r="AO60" s="87"/>
      <c r="AP60" s="144">
        <f>AQ60+AR60</f>
        <v>606128.13</v>
      </c>
      <c r="AQ60" s="113">
        <f t="shared" si="158"/>
        <v>606128.13</v>
      </c>
      <c r="AR60" s="113">
        <f t="shared" si="159"/>
        <v>0</v>
      </c>
      <c r="AS60" s="113">
        <f t="shared" si="160"/>
        <v>0</v>
      </c>
      <c r="AT60" s="113">
        <f t="shared" si="161"/>
        <v>606128.13</v>
      </c>
      <c r="AU60" s="154">
        <f>AT60</f>
        <v>606128.13</v>
      </c>
      <c r="AV60" s="154"/>
      <c r="AW60" s="154"/>
      <c r="AX60" s="154"/>
      <c r="AY60" s="154"/>
      <c r="AZ60" s="154"/>
      <c r="BA60" s="154"/>
      <c r="BB60" s="155">
        <f t="shared" ref="BB60:BB61" si="162">SUM(AU60:BA60)-AT60</f>
        <v>0</v>
      </c>
      <c r="BC60" s="28"/>
      <c r="BD60" s="28"/>
      <c r="BE60" s="28"/>
      <c r="BF60" s="28"/>
    </row>
    <row r="61" spans="1:58" ht="63" outlineLevel="2">
      <c r="A61" s="73"/>
      <c r="B61" s="107"/>
      <c r="C61" s="108"/>
      <c r="D61" s="79"/>
      <c r="E61" s="134"/>
      <c r="F61" s="222">
        <v>2026</v>
      </c>
      <c r="G61" s="75">
        <v>2028</v>
      </c>
      <c r="H61" s="216" t="s">
        <v>992</v>
      </c>
      <c r="I61" s="87" t="s">
        <v>3</v>
      </c>
      <c r="J61" s="249">
        <v>0.5</v>
      </c>
      <c r="K61" s="83">
        <v>5</v>
      </c>
      <c r="L61" s="82">
        <f>IF(I61&lt;&gt;0,((VLOOKUP(I61,'1. Standard_Cost'!$B$4:$D$9,2)+VLOOKUP(I61,'1. Standard_Cost'!$B$4:$D$9,3))*J61*K61),"0")</f>
        <v>448750</v>
      </c>
      <c r="M61" s="82">
        <f>L61*'1. Standard_Cost'!$F$4</f>
        <v>74941.25</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f>(L61+M61)*0.1</f>
        <v>52369.125</v>
      </c>
      <c r="AD61" s="86"/>
      <c r="AE61" s="84">
        <f>SUM(AD61,AC61,AB61,Y61,U61,T61,S61,R61)*'1. Standard_Cost'!$B$29</f>
        <v>10473.825000000001</v>
      </c>
      <c r="AF61" s="84">
        <f t="shared" si="157"/>
        <v>62842.95</v>
      </c>
      <c r="AG61" s="83"/>
      <c r="AH61" s="83"/>
      <c r="AI61" s="83"/>
      <c r="AJ61" s="87"/>
      <c r="AK61" s="87"/>
      <c r="AL61" s="87"/>
      <c r="AM61" s="84">
        <f>AG61*'1. Standard_Cost'!$B$25+'Incremental_Cost Year 1'!AH61*'1. Standard_Cost'!$C$25+'Incremental_Cost Year 1'!AI61*'1. Standard_Cost'!$D$25+'Incremental_Cost Year 1'!AJ61+'Incremental_Cost Year 1'!AL61+AK61</f>
        <v>0</v>
      </c>
      <c r="AN61" s="84">
        <f>AM61*'1. Standard_Cost'!$C$29</f>
        <v>0</v>
      </c>
      <c r="AO61" s="87"/>
      <c r="AP61" s="144">
        <f t="shared" ref="AP61" si="163">AQ61+AR61</f>
        <v>586534.19999999995</v>
      </c>
      <c r="AQ61" s="113">
        <f t="shared" si="158"/>
        <v>523691.25</v>
      </c>
      <c r="AR61" s="113">
        <f t="shared" si="159"/>
        <v>62842.95</v>
      </c>
      <c r="AS61" s="113">
        <f t="shared" si="160"/>
        <v>0</v>
      </c>
      <c r="AT61" s="113">
        <f t="shared" si="161"/>
        <v>586534.19999999995</v>
      </c>
      <c r="AU61" s="154">
        <f>AT61</f>
        <v>586534.19999999995</v>
      </c>
      <c r="AV61" s="154"/>
      <c r="AW61" s="154"/>
      <c r="AX61" s="154"/>
      <c r="AY61" s="154"/>
      <c r="AZ61" s="154"/>
      <c r="BA61" s="154"/>
      <c r="BB61" s="155">
        <f t="shared" si="162"/>
        <v>0</v>
      </c>
      <c r="BC61" s="28"/>
      <c r="BD61" s="28"/>
      <c r="BE61" s="28"/>
      <c r="BF61" s="28"/>
    </row>
    <row r="62" spans="1:58" ht="35.450000000000003" customHeight="1" outlineLevel="1">
      <c r="A62" s="73"/>
      <c r="B62" s="96"/>
      <c r="C62" s="74"/>
      <c r="D62" s="457" t="s">
        <v>837</v>
      </c>
      <c r="E62" s="467" t="s">
        <v>836</v>
      </c>
      <c r="F62" s="134">
        <v>2026</v>
      </c>
      <c r="G62" s="134">
        <v>2028</v>
      </c>
      <c r="H62" s="220" t="s">
        <v>842</v>
      </c>
      <c r="I62" s="156"/>
      <c r="J62" s="156"/>
      <c r="K62" s="156"/>
      <c r="L62" s="84">
        <f>SUM(L59:L61)</f>
        <v>4547260</v>
      </c>
      <c r="M62" s="84">
        <f>SUM(M59:M61)</f>
        <v>759392.42</v>
      </c>
      <c r="N62" s="84"/>
      <c r="O62" s="156"/>
      <c r="P62" s="156"/>
      <c r="Q62" s="156"/>
      <c r="R62" s="84">
        <f>SUM(R59:R61)</f>
        <v>0</v>
      </c>
      <c r="S62" s="84">
        <f>SUM(S59:S61)</f>
        <v>0</v>
      </c>
      <c r="T62" s="84">
        <f>SUM(T59:T61)</f>
        <v>0</v>
      </c>
      <c r="U62" s="84">
        <f>SUM(U59:U61)</f>
        <v>0</v>
      </c>
      <c r="V62" s="156"/>
      <c r="W62" s="156"/>
      <c r="X62" s="156"/>
      <c r="Y62" s="84">
        <f>SUM(Y59:Y61)</f>
        <v>0</v>
      </c>
      <c r="Z62" s="156"/>
      <c r="AA62" s="156"/>
      <c r="AB62" s="84">
        <f>SUM(AB59:AB61)</f>
        <v>0</v>
      </c>
      <c r="AC62" s="84">
        <f>SUM(AC59:AC61)</f>
        <v>470052.429</v>
      </c>
      <c r="AD62" s="84">
        <f>SUM(AD59:AD61)</f>
        <v>0</v>
      </c>
      <c r="AE62" s="84">
        <f>SUM(AE59:AE61)</f>
        <v>94010.485800000009</v>
      </c>
      <c r="AF62" s="84">
        <f>SUM(AF59:AF61)</f>
        <v>564062.91480000003</v>
      </c>
      <c r="AG62" s="156"/>
      <c r="AH62" s="156"/>
      <c r="AI62" s="156"/>
      <c r="AJ62" s="84">
        <f>SUM(AJ59:AJ61)</f>
        <v>0</v>
      </c>
      <c r="AK62" s="84">
        <f>SUM(AK59:AK61)</f>
        <v>0</v>
      </c>
      <c r="AL62" s="84">
        <f>SUM(AL59:AL61)</f>
        <v>17500000</v>
      </c>
      <c r="AM62" s="84">
        <f>SUM(AM59:AM61)</f>
        <v>17500000</v>
      </c>
      <c r="AN62" s="84">
        <f>SUM(AN59:AN61)</f>
        <v>2625000</v>
      </c>
      <c r="AO62" s="157"/>
      <c r="AP62" s="158"/>
      <c r="AQ62" s="84">
        <f t="shared" ref="AQ62:BB62" si="164">SUM(AQ59:AQ61)</f>
        <v>5306652.42</v>
      </c>
      <c r="AR62" s="84">
        <f t="shared" si="164"/>
        <v>564062.91480000003</v>
      </c>
      <c r="AS62" s="84">
        <f t="shared" si="164"/>
        <v>20125000</v>
      </c>
      <c r="AT62" s="84">
        <f t="shared" si="164"/>
        <v>25995715.334799998</v>
      </c>
      <c r="AU62" s="84">
        <f t="shared" si="164"/>
        <v>5870715.3300000001</v>
      </c>
      <c r="AV62" s="84">
        <f t="shared" si="164"/>
        <v>0</v>
      </c>
      <c r="AW62" s="84">
        <f t="shared" si="164"/>
        <v>0</v>
      </c>
      <c r="AX62" s="84">
        <f t="shared" si="164"/>
        <v>0</v>
      </c>
      <c r="AY62" s="84">
        <f t="shared" si="164"/>
        <v>0</v>
      </c>
      <c r="AZ62" s="84">
        <f t="shared" si="164"/>
        <v>0</v>
      </c>
      <c r="BA62" s="84">
        <f t="shared" si="164"/>
        <v>0</v>
      </c>
      <c r="BB62" s="84">
        <f t="shared" si="164"/>
        <v>-20125000.004799999</v>
      </c>
      <c r="BC62" s="28"/>
      <c r="BD62" s="28"/>
      <c r="BE62" s="28"/>
      <c r="BF62" s="28"/>
    </row>
    <row r="63" spans="1:58" ht="52.15" customHeight="1" outlineLevel="2">
      <c r="A63" s="73"/>
      <c r="B63" s="107"/>
      <c r="C63" s="108"/>
      <c r="D63" s="93"/>
      <c r="E63" s="126"/>
      <c r="F63" s="222">
        <v>2026</v>
      </c>
      <c r="G63" s="75">
        <v>2028</v>
      </c>
      <c r="H63" s="216" t="s">
        <v>995</v>
      </c>
      <c r="I63" s="87" t="s">
        <v>161</v>
      </c>
      <c r="J63" s="249">
        <v>3</v>
      </c>
      <c r="K63" s="83">
        <v>40</v>
      </c>
      <c r="L63" s="82">
        <f>IF(I63&lt;&gt;0,((VLOOKUP(I63,'1. Standard_Cost'!$B$4:$D$9,2)+VLOOKUP(I63,'1. Standard_Cost'!$B$4:$D$9,3))*J63*K63),"0")</f>
        <v>11930400</v>
      </c>
      <c r="M63" s="82">
        <f>L63*'1. Standard_Cost'!$F$4</f>
        <v>1992376.8</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f>(L63+M63)*0.1</f>
        <v>1392277.6800000002</v>
      </c>
      <c r="AD63" s="86"/>
      <c r="AE63" s="84">
        <f>SUM(AD63,AC63,AB63,Y63,U63,T63,S63,R63)*'1. Standard_Cost'!$B$29</f>
        <v>278455.53600000002</v>
      </c>
      <c r="AF63" s="84">
        <f t="shared" ref="AF63:AF64" si="165">SUM(AE63,AD63,AC63,AB63,Y63,U63,T63,S63,R63)</f>
        <v>1670733.2160000002</v>
      </c>
      <c r="AG63" s="83"/>
      <c r="AH63" s="83"/>
      <c r="AI63" s="83"/>
      <c r="AJ63" s="87"/>
      <c r="AK63" s="87"/>
      <c r="AL63" s="87">
        <f>(4*600000)+(40*200000)</f>
        <v>10400000</v>
      </c>
      <c r="AM63" s="84">
        <f>AG63*'1. Standard_Cost'!$B$25+'Incremental_Cost Year 1'!AH63*'1. Standard_Cost'!$C$25+'Incremental_Cost Year 1'!AI63*'1. Standard_Cost'!$D$25+'Incremental_Cost Year 1'!AJ63+'Incremental_Cost Year 1'!AL63+AK63</f>
        <v>10400000</v>
      </c>
      <c r="AN63" s="84">
        <f>AM63*'1. Standard_Cost'!$C$29</f>
        <v>1560000</v>
      </c>
      <c r="AO63" s="153"/>
      <c r="AP63" s="144">
        <f>AQ63+AR63</f>
        <v>15593510.016000001</v>
      </c>
      <c r="AQ63" s="113">
        <f t="shared" ref="AQ63:AQ64" si="166">L63+M63</f>
        <v>13922776.800000001</v>
      </c>
      <c r="AR63" s="113">
        <f t="shared" ref="AR63" si="167">AF63</f>
        <v>1670733.2160000002</v>
      </c>
      <c r="AS63" s="113">
        <f t="shared" ref="AS63:AS64" si="168">AM63+AN63</f>
        <v>11960000</v>
      </c>
      <c r="AT63" s="113">
        <f t="shared" ref="AT63:AT64" si="169">SUM(AQ63,AR63,AS63)</f>
        <v>27553510.016000003</v>
      </c>
      <c r="AU63" s="154"/>
      <c r="AV63" s="154"/>
      <c r="AW63" s="154"/>
      <c r="AX63" s="154"/>
      <c r="AY63" s="154"/>
      <c r="AZ63" s="154"/>
      <c r="BA63" s="154"/>
      <c r="BB63" s="155">
        <f>SUM(AU63:BA63)-AT63</f>
        <v>-27553510.016000003</v>
      </c>
      <c r="BC63" s="28"/>
      <c r="BD63" s="28"/>
      <c r="BE63" s="28"/>
      <c r="BF63" s="28"/>
    </row>
    <row r="64" spans="1:58" ht="71.45" customHeight="1" outlineLevel="2">
      <c r="A64" s="73"/>
      <c r="B64" s="107"/>
      <c r="C64" s="108"/>
      <c r="D64" s="91"/>
      <c r="E64" s="292"/>
      <c r="F64" s="222">
        <v>2026</v>
      </c>
      <c r="G64" s="75">
        <v>2028</v>
      </c>
      <c r="H64" s="216" t="s">
        <v>998</v>
      </c>
      <c r="I64" s="87" t="s">
        <v>4</v>
      </c>
      <c r="J64" s="83">
        <v>0.5</v>
      </c>
      <c r="K64" s="83">
        <v>5</v>
      </c>
      <c r="L64" s="82">
        <f>IF(I64&lt;&gt;0,((VLOOKUP(I64,'1. Standard_Cost'!$B$4:$D$9,2)+VLOOKUP(I64,'1. Standard_Cost'!$B$4:$D$9,3))*J64*K64),"0")</f>
        <v>341875</v>
      </c>
      <c r="M64" s="82">
        <f>L64*'1. Standard_Cost'!$F$4</f>
        <v>57093.125</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f>40*20*1000</f>
        <v>800000</v>
      </c>
      <c r="AD64" s="86"/>
      <c r="AE64" s="84">
        <f>SUM(AD64,AC64,AB64,Y64,U64,T64,S64,R64)*'1. Standard_Cost'!$B$29</f>
        <v>160000</v>
      </c>
      <c r="AF64" s="84">
        <f t="shared" si="165"/>
        <v>960000</v>
      </c>
      <c r="AG64" s="83"/>
      <c r="AH64" s="83"/>
      <c r="AI64" s="83"/>
      <c r="AJ64" s="87"/>
      <c r="AK64" s="87"/>
      <c r="AL64" s="87"/>
      <c r="AM64" s="84">
        <f>AG64*'1. Standard_Cost'!$B$25+'Incremental_Cost Year 1'!AH64*'1. Standard_Cost'!$C$25+'Incremental_Cost Year 1'!AI64*'1. Standard_Cost'!$D$25+'Incremental_Cost Year 1'!AJ64+'Incremental_Cost Year 1'!AL64+AK64</f>
        <v>0</v>
      </c>
      <c r="AN64" s="84">
        <f>AM64*'1. Standard_Cost'!$C$29</f>
        <v>0</v>
      </c>
      <c r="AO64" s="87"/>
      <c r="AP64" s="144">
        <f>AQ64+AR64</f>
        <v>1358968.125</v>
      </c>
      <c r="AQ64" s="113">
        <f t="shared" si="166"/>
        <v>398968.125</v>
      </c>
      <c r="AR64" s="113">
        <f>AF64</f>
        <v>960000</v>
      </c>
      <c r="AS64" s="113">
        <f t="shared" si="168"/>
        <v>0</v>
      </c>
      <c r="AT64" s="113">
        <f t="shared" si="169"/>
        <v>1358968.125</v>
      </c>
      <c r="AU64" s="154">
        <v>398968</v>
      </c>
      <c r="AV64" s="154"/>
      <c r="AW64" s="154"/>
      <c r="AX64" s="154"/>
      <c r="AY64" s="154"/>
      <c r="AZ64" s="154"/>
      <c r="BA64" s="154"/>
      <c r="BB64" s="155">
        <f t="shared" ref="BB64" si="170">SUM(AU64:BA64)-AT64</f>
        <v>-960000.125</v>
      </c>
      <c r="BC64" s="28"/>
      <c r="BD64" s="28"/>
      <c r="BE64" s="28"/>
      <c r="BF64" s="28"/>
    </row>
    <row r="65" spans="1:58" ht="35.450000000000003" customHeight="1" outlineLevel="1">
      <c r="A65" s="73"/>
      <c r="B65" s="96"/>
      <c r="C65" s="74"/>
      <c r="D65" s="219" t="s">
        <v>800</v>
      </c>
      <c r="E65" s="414" t="s">
        <v>840</v>
      </c>
      <c r="F65" s="134">
        <v>2026</v>
      </c>
      <c r="G65" s="134">
        <v>2028</v>
      </c>
      <c r="H65" s="220" t="s">
        <v>841</v>
      </c>
      <c r="I65" s="156"/>
      <c r="J65" s="156"/>
      <c r="K65" s="156"/>
      <c r="L65" s="84">
        <f>SUM(L63:L64)</f>
        <v>12272275</v>
      </c>
      <c r="M65" s="84">
        <f>SUM(M63:M64)</f>
        <v>2049469.925</v>
      </c>
      <c r="N65" s="84"/>
      <c r="O65" s="156"/>
      <c r="P65" s="156"/>
      <c r="Q65" s="156"/>
      <c r="R65" s="84">
        <f>SUM(R63:R64)</f>
        <v>0</v>
      </c>
      <c r="S65" s="84">
        <f>SUM(S63:S64)</f>
        <v>0</v>
      </c>
      <c r="T65" s="84">
        <f>SUM(T63:T64)</f>
        <v>0</v>
      </c>
      <c r="U65" s="84">
        <f>SUM(U63:U64)</f>
        <v>0</v>
      </c>
      <c r="V65" s="156"/>
      <c r="W65" s="156"/>
      <c r="X65" s="156"/>
      <c r="Y65" s="84">
        <f>SUM(Y63:Y64)</f>
        <v>0</v>
      </c>
      <c r="Z65" s="156"/>
      <c r="AA65" s="156"/>
      <c r="AB65" s="84">
        <f>SUM(AB63:AB64)</f>
        <v>0</v>
      </c>
      <c r="AC65" s="84">
        <f>SUM(AC63:AC64)</f>
        <v>2192277.6800000002</v>
      </c>
      <c r="AD65" s="84">
        <f>SUM(AD63:AD64)</f>
        <v>0</v>
      </c>
      <c r="AE65" s="84">
        <f>SUM(AE63:AE64)</f>
        <v>438455.53600000002</v>
      </c>
      <c r="AF65" s="84">
        <f>SUM(AF63:AF64)</f>
        <v>2630733.216</v>
      </c>
      <c r="AG65" s="156"/>
      <c r="AH65" s="156"/>
      <c r="AI65" s="156"/>
      <c r="AJ65" s="84">
        <f>SUM(AJ63:AJ64)</f>
        <v>0</v>
      </c>
      <c r="AK65" s="84">
        <f>SUM(AK63:AK64)</f>
        <v>0</v>
      </c>
      <c r="AL65" s="84">
        <f>SUM(AL63:AL64)</f>
        <v>10400000</v>
      </c>
      <c r="AM65" s="84">
        <f>SUM(AM63:AM64)</f>
        <v>10400000</v>
      </c>
      <c r="AN65" s="84">
        <f>SUM(AN63:AN64)</f>
        <v>1560000</v>
      </c>
      <c r="AO65" s="157"/>
      <c r="AP65" s="158"/>
      <c r="AQ65" s="84">
        <f t="shared" ref="AQ65:BB65" si="171">SUM(AQ63:AQ64)</f>
        <v>14321744.925000001</v>
      </c>
      <c r="AR65" s="84">
        <f t="shared" si="171"/>
        <v>2630733.216</v>
      </c>
      <c r="AS65" s="84">
        <f t="shared" si="171"/>
        <v>11960000</v>
      </c>
      <c r="AT65" s="84">
        <f t="shared" si="171"/>
        <v>28912478.141000003</v>
      </c>
      <c r="AU65" s="84">
        <f t="shared" si="171"/>
        <v>398968</v>
      </c>
      <c r="AV65" s="84">
        <f t="shared" si="171"/>
        <v>0</v>
      </c>
      <c r="AW65" s="84">
        <f t="shared" si="171"/>
        <v>0</v>
      </c>
      <c r="AX65" s="84">
        <f t="shared" si="171"/>
        <v>0</v>
      </c>
      <c r="AY65" s="84">
        <f t="shared" si="171"/>
        <v>0</v>
      </c>
      <c r="AZ65" s="84">
        <f t="shared" si="171"/>
        <v>0</v>
      </c>
      <c r="BA65" s="84">
        <f t="shared" si="171"/>
        <v>0</v>
      </c>
      <c r="BB65" s="84">
        <f t="shared" si="171"/>
        <v>-28513510.141000003</v>
      </c>
      <c r="BC65" s="28"/>
      <c r="BD65" s="28"/>
      <c r="BE65" s="28"/>
      <c r="BF65" s="28"/>
    </row>
    <row r="66" spans="1:58" ht="35.450000000000003" customHeight="1" outlineLevel="2">
      <c r="A66" s="73"/>
      <c r="B66" s="107"/>
      <c r="C66" s="108"/>
      <c r="D66" s="91"/>
      <c r="E66" s="292"/>
      <c r="F66" s="225">
        <v>2026</v>
      </c>
      <c r="G66" s="225">
        <v>2028</v>
      </c>
      <c r="H66" s="70" t="s">
        <v>1001</v>
      </c>
      <c r="I66" s="87" t="s">
        <v>161</v>
      </c>
      <c r="J66" s="83">
        <v>3</v>
      </c>
      <c r="K66" s="83">
        <v>90</v>
      </c>
      <c r="L66" s="82">
        <f>IF(I66&lt;&gt;0,((VLOOKUP(I66,'1. Standard_Cost'!$B$4:$D$9,2)+VLOOKUP(I66,'1. Standard_Cost'!$B$4:$D$9,3))*J66*K66),"0")</f>
        <v>26843400</v>
      </c>
      <c r="M66" s="82">
        <f>L66*'1. Standard_Cost'!$F$4</f>
        <v>4482847.8</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f>(30*300000)+(30*50*30*180)</f>
        <v>17100000</v>
      </c>
      <c r="AD66" s="86"/>
      <c r="AE66" s="84">
        <f>SUM(AD66,AC66,AB66,Y66,U66,T66,S66,R66)*'1. Standard_Cost'!$B$29</f>
        <v>3420000</v>
      </c>
      <c r="AF66" s="84">
        <f t="shared" ref="AF66" si="172">SUM(AE66,AD66,AC66,AB66,Y66,U66,T66,S66,R66)</f>
        <v>20520000</v>
      </c>
      <c r="AG66" s="83"/>
      <c r="AH66" s="83"/>
      <c r="AI66" s="83"/>
      <c r="AJ66" s="87"/>
      <c r="AK66" s="87"/>
      <c r="AL66" s="87"/>
      <c r="AM66" s="84">
        <f>AG66*'1. Standard_Cost'!$B$25+'Incremental_Cost Year 1'!AH66*'1. Standard_Cost'!$C$25+'Incremental_Cost Year 1'!AI66*'1. Standard_Cost'!$D$25+'Incremental_Cost Year 1'!AJ66+'Incremental_Cost Year 1'!AL66+AK66</f>
        <v>0</v>
      </c>
      <c r="AN66" s="84">
        <f>AM66*'1. Standard_Cost'!$C$29</f>
        <v>0</v>
      </c>
      <c r="AO66" s="153"/>
      <c r="AP66" s="158"/>
      <c r="AQ66" s="113">
        <f t="shared" ref="AQ66" si="173">L66+M66</f>
        <v>31326247.800000001</v>
      </c>
      <c r="AR66" s="113">
        <f t="shared" ref="AR66" si="174">AF66</f>
        <v>20520000</v>
      </c>
      <c r="AS66" s="113">
        <f t="shared" ref="AS66" si="175">AM66+AN66</f>
        <v>0</v>
      </c>
      <c r="AT66" s="113">
        <f t="shared" ref="AT66" si="176">SUM(AQ66,AR66,AS66)</f>
        <v>51846247.799999997</v>
      </c>
      <c r="AU66" s="154"/>
      <c r="AV66" s="154"/>
      <c r="AW66" s="154"/>
      <c r="AX66" s="154"/>
      <c r="AY66" s="154"/>
      <c r="AZ66" s="154"/>
      <c r="BA66" s="154"/>
      <c r="BB66" s="155">
        <f t="shared" ref="BB66" si="177">SUM(AU66:BA66)-AT66</f>
        <v>-51846247.799999997</v>
      </c>
      <c r="BC66" s="28"/>
      <c r="BD66" s="28"/>
      <c r="BE66" s="28"/>
      <c r="BF66" s="28"/>
    </row>
    <row r="67" spans="1:58" ht="40.15" customHeight="1" outlineLevel="1">
      <c r="A67" s="73"/>
      <c r="B67" s="111"/>
      <c r="C67" s="302"/>
      <c r="D67" s="219" t="s">
        <v>844</v>
      </c>
      <c r="E67" s="414" t="s">
        <v>843</v>
      </c>
      <c r="F67" s="415">
        <v>2026</v>
      </c>
      <c r="G67" s="415">
        <v>2028</v>
      </c>
      <c r="H67" s="220" t="s">
        <v>845</v>
      </c>
      <c r="I67" s="156"/>
      <c r="J67" s="156"/>
      <c r="K67" s="156"/>
      <c r="L67" s="84">
        <f>SUM(L66:L66)</f>
        <v>26843400</v>
      </c>
      <c r="M67" s="84">
        <f>SUM(M66:M66)</f>
        <v>4482847.8</v>
      </c>
      <c r="N67" s="84"/>
      <c r="O67" s="156"/>
      <c r="P67" s="156"/>
      <c r="Q67" s="156"/>
      <c r="R67" s="84">
        <f>SUM(R66:R66)</f>
        <v>0</v>
      </c>
      <c r="S67" s="84">
        <f>SUM(S66:S66)</f>
        <v>0</v>
      </c>
      <c r="T67" s="84">
        <f>SUM(T66:T66)</f>
        <v>0</v>
      </c>
      <c r="U67" s="84">
        <f>SUM(U66:U66)</f>
        <v>0</v>
      </c>
      <c r="V67" s="156"/>
      <c r="W67" s="156"/>
      <c r="X67" s="156"/>
      <c r="Y67" s="84">
        <f>SUM(Y66:Y66)</f>
        <v>0</v>
      </c>
      <c r="Z67" s="156"/>
      <c r="AA67" s="156"/>
      <c r="AB67" s="84">
        <f>SUM(AB66:AB66)</f>
        <v>0</v>
      </c>
      <c r="AC67" s="84">
        <f>SUM(AC66:AC66)</f>
        <v>17100000</v>
      </c>
      <c r="AD67" s="84">
        <f>SUM(AD66:AD66)</f>
        <v>0</v>
      </c>
      <c r="AE67" s="84">
        <f>SUM(AE66:AE66)</f>
        <v>3420000</v>
      </c>
      <c r="AF67" s="84">
        <f>SUM(AF66:AF66)</f>
        <v>20520000</v>
      </c>
      <c r="AG67" s="156"/>
      <c r="AH67" s="156"/>
      <c r="AI67" s="156"/>
      <c r="AJ67" s="84">
        <f>SUM(AJ66:AJ66)</f>
        <v>0</v>
      </c>
      <c r="AK67" s="84">
        <f>SUM(AK66:AK66)</f>
        <v>0</v>
      </c>
      <c r="AL67" s="84">
        <f>SUM(AL66:AL66)</f>
        <v>0</v>
      </c>
      <c r="AM67" s="84">
        <f>SUM(AM66:AM66)</f>
        <v>0</v>
      </c>
      <c r="AN67" s="84">
        <f>SUM(AN66:AN66)</f>
        <v>0</v>
      </c>
      <c r="AO67" s="157"/>
      <c r="AP67" s="158"/>
      <c r="AQ67" s="84">
        <f t="shared" ref="AQ67:BB67" si="178">SUM(AQ66:AQ66)</f>
        <v>31326247.800000001</v>
      </c>
      <c r="AR67" s="84">
        <f t="shared" si="178"/>
        <v>20520000</v>
      </c>
      <c r="AS67" s="84">
        <f t="shared" si="178"/>
        <v>0</v>
      </c>
      <c r="AT67" s="84">
        <f t="shared" si="178"/>
        <v>51846247.799999997</v>
      </c>
      <c r="AU67" s="84">
        <f t="shared" si="178"/>
        <v>0</v>
      </c>
      <c r="AV67" s="84">
        <f t="shared" si="178"/>
        <v>0</v>
      </c>
      <c r="AW67" s="84">
        <f t="shared" si="178"/>
        <v>0</v>
      </c>
      <c r="AX67" s="84">
        <f t="shared" si="178"/>
        <v>0</v>
      </c>
      <c r="AY67" s="84">
        <f t="shared" si="178"/>
        <v>0</v>
      </c>
      <c r="AZ67" s="84">
        <f t="shared" si="178"/>
        <v>0</v>
      </c>
      <c r="BA67" s="84">
        <f t="shared" si="178"/>
        <v>0</v>
      </c>
      <c r="BB67" s="84">
        <f t="shared" si="178"/>
        <v>-51846247.799999997</v>
      </c>
      <c r="BC67" s="28"/>
      <c r="BD67" s="28"/>
      <c r="BE67" s="28"/>
      <c r="BF67" s="28"/>
    </row>
    <row r="68" spans="1:58" ht="68.45" customHeight="1" outlineLevel="2">
      <c r="A68" s="73"/>
      <c r="B68" s="107"/>
      <c r="C68" s="108"/>
      <c r="D68" s="93"/>
      <c r="E68" s="131"/>
      <c r="F68" s="415">
        <v>2026</v>
      </c>
      <c r="G68" s="415">
        <v>2028</v>
      </c>
      <c r="H68" s="70" t="s">
        <v>1039</v>
      </c>
      <c r="I68" s="87" t="s">
        <v>161</v>
      </c>
      <c r="J68" s="377">
        <v>3</v>
      </c>
      <c r="K68" s="83">
        <v>10</v>
      </c>
      <c r="L68" s="82">
        <f>IF(I68&lt;&gt;0,((VLOOKUP(I68,'1. Standard_Cost'!$B$4:$D$9,2)+VLOOKUP(I68,'1. Standard_Cost'!$B$4:$D$9,3))*J68*K68),"0")</f>
        <v>2982600</v>
      </c>
      <c r="M68" s="82">
        <f>L68*'1. Standard_Cost'!$F$4</f>
        <v>498094.2</v>
      </c>
      <c r="N68" s="83"/>
      <c r="O68" s="83"/>
      <c r="P68" s="83"/>
      <c r="Q68" s="83"/>
      <c r="R68" s="84">
        <f>'1. Standard_Cost'!$B$13*N68*P68</f>
        <v>0</v>
      </c>
      <c r="S68" s="84">
        <f>N68*O68*P68*'1. Standard_Cost'!$C$13</f>
        <v>0</v>
      </c>
      <c r="T68" s="84">
        <f>N68*P68*Q68*'1. Standard_Cost'!$D$13</f>
        <v>0</v>
      </c>
      <c r="U68" s="84">
        <f>N68*O68*'1. Standard_Cost'!$E$13</f>
        <v>0</v>
      </c>
      <c r="V68" s="83"/>
      <c r="W68" s="83"/>
      <c r="X68" s="83"/>
      <c r="Y68" s="84">
        <f>+V68*((X68*'1. Standard_Cost'!$B$17)+(W68*X68*'1. Standard_Cost'!$C$17))</f>
        <v>0</v>
      </c>
      <c r="Z68" s="83"/>
      <c r="AA68" s="83"/>
      <c r="AB68" s="84">
        <f>+Z68*'1. Standard_Cost'!$B$21+AA68*'1. Standard_Cost'!$C$21</f>
        <v>0</v>
      </c>
      <c r="AC68" s="85">
        <f>(375*20000)+(3*3*300000)+(375*13*7*400)</f>
        <v>23850000</v>
      </c>
      <c r="AD68" s="86"/>
      <c r="AE68" s="84">
        <f>SUM(AD68,AC68,AB68,Y68,U68,T68,S68,R68)*'1. Standard_Cost'!$B$29</f>
        <v>4770000</v>
      </c>
      <c r="AF68" s="84">
        <f>SUM(AE68,AD68,AC68,AB68,Y68,U68,T68,S68,R68)</f>
        <v>28620000</v>
      </c>
      <c r="AG68" s="83"/>
      <c r="AH68" s="83"/>
      <c r="AI68" s="83"/>
      <c r="AJ68" s="87"/>
      <c r="AK68" s="87"/>
      <c r="AL68" s="87"/>
      <c r="AM68" s="84">
        <f>AG68*'1. Standard_Cost'!$B$25+'Incremental_Cost Year 1'!AH68*'1. Standard_Cost'!$C$25+'Incremental_Cost Year 1'!AI68*'1. Standard_Cost'!$D$25+'Incremental_Cost Year 1'!AJ68+'Incremental_Cost Year 1'!AL68+AK68</f>
        <v>0</v>
      </c>
      <c r="AN68" s="84">
        <f>AM68*'1. Standard_Cost'!$C$29</f>
        <v>0</v>
      </c>
      <c r="AO68" s="153"/>
      <c r="AP68" s="144">
        <f t="shared" ref="AP68" si="179">AQ68+AR68</f>
        <v>32100694.199999999</v>
      </c>
      <c r="AQ68" s="113">
        <f t="shared" ref="AQ68" si="180">L68+M68</f>
        <v>3480694.2</v>
      </c>
      <c r="AR68" s="113">
        <f t="shared" ref="AR68" si="181">AF68</f>
        <v>28620000</v>
      </c>
      <c r="AS68" s="113">
        <f t="shared" ref="AS68" si="182">AM68+AN68</f>
        <v>0</v>
      </c>
      <c r="AT68" s="113">
        <f t="shared" ref="AT68" si="183">SUM(AQ68,AR68,AS68)</f>
        <v>32100694.199999999</v>
      </c>
      <c r="AU68" s="154"/>
      <c r="AV68" s="154"/>
      <c r="AW68" s="154"/>
      <c r="AX68" s="154"/>
      <c r="AY68" s="154"/>
      <c r="AZ68" s="154"/>
      <c r="BA68" s="154"/>
      <c r="BB68" s="155">
        <f>SUM(AU68:BA68)-AT68</f>
        <v>-32100694.199999999</v>
      </c>
      <c r="BC68" s="28"/>
      <c r="BD68" s="28"/>
      <c r="BE68" s="28"/>
      <c r="BF68" s="28"/>
    </row>
    <row r="69" spans="1:58" ht="34.15" customHeight="1" outlineLevel="2">
      <c r="A69" s="73"/>
      <c r="B69" s="111"/>
      <c r="C69" s="302"/>
      <c r="D69" s="456" t="s">
        <v>848</v>
      </c>
      <c r="E69" s="414" t="s">
        <v>846</v>
      </c>
      <c r="F69" s="415">
        <v>2026</v>
      </c>
      <c r="G69" s="415">
        <v>2028</v>
      </c>
      <c r="H69" s="220" t="s">
        <v>847</v>
      </c>
      <c r="I69" s="156"/>
      <c r="J69" s="156"/>
      <c r="K69" s="156"/>
      <c r="L69" s="84">
        <f>SUM(L68:L68)</f>
        <v>2982600</v>
      </c>
      <c r="M69" s="84">
        <f>SUM(M68:M68)</f>
        <v>498094.2</v>
      </c>
      <c r="N69" s="84"/>
      <c r="O69" s="156"/>
      <c r="P69" s="156"/>
      <c r="Q69" s="156"/>
      <c r="R69" s="84">
        <f>SUM(R67:R68)</f>
        <v>0</v>
      </c>
      <c r="S69" s="84">
        <f t="shared" ref="S69:U69" si="184">SUM(S68:S68)</f>
        <v>0</v>
      </c>
      <c r="T69" s="84">
        <f t="shared" si="184"/>
        <v>0</v>
      </c>
      <c r="U69" s="84">
        <f t="shared" si="184"/>
        <v>0</v>
      </c>
      <c r="V69" s="156"/>
      <c r="W69" s="156"/>
      <c r="X69" s="156"/>
      <c r="Y69" s="84">
        <f>SUM(Y68:Y68)</f>
        <v>0</v>
      </c>
      <c r="Z69" s="156"/>
      <c r="AA69" s="156"/>
      <c r="AB69" s="84">
        <f>SUM(AB68:AB68)</f>
        <v>0</v>
      </c>
      <c r="AC69" s="84">
        <f t="shared" ref="AC69:AF69" si="185">SUM(AC68:AC68)</f>
        <v>23850000</v>
      </c>
      <c r="AD69" s="84">
        <f t="shared" si="185"/>
        <v>0</v>
      </c>
      <c r="AE69" s="84">
        <f t="shared" si="185"/>
        <v>4770000</v>
      </c>
      <c r="AF69" s="84">
        <f t="shared" si="185"/>
        <v>28620000</v>
      </c>
      <c r="AG69" s="156"/>
      <c r="AH69" s="156"/>
      <c r="AI69" s="156"/>
      <c r="AJ69" s="84">
        <f t="shared" ref="AJ69:AN69" si="186">SUM(AJ68:AJ68)</f>
        <v>0</v>
      </c>
      <c r="AK69" s="84">
        <f t="shared" si="186"/>
        <v>0</v>
      </c>
      <c r="AL69" s="84">
        <f t="shared" si="186"/>
        <v>0</v>
      </c>
      <c r="AM69" s="84">
        <f t="shared" si="186"/>
        <v>0</v>
      </c>
      <c r="AN69" s="84">
        <f t="shared" si="186"/>
        <v>0</v>
      </c>
      <c r="AO69" s="157"/>
      <c r="AP69" s="158"/>
      <c r="AQ69" s="84">
        <f t="shared" ref="AQ69:BB69" si="187">SUM(AQ68:AQ68)</f>
        <v>3480694.2</v>
      </c>
      <c r="AR69" s="84">
        <f t="shared" si="187"/>
        <v>28620000</v>
      </c>
      <c r="AS69" s="84">
        <f t="shared" si="187"/>
        <v>0</v>
      </c>
      <c r="AT69" s="84">
        <f t="shared" si="187"/>
        <v>32100694.199999999</v>
      </c>
      <c r="AU69" s="84">
        <f t="shared" si="187"/>
        <v>0</v>
      </c>
      <c r="AV69" s="84">
        <f t="shared" si="187"/>
        <v>0</v>
      </c>
      <c r="AW69" s="84">
        <f t="shared" si="187"/>
        <v>0</v>
      </c>
      <c r="AX69" s="84">
        <f t="shared" si="187"/>
        <v>0</v>
      </c>
      <c r="AY69" s="84">
        <f t="shared" si="187"/>
        <v>0</v>
      </c>
      <c r="AZ69" s="84">
        <f t="shared" si="187"/>
        <v>0</v>
      </c>
      <c r="BA69" s="84">
        <f t="shared" si="187"/>
        <v>0</v>
      </c>
      <c r="BB69" s="84">
        <f t="shared" si="187"/>
        <v>-32100694.199999999</v>
      </c>
      <c r="BC69" s="28"/>
      <c r="BD69" s="28"/>
      <c r="BE69" s="28"/>
      <c r="BF69" s="28"/>
    </row>
    <row r="70" spans="1:58" ht="47.25" outlineLevel="2">
      <c r="A70" s="73"/>
      <c r="B70" s="107"/>
      <c r="C70" s="108"/>
      <c r="D70" s="91"/>
      <c r="E70" s="131"/>
      <c r="F70" s="343">
        <v>2026</v>
      </c>
      <c r="G70" s="343">
        <v>2028</v>
      </c>
      <c r="H70" s="70" t="s">
        <v>1005</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1'!AH70*'1. Standard_Cost'!$C$25+'Incremental_Cost Year 1'!AI70*'1. Standard_Cost'!$D$25+'Incremental_Cost Year 1'!AJ70+'Incremental_Cost Year 1'!AL70+AK70</f>
        <v>0</v>
      </c>
      <c r="AN70" s="84">
        <f>AM70*'1. Standard_Cost'!$C$29</f>
        <v>0</v>
      </c>
      <c r="AO70" s="153"/>
      <c r="AP70" s="144">
        <f t="shared" ref="AP70" si="188">AQ70+AR70</f>
        <v>0</v>
      </c>
      <c r="AQ70" s="113">
        <f t="shared" ref="AQ70" si="189">L70+M70</f>
        <v>0</v>
      </c>
      <c r="AR70" s="113">
        <f t="shared" ref="AR70" si="190">AF70</f>
        <v>0</v>
      </c>
      <c r="AS70" s="113">
        <f t="shared" ref="AS70" si="191">AM70+AN70</f>
        <v>0</v>
      </c>
      <c r="AT70" s="113">
        <f t="shared" ref="AT70" si="192">SUM(AQ70,AR70,AS70)</f>
        <v>0</v>
      </c>
      <c r="AU70" s="154"/>
      <c r="AV70" s="154"/>
      <c r="AW70" s="154"/>
      <c r="AX70" s="154"/>
      <c r="AY70" s="154"/>
      <c r="AZ70" s="154"/>
      <c r="BA70" s="154"/>
      <c r="BB70" s="155">
        <f>SUM(AU70:BA70)-AT70</f>
        <v>0</v>
      </c>
      <c r="BC70" s="28"/>
      <c r="BD70" s="28"/>
      <c r="BE70" s="28"/>
      <c r="BF70" s="28"/>
    </row>
    <row r="71" spans="1:58" ht="31.5" outlineLevel="2">
      <c r="A71" s="73"/>
      <c r="B71" s="107"/>
      <c r="C71" s="108"/>
      <c r="D71" s="91"/>
      <c r="E71" s="131"/>
      <c r="F71" s="343">
        <v>2026</v>
      </c>
      <c r="G71" s="343">
        <v>2028</v>
      </c>
      <c r="H71" s="67" t="s">
        <v>1009</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f>5*2*200000</f>
        <v>2000000</v>
      </c>
      <c r="AD71" s="86"/>
      <c r="AE71" s="84">
        <f>SUM(AD71,AC71,AB71,Y71,U71,T71,S71,R71)*'1. Standard_Cost'!$B$29</f>
        <v>400000</v>
      </c>
      <c r="AF71" s="84">
        <f>SUM(AE71,AD71,AC71,AB71,Y71,U71,T71,S71,R71)</f>
        <v>2400000</v>
      </c>
      <c r="AG71" s="83"/>
      <c r="AH71" s="83"/>
      <c r="AI71" s="83"/>
      <c r="AJ71" s="87"/>
      <c r="AK71" s="87"/>
      <c r="AL71" s="87"/>
      <c r="AM71" s="84">
        <f>AG71*'1. Standard_Cost'!$B$25+'Incremental_Cost Year 1'!AH71*'1. Standard_Cost'!$C$25+'Incremental_Cost Year 1'!AI71*'1. Standard_Cost'!$D$25+'Incremental_Cost Year 1'!AJ71+'Incremental_Cost Year 1'!AL71+AK71</f>
        <v>0</v>
      </c>
      <c r="AN71" s="84">
        <f>AM71*'1. Standard_Cost'!$C$29</f>
        <v>0</v>
      </c>
      <c r="AO71" s="153"/>
      <c r="AP71" s="144">
        <f t="shared" ref="AP71:AP73" si="193">AQ71+AR71</f>
        <v>2400000</v>
      </c>
      <c r="AQ71" s="113">
        <f t="shared" ref="AQ71:AQ73" si="194">L71+M71</f>
        <v>0</v>
      </c>
      <c r="AR71" s="113">
        <f t="shared" ref="AR71:AR73" si="195">AF71</f>
        <v>2400000</v>
      </c>
      <c r="AS71" s="113">
        <f t="shared" ref="AS71:AS73" si="196">AM71+AN71</f>
        <v>0</v>
      </c>
      <c r="AT71" s="113">
        <f t="shared" ref="AT71:AT73" si="197">SUM(AQ71,AR71,AS71)</f>
        <v>2400000</v>
      </c>
      <c r="AU71" s="154">
        <f>AT71</f>
        <v>2400000</v>
      </c>
      <c r="AV71" s="154"/>
      <c r="AW71" s="154"/>
      <c r="AX71" s="154"/>
      <c r="AY71" s="154"/>
      <c r="AZ71" s="154"/>
      <c r="BA71" s="154"/>
      <c r="BB71" s="155">
        <f>SUM(AU71:BA71)-AT71</f>
        <v>0</v>
      </c>
      <c r="BC71" s="28"/>
      <c r="BD71" s="28"/>
      <c r="BE71" s="28"/>
      <c r="BF71" s="28"/>
    </row>
    <row r="72" spans="1:58" ht="39" customHeight="1" outlineLevel="2">
      <c r="A72" s="73"/>
      <c r="B72" s="107"/>
      <c r="C72" s="108"/>
      <c r="D72" s="91"/>
      <c r="E72" s="131"/>
      <c r="F72" s="343">
        <v>2026</v>
      </c>
      <c r="G72" s="343">
        <v>2028</v>
      </c>
      <c r="H72" s="70" t="s">
        <v>1010</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v>100</v>
      </c>
      <c r="AB72" s="84">
        <f>+Z72*'1. Standard_Cost'!$B$21+AA72*'1. Standard_Cost'!$C$21</f>
        <v>2500000</v>
      </c>
      <c r="AC72" s="85"/>
      <c r="AD72" s="86"/>
      <c r="AE72" s="84">
        <f>SUM(AD72,AC72,AB72,Y72,U72,T72,S72,R72)*'1. Standard_Cost'!$B$29</f>
        <v>500000</v>
      </c>
      <c r="AF72" s="84">
        <f>SUM(AE72,AD72,AC72,AB72,Y72,U72,T72,S72,R72)</f>
        <v>3000000</v>
      </c>
      <c r="AG72" s="83"/>
      <c r="AH72" s="83"/>
      <c r="AI72" s="83"/>
      <c r="AJ72" s="87"/>
      <c r="AK72" s="87"/>
      <c r="AL72" s="87"/>
      <c r="AM72" s="84">
        <f>AG72*'1. Standard_Cost'!$B$25+'Incremental_Cost Year 1'!AH72*'1. Standard_Cost'!$C$25+'Incremental_Cost Year 1'!AI72*'1. Standard_Cost'!$D$25+'Incremental_Cost Year 1'!AJ72+'Incremental_Cost Year 1'!AL72+AK72</f>
        <v>0</v>
      </c>
      <c r="AN72" s="84">
        <f>AM72*'1. Standard_Cost'!$C$29</f>
        <v>0</v>
      </c>
      <c r="AO72" s="153"/>
      <c r="AP72" s="144">
        <f t="shared" si="193"/>
        <v>3000000</v>
      </c>
      <c r="AQ72" s="113">
        <f t="shared" si="194"/>
        <v>0</v>
      </c>
      <c r="AR72" s="113">
        <f t="shared" si="195"/>
        <v>3000000</v>
      </c>
      <c r="AS72" s="113">
        <f t="shared" si="196"/>
        <v>0</v>
      </c>
      <c r="AT72" s="113">
        <f t="shared" si="197"/>
        <v>3000000</v>
      </c>
      <c r="AU72" s="154"/>
      <c r="AV72" s="154"/>
      <c r="AW72" s="154"/>
      <c r="AX72" s="154"/>
      <c r="AY72" s="154"/>
      <c r="AZ72" s="154"/>
      <c r="BA72" s="154">
        <f>AT72</f>
        <v>3000000</v>
      </c>
      <c r="BB72" s="155">
        <f>SUM(AU72:BA72)-AT72</f>
        <v>0</v>
      </c>
      <c r="BC72" s="28"/>
      <c r="BD72" s="28"/>
      <c r="BE72" s="28"/>
      <c r="BF72" s="28"/>
    </row>
    <row r="73" spans="1:58" ht="30.6" customHeight="1" outlineLevel="2">
      <c r="A73" s="73"/>
      <c r="B73" s="107"/>
      <c r="C73" s="108"/>
      <c r="D73" s="91"/>
      <c r="E73" s="131"/>
      <c r="F73" s="343">
        <v>2026</v>
      </c>
      <c r="G73" s="343">
        <v>2028</v>
      </c>
      <c r="H73" s="70" t="s">
        <v>1012</v>
      </c>
      <c r="I73" s="87" t="s">
        <v>161</v>
      </c>
      <c r="J73" s="83">
        <v>3</v>
      </c>
      <c r="K73" s="83">
        <v>12</v>
      </c>
      <c r="L73" s="82">
        <f>IF(I73&lt;&gt;0,((VLOOKUP(I73,'1. Standard_Cost'!$B$4:$D$9,2)+VLOOKUP(I73,'1. Standard_Cost'!$B$4:$D$9,3))*J73*K73),"0")</f>
        <v>3579120</v>
      </c>
      <c r="M73" s="82">
        <f>L73*'1. Standard_Cost'!$F$4</f>
        <v>597713.04</v>
      </c>
      <c r="N73" s="83"/>
      <c r="O73" s="83"/>
      <c r="P73" s="83"/>
      <c r="Q73" s="83"/>
      <c r="R73" s="84">
        <f>'1. Standard_Cost'!$B$13*N73*P73</f>
        <v>0</v>
      </c>
      <c r="S73" s="84">
        <f>N73*O73*P73*'1. Standard_Cost'!$C$13</f>
        <v>0</v>
      </c>
      <c r="T73" s="84">
        <f>N73*P73*Q73*'1. Standard_Cost'!$D$13</f>
        <v>0</v>
      </c>
      <c r="U73" s="84">
        <f>N73*O73*'1. Standard_Cost'!$E$13</f>
        <v>0</v>
      </c>
      <c r="V73" s="83"/>
      <c r="W73" s="83"/>
      <c r="X73" s="83"/>
      <c r="Y73" s="84">
        <f>+V73*((X73*'1. Standard_Cost'!$B$17)+(W73*X73*'1. Standard_Cost'!$C$17))</f>
        <v>0</v>
      </c>
      <c r="Z73" s="83"/>
      <c r="AA73" s="83"/>
      <c r="AB73" s="84">
        <f>+Z73*'1. Standard_Cost'!$B$21+AA73*'1. Standard_Cost'!$C$21</f>
        <v>0</v>
      </c>
      <c r="AC73" s="85">
        <f>(L73+M73)*0.1</f>
        <v>417683.304</v>
      </c>
      <c r="AD73" s="86"/>
      <c r="AE73" s="84">
        <f>SUM(AD73,AC73,AB73,Y73,U73,T73,S73,R73)*'1. Standard_Cost'!$B$29</f>
        <v>83536.660800000012</v>
      </c>
      <c r="AF73" s="84">
        <f>SUM(AE73,AD73,AC73,AB73,Y73,U73,T73,S73,R73)</f>
        <v>501219.96480000002</v>
      </c>
      <c r="AG73" s="83"/>
      <c r="AH73" s="83"/>
      <c r="AI73" s="83"/>
      <c r="AJ73" s="87"/>
      <c r="AK73" s="87"/>
      <c r="AL73" s="87"/>
      <c r="AM73" s="84">
        <f>AG73*'1. Standard_Cost'!$B$25+'Incremental_Cost Year 1'!AH73*'1. Standard_Cost'!$C$25+'Incremental_Cost Year 1'!AI73*'1. Standard_Cost'!$D$25+'Incremental_Cost Year 1'!AJ73+'Incremental_Cost Year 1'!AL73+AK73</f>
        <v>0</v>
      </c>
      <c r="AN73" s="84">
        <f>AM73*'1. Standard_Cost'!$C$29</f>
        <v>0</v>
      </c>
      <c r="AO73" s="153"/>
      <c r="AP73" s="144">
        <f t="shared" si="193"/>
        <v>4678053.0048000002</v>
      </c>
      <c r="AQ73" s="113">
        <f t="shared" si="194"/>
        <v>4176833.04</v>
      </c>
      <c r="AR73" s="113">
        <f t="shared" si="195"/>
        <v>501219.96480000002</v>
      </c>
      <c r="AS73" s="113">
        <f t="shared" si="196"/>
        <v>0</v>
      </c>
      <c r="AT73" s="113">
        <f t="shared" si="197"/>
        <v>4678053.0048000002</v>
      </c>
      <c r="AU73" s="154"/>
      <c r="AV73" s="154"/>
      <c r="AW73" s="154"/>
      <c r="AX73" s="154"/>
      <c r="AY73" s="154"/>
      <c r="AZ73" s="154"/>
      <c r="BA73" s="154"/>
      <c r="BB73" s="155">
        <f>SUM(AU73:BA73)-AT73</f>
        <v>-4678053.0048000002</v>
      </c>
      <c r="BC73" s="28"/>
      <c r="BD73" s="28"/>
      <c r="BE73" s="28"/>
      <c r="BF73" s="28"/>
    </row>
    <row r="74" spans="1:58" ht="38.450000000000003" customHeight="1" outlineLevel="2">
      <c r="A74" s="73"/>
      <c r="B74" s="107"/>
      <c r="C74" s="108"/>
      <c r="D74" s="420" t="s">
        <v>850</v>
      </c>
      <c r="E74" s="220" t="s">
        <v>849</v>
      </c>
      <c r="F74" s="343">
        <v>2026</v>
      </c>
      <c r="G74" s="343">
        <v>2028</v>
      </c>
      <c r="H74" s="419" t="s">
        <v>851</v>
      </c>
      <c r="I74" s="84"/>
      <c r="J74" s="416"/>
      <c r="K74" s="82"/>
      <c r="L74" s="82">
        <f>SUM(L70:L73)</f>
        <v>3579120</v>
      </c>
      <c r="M74" s="82">
        <f>SUM(M70:M73)</f>
        <v>597713.04</v>
      </c>
      <c r="N74" s="82"/>
      <c r="O74" s="82"/>
      <c r="P74" s="82"/>
      <c r="Q74" s="82"/>
      <c r="R74" s="84">
        <f>SUM(R70:R73)</f>
        <v>0</v>
      </c>
      <c r="S74" s="84">
        <f>SUM(S70:S73)</f>
        <v>0</v>
      </c>
      <c r="T74" s="84">
        <f>SUM(T70:T73)</f>
        <v>0</v>
      </c>
      <c r="U74" s="84">
        <f>SUM(U70:U73)</f>
        <v>0</v>
      </c>
      <c r="V74" s="82"/>
      <c r="W74" s="82"/>
      <c r="X74" s="82"/>
      <c r="Y74" s="84">
        <f>SUM(Y70:Y73)</f>
        <v>0</v>
      </c>
      <c r="Z74" s="82"/>
      <c r="AA74" s="82"/>
      <c r="AB74" s="84">
        <f>SUM(AB70:AB73)</f>
        <v>2500000</v>
      </c>
      <c r="AC74" s="84">
        <f>SUM(AC70:AC73)</f>
        <v>2417683.304</v>
      </c>
      <c r="AD74" s="84">
        <f>SUM(AD70:AD73)</f>
        <v>0</v>
      </c>
      <c r="AE74" s="84">
        <f>SUM(AE70:AE73)</f>
        <v>983536.66079999995</v>
      </c>
      <c r="AF74" s="84">
        <f>SUM(AF70:AF73)</f>
        <v>5901219.9648000002</v>
      </c>
      <c r="AG74" s="82"/>
      <c r="AH74" s="82"/>
      <c r="AI74" s="82"/>
      <c r="AJ74" s="84">
        <f>SUM(AJ70:AJ73)</f>
        <v>0</v>
      </c>
      <c r="AK74" s="84">
        <f>SUM(AK70:AK73)</f>
        <v>0</v>
      </c>
      <c r="AL74" s="84">
        <f>SUM(AL70:AL73)</f>
        <v>0</v>
      </c>
      <c r="AM74" s="84">
        <f>SUM(AM70:AM73)</f>
        <v>0</v>
      </c>
      <c r="AN74" s="84">
        <f>SUM(AN70:AN73)</f>
        <v>0</v>
      </c>
      <c r="AO74" s="417"/>
      <c r="AP74" s="418"/>
      <c r="AQ74" s="113">
        <f t="shared" ref="AQ74:BB74" si="198">SUM(AQ70:AQ73)</f>
        <v>4176833.04</v>
      </c>
      <c r="AR74" s="113">
        <f t="shared" si="198"/>
        <v>5901219.9648000002</v>
      </c>
      <c r="AS74" s="113">
        <f t="shared" si="198"/>
        <v>0</v>
      </c>
      <c r="AT74" s="113">
        <f t="shared" si="198"/>
        <v>10078053.004799999</v>
      </c>
      <c r="AU74" s="155">
        <f t="shared" si="198"/>
        <v>2400000</v>
      </c>
      <c r="AV74" s="155">
        <f t="shared" si="198"/>
        <v>0</v>
      </c>
      <c r="AW74" s="155">
        <f t="shared" si="198"/>
        <v>0</v>
      </c>
      <c r="AX74" s="155">
        <f t="shared" si="198"/>
        <v>0</v>
      </c>
      <c r="AY74" s="155">
        <f t="shared" si="198"/>
        <v>0</v>
      </c>
      <c r="AZ74" s="155">
        <f t="shared" si="198"/>
        <v>0</v>
      </c>
      <c r="BA74" s="155">
        <f t="shared" si="198"/>
        <v>3000000</v>
      </c>
      <c r="BB74" s="155">
        <f t="shared" si="198"/>
        <v>-4678053.0048000002</v>
      </c>
      <c r="BC74" s="28"/>
      <c r="BD74" s="28"/>
      <c r="BE74" s="28"/>
      <c r="BF74" s="28"/>
    </row>
    <row r="75" spans="1:58" ht="38.450000000000003" customHeight="1" outlineLevel="2">
      <c r="A75" s="73"/>
      <c r="B75" s="107"/>
      <c r="C75" s="108"/>
      <c r="D75" s="93"/>
      <c r="E75" s="126"/>
      <c r="F75" s="225">
        <v>2026</v>
      </c>
      <c r="G75" s="225">
        <v>2028</v>
      </c>
      <c r="H75" s="345" t="s">
        <v>1014</v>
      </c>
      <c r="I75" s="87" t="s">
        <v>161</v>
      </c>
      <c r="J75" s="83">
        <v>3</v>
      </c>
      <c r="K75" s="83">
        <v>20</v>
      </c>
      <c r="L75" s="82">
        <f>IF(I75&lt;&gt;0,((VLOOKUP(I75,'1. Standard_Cost'!$B$4:$D$9,2)+VLOOKUP(I75,'1. Standard_Cost'!$B$4:$D$9,3))*J75*K75),"0")</f>
        <v>5965200</v>
      </c>
      <c r="M75" s="82">
        <f>L75*'1. Standard_Cost'!$F$4</f>
        <v>996188.4</v>
      </c>
      <c r="N75" s="83"/>
      <c r="O75" s="83"/>
      <c r="P75" s="83"/>
      <c r="Q75" s="83"/>
      <c r="R75" s="84">
        <f>'1. Standard_Cost'!$B$13*N75*P75</f>
        <v>0</v>
      </c>
      <c r="S75" s="84">
        <f>N75*O75*P75*'1. Standard_Cost'!$C$13</f>
        <v>0</v>
      </c>
      <c r="T75" s="84">
        <f>N75*P75*Q75*'1. Standard_Cost'!$D$13</f>
        <v>0</v>
      </c>
      <c r="U75" s="84">
        <f>N75*O75*'1. Standard_Cost'!$E$13</f>
        <v>0</v>
      </c>
      <c r="V75" s="83"/>
      <c r="W75" s="83"/>
      <c r="X75" s="83"/>
      <c r="Y75" s="84">
        <f>+V75*((X75*'1. Standard_Cost'!$B$17)+(W75*X75*'1. Standard_Cost'!$C$17))</f>
        <v>0</v>
      </c>
      <c r="Z75" s="83"/>
      <c r="AA75" s="83"/>
      <c r="AB75" s="84">
        <f>+Z75*'1. Standard_Cost'!$B$21+AA75*'1. Standard_Cost'!$C$21</f>
        <v>0</v>
      </c>
      <c r="AC75" s="85">
        <f>(L75+M75)*0.1</f>
        <v>696138.84000000008</v>
      </c>
      <c r="AD75" s="86"/>
      <c r="AE75" s="84">
        <f>SUM(AD75,AC75,AB75,Y75,U75,T75,S75,R75)*'1. Standard_Cost'!$B$29</f>
        <v>139227.76800000001</v>
      </c>
      <c r="AF75" s="84">
        <f t="shared" ref="AF75:AF77" si="199">SUM(AE75,AD75,AC75,AB75,Y75,U75,T75,S75,R75)</f>
        <v>835366.60800000012</v>
      </c>
      <c r="AG75" s="83"/>
      <c r="AH75" s="83"/>
      <c r="AI75" s="83"/>
      <c r="AJ75" s="87"/>
      <c r="AK75" s="87"/>
      <c r="AL75" s="87"/>
      <c r="AM75" s="84">
        <f>AG75*'1. Standard_Cost'!$B$25+'Incremental_Cost Year 1'!AH75*'1. Standard_Cost'!$C$25+'Incremental_Cost Year 1'!AI75*'1. Standard_Cost'!$D$25+'Incremental_Cost Year 1'!AJ75+'Incremental_Cost Year 1'!AL75+AK75</f>
        <v>0</v>
      </c>
      <c r="AN75" s="84">
        <f>AM75*'1. Standard_Cost'!$C$29</f>
        <v>0</v>
      </c>
      <c r="AO75" s="273"/>
      <c r="AP75" s="144">
        <f t="shared" ref="AP75:AP77" si="200">AQ75+AR75</f>
        <v>7796755.0080000004</v>
      </c>
      <c r="AQ75" s="113">
        <f t="shared" ref="AQ75:AQ77" si="201">L75+M75</f>
        <v>6961388.4000000004</v>
      </c>
      <c r="AR75" s="113">
        <f t="shared" ref="AR75:AR77" si="202">AF75</f>
        <v>835366.60800000012</v>
      </c>
      <c r="AS75" s="113">
        <f t="shared" ref="AS75:AS77" si="203">AM75+AN75</f>
        <v>0</v>
      </c>
      <c r="AT75" s="113">
        <f t="shared" ref="AT75:AT77" si="204">SUM(AQ75,AR75,AS75)</f>
        <v>7796755.0080000004</v>
      </c>
      <c r="AU75" s="154"/>
      <c r="AV75" s="154"/>
      <c r="AW75" s="154"/>
      <c r="AX75" s="154"/>
      <c r="AY75" s="154"/>
      <c r="AZ75" s="154"/>
      <c r="BA75" s="154">
        <f>AT75</f>
        <v>7796755.0080000004</v>
      </c>
      <c r="BB75" s="155">
        <f t="shared" ref="BB75" si="205">SUM(AU75:BA75)-AT75</f>
        <v>0</v>
      </c>
      <c r="BC75" s="28"/>
      <c r="BD75" s="28"/>
      <c r="BE75" s="28"/>
      <c r="BF75" s="28"/>
    </row>
    <row r="76" spans="1:58" ht="38.450000000000003" customHeight="1" outlineLevel="2">
      <c r="A76" s="73"/>
      <c r="B76" s="107"/>
      <c r="C76" s="108"/>
      <c r="D76" s="91"/>
      <c r="E76" s="292"/>
      <c r="F76" s="225">
        <v>2026</v>
      </c>
      <c r="G76" s="225">
        <v>2026</v>
      </c>
      <c r="H76" s="425" t="s">
        <v>855</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c r="AD76" s="86"/>
      <c r="AE76" s="84">
        <f>SUM(AD76,AC76,AB76,Y76,U76,T76,S76,R76)*'1. Standard_Cost'!$B$29</f>
        <v>0</v>
      </c>
      <c r="AF76" s="84">
        <f t="shared" si="199"/>
        <v>0</v>
      </c>
      <c r="AG76" s="83"/>
      <c r="AH76" s="83"/>
      <c r="AI76" s="83"/>
      <c r="AJ76" s="87"/>
      <c r="AK76" s="87"/>
      <c r="AL76" s="87"/>
      <c r="AM76" s="84">
        <f>AG76*'1. Standard_Cost'!$B$25+'Incremental_Cost Year 1'!AH76*'1. Standard_Cost'!$C$25+'Incremental_Cost Year 1'!AI76*'1. Standard_Cost'!$D$25+'Incremental_Cost Year 1'!AJ76+'Incremental_Cost Year 1'!AL76+AK76</f>
        <v>0</v>
      </c>
      <c r="AN76" s="84">
        <f>AM76*'1. Standard_Cost'!$C$29</f>
        <v>0</v>
      </c>
      <c r="AO76" s="273"/>
      <c r="AP76" s="144">
        <f t="shared" si="200"/>
        <v>0</v>
      </c>
      <c r="AQ76" s="113">
        <f t="shared" si="201"/>
        <v>0</v>
      </c>
      <c r="AR76" s="113">
        <f t="shared" si="202"/>
        <v>0</v>
      </c>
      <c r="AS76" s="113">
        <f t="shared" si="203"/>
        <v>0</v>
      </c>
      <c r="AT76" s="113">
        <f t="shared" si="204"/>
        <v>0</v>
      </c>
      <c r="AU76" s="154"/>
      <c r="AV76" s="154"/>
      <c r="AW76" s="154"/>
      <c r="AX76" s="154"/>
      <c r="AY76" s="154"/>
      <c r="AZ76" s="154"/>
      <c r="BA76" s="154"/>
      <c r="BB76" s="155">
        <f t="shared" ref="BB76:BB77" si="206">SUM(AU76:BA76)-AT76</f>
        <v>0</v>
      </c>
      <c r="BC76" s="28"/>
      <c r="BD76" s="28"/>
      <c r="BE76" s="28"/>
      <c r="BF76" s="28"/>
    </row>
    <row r="77" spans="1:58" ht="50.45" customHeight="1" outlineLevel="2">
      <c r="A77" s="73"/>
      <c r="B77" s="107"/>
      <c r="C77" s="108"/>
      <c r="D77" s="134"/>
      <c r="E77" s="292"/>
      <c r="F77" s="225">
        <v>2026</v>
      </c>
      <c r="G77" s="225">
        <v>2026</v>
      </c>
      <c r="H77" s="424" t="s">
        <v>1015</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199"/>
        <v>0</v>
      </c>
      <c r="AG77" s="83"/>
      <c r="AH77" s="83"/>
      <c r="AI77" s="83"/>
      <c r="AJ77" s="87"/>
      <c r="AK77" s="87"/>
      <c r="AL77" s="87"/>
      <c r="AM77" s="84">
        <f>AG77*'1. Standard_Cost'!$B$25+'Incremental_Cost Year 1'!AH77*'1. Standard_Cost'!$C$25+'Incremental_Cost Year 1'!AI77*'1. Standard_Cost'!$D$25+'Incremental_Cost Year 1'!AJ77+'Incremental_Cost Year 1'!AL77+AK77</f>
        <v>0</v>
      </c>
      <c r="AN77" s="84">
        <f>AM77*'1. Standard_Cost'!$C$29</f>
        <v>0</v>
      </c>
      <c r="AO77" s="273"/>
      <c r="AP77" s="144">
        <f t="shared" si="200"/>
        <v>0</v>
      </c>
      <c r="AQ77" s="113">
        <f t="shared" si="201"/>
        <v>0</v>
      </c>
      <c r="AR77" s="113">
        <f t="shared" si="202"/>
        <v>0</v>
      </c>
      <c r="AS77" s="113">
        <f t="shared" si="203"/>
        <v>0</v>
      </c>
      <c r="AT77" s="113">
        <f t="shared" si="204"/>
        <v>0</v>
      </c>
      <c r="AU77" s="154"/>
      <c r="AV77" s="154"/>
      <c r="AW77" s="154"/>
      <c r="AX77" s="154"/>
      <c r="AY77" s="154"/>
      <c r="AZ77" s="154"/>
      <c r="BA77" s="154"/>
      <c r="BB77" s="155">
        <f t="shared" si="206"/>
        <v>0</v>
      </c>
      <c r="BC77" s="28"/>
      <c r="BD77" s="28"/>
      <c r="BE77" s="28"/>
      <c r="BF77" s="28"/>
    </row>
    <row r="78" spans="1:58" ht="31.5" outlineLevel="1">
      <c r="A78" s="73"/>
      <c r="B78" s="111"/>
      <c r="C78" s="112"/>
      <c r="D78" s="456" t="s">
        <v>804</v>
      </c>
      <c r="E78" s="444" t="s">
        <v>853</v>
      </c>
      <c r="F78" s="344">
        <v>2026</v>
      </c>
      <c r="G78" s="344">
        <v>2028</v>
      </c>
      <c r="H78" s="220" t="s">
        <v>854</v>
      </c>
      <c r="I78" s="156"/>
      <c r="J78" s="156"/>
      <c r="K78" s="156"/>
      <c r="L78" s="84">
        <f>SUM(L75:L77)</f>
        <v>5965200</v>
      </c>
      <c r="M78" s="84">
        <f>SUM(M75:M77)</f>
        <v>996188.4</v>
      </c>
      <c r="N78" s="84"/>
      <c r="O78" s="156"/>
      <c r="P78" s="156"/>
      <c r="Q78" s="156"/>
      <c r="R78" s="84">
        <f>SUM(R75:R77)</f>
        <v>0</v>
      </c>
      <c r="S78" s="84">
        <f>SUM(S75:S77)</f>
        <v>0</v>
      </c>
      <c r="T78" s="84">
        <f>SUM(T75:T77)</f>
        <v>0</v>
      </c>
      <c r="U78" s="84">
        <f>SUM(U75:U77)</f>
        <v>0</v>
      </c>
      <c r="V78" s="156"/>
      <c r="W78" s="156"/>
      <c r="X78" s="156"/>
      <c r="Y78" s="84">
        <f>SUM(Y75:Y77)</f>
        <v>0</v>
      </c>
      <c r="Z78" s="156"/>
      <c r="AA78" s="156"/>
      <c r="AB78" s="84">
        <f>SUM(AB75:AB77)</f>
        <v>0</v>
      </c>
      <c r="AC78" s="84">
        <f>SUM(AC75:AC77)</f>
        <v>696138.84000000008</v>
      </c>
      <c r="AD78" s="84">
        <f>SUM(AD75:AD77)</f>
        <v>0</v>
      </c>
      <c r="AE78" s="84">
        <f>SUM(AE75:AE77)</f>
        <v>139227.76800000001</v>
      </c>
      <c r="AF78" s="84">
        <f>SUM(AF68:AF77)</f>
        <v>69877806.537599996</v>
      </c>
      <c r="AG78" s="156"/>
      <c r="AH78" s="156"/>
      <c r="AI78" s="156"/>
      <c r="AJ78" s="84">
        <f>SUM(AJ75:AJ77)</f>
        <v>0</v>
      </c>
      <c r="AK78" s="84">
        <f>SUM(AK75:AK77)</f>
        <v>0</v>
      </c>
      <c r="AL78" s="84">
        <f>SUM(AL75:AL77)</f>
        <v>0</v>
      </c>
      <c r="AM78" s="84">
        <f>SUM(AM75:AM77)</f>
        <v>0</v>
      </c>
      <c r="AN78" s="84">
        <f>SUM(AN75:AN77)</f>
        <v>0</v>
      </c>
      <c r="AO78" s="157"/>
      <c r="AP78" s="158"/>
      <c r="AQ78" s="84">
        <f t="shared" ref="AQ78:BB78" si="207">SUM(AQ75:AQ77)</f>
        <v>6961388.4000000004</v>
      </c>
      <c r="AR78" s="84">
        <f t="shared" si="207"/>
        <v>835366.60800000012</v>
      </c>
      <c r="AS78" s="84">
        <f t="shared" si="207"/>
        <v>0</v>
      </c>
      <c r="AT78" s="84">
        <f t="shared" si="207"/>
        <v>7796755.0080000004</v>
      </c>
      <c r="AU78" s="84">
        <f t="shared" si="207"/>
        <v>0</v>
      </c>
      <c r="AV78" s="84">
        <f t="shared" si="207"/>
        <v>0</v>
      </c>
      <c r="AW78" s="84">
        <f t="shared" si="207"/>
        <v>0</v>
      </c>
      <c r="AX78" s="84">
        <f t="shared" si="207"/>
        <v>0</v>
      </c>
      <c r="AY78" s="84">
        <f t="shared" si="207"/>
        <v>0</v>
      </c>
      <c r="AZ78" s="84">
        <f t="shared" si="207"/>
        <v>0</v>
      </c>
      <c r="BA78" s="84">
        <f t="shared" si="207"/>
        <v>7796755.0080000004</v>
      </c>
      <c r="BB78" s="84">
        <f t="shared" si="207"/>
        <v>0</v>
      </c>
      <c r="BC78" s="28"/>
      <c r="BD78" s="28"/>
      <c r="BE78" s="28"/>
      <c r="BF78" s="28"/>
    </row>
    <row r="79" spans="1:58" ht="94.5" outlineLevel="2">
      <c r="A79" s="73"/>
      <c r="B79" s="107"/>
      <c r="C79" s="108"/>
      <c r="D79" s="197"/>
      <c r="E79" s="182"/>
      <c r="F79" s="343" t="s">
        <v>554</v>
      </c>
      <c r="G79" s="343">
        <v>20268</v>
      </c>
      <c r="H79" s="70" t="s">
        <v>1018</v>
      </c>
      <c r="I79" s="87"/>
      <c r="J79" s="249"/>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f>4500*(2800+1500)</f>
        <v>19350000</v>
      </c>
      <c r="AD79" s="86"/>
      <c r="AE79" s="84">
        <f>SUM(AD79,AC79,AB79,Y79,U79,T79,S79,R79)*'1. Standard_Cost'!$B$29</f>
        <v>3870000</v>
      </c>
      <c r="AF79" s="84">
        <f t="shared" ref="AF79" si="208">SUM(AE79,AD79,AC79,AB79,Y79,U79,T79,S79,R79)</f>
        <v>23220000</v>
      </c>
      <c r="AG79" s="83"/>
      <c r="AH79" s="83"/>
      <c r="AI79" s="83"/>
      <c r="AJ79" s="87"/>
      <c r="AK79" s="87"/>
      <c r="AL79" s="87"/>
      <c r="AM79" s="84">
        <f>AG79*'1. Standard_Cost'!$B$25+'Incremental_Cost Year 1'!AH79*'1. Standard_Cost'!$C$25+'Incremental_Cost Year 1'!AI79*'1. Standard_Cost'!$D$25+'Incremental_Cost Year 1'!AJ79+'Incremental_Cost Year 1'!AL79+AK79</f>
        <v>0</v>
      </c>
      <c r="AN79" s="84">
        <f>AM79*'1. Standard_Cost'!$C$29</f>
        <v>0</v>
      </c>
      <c r="AO79" s="153"/>
      <c r="AP79" s="144">
        <f t="shared" ref="AP79" si="209">AQ79+AR79</f>
        <v>23220000</v>
      </c>
      <c r="AQ79" s="113">
        <f t="shared" ref="AQ79" si="210">L79+M79</f>
        <v>0</v>
      </c>
      <c r="AR79" s="113">
        <f t="shared" ref="AR79" si="211">AF79</f>
        <v>23220000</v>
      </c>
      <c r="AS79" s="113">
        <f t="shared" ref="AS79" si="212">AM79+AN79</f>
        <v>0</v>
      </c>
      <c r="AT79" s="113">
        <f t="shared" ref="AT79" si="213">SUM(AQ79,AR79,AS79)</f>
        <v>23220000</v>
      </c>
      <c r="AU79" s="154"/>
      <c r="AV79" s="154"/>
      <c r="AW79" s="154"/>
      <c r="AX79" s="154"/>
      <c r="AY79" s="154"/>
      <c r="AZ79" s="154"/>
      <c r="BA79" s="154">
        <f>AT79</f>
        <v>23220000</v>
      </c>
      <c r="BB79" s="155">
        <f t="shared" ref="BB79" si="214">SUM(AU79:BA79)-AT79</f>
        <v>0</v>
      </c>
      <c r="BC79" s="28"/>
      <c r="BD79" s="28"/>
      <c r="BE79" s="28"/>
      <c r="BF79" s="28"/>
    </row>
    <row r="80" spans="1:58" ht="43.9" customHeight="1" outlineLevel="2">
      <c r="A80" s="73"/>
      <c r="B80" s="111"/>
      <c r="C80" s="302"/>
      <c r="D80" s="219" t="s">
        <v>858</v>
      </c>
      <c r="E80" s="219" t="s">
        <v>856</v>
      </c>
      <c r="F80" s="65">
        <v>2026</v>
      </c>
      <c r="G80" s="65">
        <v>2028</v>
      </c>
      <c r="H80" s="220" t="s">
        <v>857</v>
      </c>
      <c r="I80" s="156"/>
      <c r="J80" s="156"/>
      <c r="K80" s="156"/>
      <c r="L80" s="84">
        <f>SUM(L79:L79)</f>
        <v>0</v>
      </c>
      <c r="M80" s="84">
        <f>SUM(M79:M79)</f>
        <v>0</v>
      </c>
      <c r="N80" s="84"/>
      <c r="O80" s="156"/>
      <c r="P80" s="156"/>
      <c r="Q80" s="156"/>
      <c r="R80" s="84">
        <f>SUM(R79:R79)</f>
        <v>0</v>
      </c>
      <c r="S80" s="84">
        <f>SUM(S79:S79)</f>
        <v>0</v>
      </c>
      <c r="T80" s="84">
        <f>SUM(T79:T79)</f>
        <v>0</v>
      </c>
      <c r="U80" s="84">
        <f>SUM(U79:U79)</f>
        <v>0</v>
      </c>
      <c r="V80" s="156"/>
      <c r="W80" s="156"/>
      <c r="X80" s="156"/>
      <c r="Y80" s="84">
        <f>SUM(Y79:Y79)</f>
        <v>0</v>
      </c>
      <c r="Z80" s="156"/>
      <c r="AA80" s="156"/>
      <c r="AB80" s="84">
        <f>SUM(AB79:AB79)</f>
        <v>0</v>
      </c>
      <c r="AC80" s="84">
        <f>SUM(AC79:AC79)</f>
        <v>19350000</v>
      </c>
      <c r="AD80" s="84">
        <f>SUM(AD79:AD79)</f>
        <v>0</v>
      </c>
      <c r="AE80" s="84">
        <f>SUM(AE79:AE79)</f>
        <v>3870000</v>
      </c>
      <c r="AF80" s="84">
        <f>SUM(AF79:AF79)</f>
        <v>23220000</v>
      </c>
      <c r="AG80" s="156"/>
      <c r="AH80" s="156"/>
      <c r="AI80" s="156"/>
      <c r="AJ80" s="84">
        <f>SUM(AJ79:AJ79)</f>
        <v>0</v>
      </c>
      <c r="AK80" s="84">
        <f>SUM(AK79:AK79)</f>
        <v>0</v>
      </c>
      <c r="AL80" s="84">
        <f>SUM(AL79:AL79)</f>
        <v>0</v>
      </c>
      <c r="AM80" s="84">
        <f>SUM(AM79:AM79)</f>
        <v>0</v>
      </c>
      <c r="AN80" s="84">
        <f>SUM(AN79:AN79)</f>
        <v>0</v>
      </c>
      <c r="AO80" s="157"/>
      <c r="AP80" s="158"/>
      <c r="AQ80" s="84">
        <f t="shared" ref="AQ80" si="215">SUM(AQ79:AQ79)</f>
        <v>0</v>
      </c>
      <c r="AR80" s="84">
        <f t="shared" ref="AR80" si="216">SUM(AR79:AR79)</f>
        <v>23220000</v>
      </c>
      <c r="AS80" s="84">
        <f t="shared" ref="AS80" si="217">SUM(AS79:AS79)</f>
        <v>0</v>
      </c>
      <c r="AT80" s="84">
        <f t="shared" ref="AT80" si="218">SUM(AT79:AT79)</f>
        <v>23220000</v>
      </c>
      <c r="AU80" s="84">
        <f t="shared" ref="AU80" si="219">SUM(AU79:AU79)</f>
        <v>0</v>
      </c>
      <c r="AV80" s="84">
        <f t="shared" ref="AV80" si="220">SUM(AV79:AV79)</f>
        <v>0</v>
      </c>
      <c r="AW80" s="84">
        <f t="shared" ref="AW80" si="221">SUM(AW79:AW79)</f>
        <v>0</v>
      </c>
      <c r="AX80" s="84">
        <f t="shared" ref="AX80" si="222">SUM(AX79:AX79)</f>
        <v>0</v>
      </c>
      <c r="AY80" s="84">
        <f t="shared" ref="AY80" si="223">SUM(AY79:AY79)</f>
        <v>0</v>
      </c>
      <c r="AZ80" s="84">
        <f t="shared" ref="AZ80" si="224">SUM(AZ79:AZ79)</f>
        <v>0</v>
      </c>
      <c r="BA80" s="84">
        <f t="shared" ref="BA80" si="225">SUM(BA79:BA79)</f>
        <v>23220000</v>
      </c>
      <c r="BB80" s="84">
        <f t="shared" ref="BB80" si="226">SUM(BB79:BB79)</f>
        <v>0</v>
      </c>
      <c r="BC80" s="28"/>
      <c r="BD80" s="28"/>
      <c r="BE80" s="28"/>
      <c r="BF80" s="28"/>
    </row>
    <row r="81" spans="1:58" ht="40.15" customHeight="1" outlineLevel="2">
      <c r="A81" s="73"/>
      <c r="B81" s="107"/>
      <c r="C81" s="108"/>
      <c r="D81" s="88"/>
      <c r="E81" s="183"/>
      <c r="F81" s="65">
        <v>2026</v>
      </c>
      <c r="G81" s="65">
        <v>2028</v>
      </c>
      <c r="H81" s="70" t="s">
        <v>863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 t="shared" ref="AF81" si="227">SUM(AE81,AD81,AC81,AB81,Y81,U81,T81,S81,R81)</f>
        <v>0</v>
      </c>
      <c r="AG81" s="83"/>
      <c r="AH81" s="83"/>
      <c r="AI81" s="83"/>
      <c r="AJ81" s="87"/>
      <c r="AK81" s="87"/>
      <c r="AL81" s="87"/>
      <c r="AM81" s="84">
        <f>AG81*'1. Standard_Cost'!$B$25+'Incremental_Cost Year 1'!AH81*'1. Standard_Cost'!$C$25+'Incremental_Cost Year 1'!AI81*'1. Standard_Cost'!$D$25+'Incremental_Cost Year 1'!AJ81+'Incremental_Cost Year 1'!AL81+AK81</f>
        <v>0</v>
      </c>
      <c r="AN81" s="84">
        <f>AM81*'1. Standard_Cost'!$C$29</f>
        <v>0</v>
      </c>
      <c r="AO81" s="87"/>
      <c r="AP81" s="144">
        <f t="shared" ref="AP81" si="228">AQ81+AR81</f>
        <v>0</v>
      </c>
      <c r="AQ81" s="113">
        <f t="shared" ref="AQ81" si="229">L81+M81</f>
        <v>0</v>
      </c>
      <c r="AR81" s="113">
        <f t="shared" ref="AR81" si="230">AF81</f>
        <v>0</v>
      </c>
      <c r="AS81" s="113">
        <f t="shared" ref="AS81" si="231">AM81+AN81</f>
        <v>0</v>
      </c>
      <c r="AT81" s="113">
        <f t="shared" ref="AT81" si="232">SUM(AQ81,AR81,AS81)</f>
        <v>0</v>
      </c>
      <c r="AU81" s="154">
        <f>AT81</f>
        <v>0</v>
      </c>
      <c r="AV81" s="154"/>
      <c r="AW81" s="154"/>
      <c r="AX81" s="154"/>
      <c r="AY81" s="154"/>
      <c r="AZ81" s="154"/>
      <c r="BA81" s="154"/>
      <c r="BB81" s="155">
        <f t="shared" ref="BB81" si="233">SUM(AU81:BA81)-AT81</f>
        <v>0</v>
      </c>
      <c r="BC81" s="28"/>
      <c r="BD81" s="28"/>
      <c r="BE81" s="28"/>
      <c r="BF81" s="28"/>
    </row>
    <row r="82" spans="1:58" ht="26.45" customHeight="1" outlineLevel="2">
      <c r="A82" s="73"/>
      <c r="B82" s="107"/>
      <c r="C82" s="108"/>
      <c r="D82" s="88"/>
      <c r="E82" s="183"/>
      <c r="F82" s="65">
        <v>2026</v>
      </c>
      <c r="G82" s="65">
        <v>2028</v>
      </c>
      <c r="H82" s="216" t="s">
        <v>864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 t="shared" ref="AF82" si="234">SUM(AE82,AD82,AC82,AB82,Y82,U82,T82,S82,R82)</f>
        <v>0</v>
      </c>
      <c r="AG82" s="83"/>
      <c r="AH82" s="83"/>
      <c r="AI82" s="83"/>
      <c r="AJ82" s="87"/>
      <c r="AK82" s="87"/>
      <c r="AL82" s="87"/>
      <c r="AM82" s="84">
        <f>AG82*'1. Standard_Cost'!$B$25+'Incremental_Cost Year 1'!AH82*'1. Standard_Cost'!$C$25+'Incremental_Cost Year 1'!AI82*'1. Standard_Cost'!$D$25+'Incremental_Cost Year 1'!AJ82+'Incremental_Cost Year 1'!AL82+AK82</f>
        <v>0</v>
      </c>
      <c r="AN82" s="84">
        <f>AM82*'1. Standard_Cost'!$C$29</f>
        <v>0</v>
      </c>
      <c r="AO82" s="87"/>
      <c r="AP82" s="144">
        <f t="shared" ref="AP82" si="235">AQ82+AR82</f>
        <v>0</v>
      </c>
      <c r="AQ82" s="113">
        <f t="shared" ref="AQ82" si="236">L82+M82</f>
        <v>0</v>
      </c>
      <c r="AR82" s="113">
        <f t="shared" ref="AR82" si="237">AF82</f>
        <v>0</v>
      </c>
      <c r="AS82" s="113">
        <f t="shared" ref="AS82" si="238">AM82+AN82</f>
        <v>0</v>
      </c>
      <c r="AT82" s="113">
        <f t="shared" ref="AT82" si="239">SUM(AQ82,AR82,AS82)</f>
        <v>0</v>
      </c>
      <c r="AU82" s="154">
        <f>AT82</f>
        <v>0</v>
      </c>
      <c r="AV82" s="154"/>
      <c r="AW82" s="154"/>
      <c r="AX82" s="154"/>
      <c r="AY82" s="154"/>
      <c r="AZ82" s="154"/>
      <c r="BA82" s="154"/>
      <c r="BB82" s="155">
        <f t="shared" ref="BB82" si="240">SUM(AU82:BA82)-AT82</f>
        <v>0</v>
      </c>
      <c r="BC82" s="28"/>
      <c r="BD82" s="28"/>
      <c r="BE82" s="28"/>
      <c r="BF82" s="28"/>
    </row>
    <row r="83" spans="1:58" ht="34.9" customHeight="1" outlineLevel="1">
      <c r="A83" s="73"/>
      <c r="B83" s="181"/>
      <c r="C83" s="252"/>
      <c r="D83" s="421" t="s">
        <v>862</v>
      </c>
      <c r="E83" s="421" t="s">
        <v>861</v>
      </c>
      <c r="F83" s="65">
        <v>2026</v>
      </c>
      <c r="G83" s="65">
        <v>2028</v>
      </c>
      <c r="H83" s="220" t="s">
        <v>865</v>
      </c>
      <c r="I83" s="156"/>
      <c r="J83" s="156"/>
      <c r="K83" s="156"/>
      <c r="L83" s="84">
        <f>SUM(L81:L82)</f>
        <v>0</v>
      </c>
      <c r="M83" s="84">
        <f>SUM(M81:M82)</f>
        <v>0</v>
      </c>
      <c r="N83" s="84"/>
      <c r="O83" s="156"/>
      <c r="P83" s="156"/>
      <c r="Q83" s="156"/>
      <c r="R83" s="84">
        <f>SUM(R81:R82)</f>
        <v>0</v>
      </c>
      <c r="S83" s="84">
        <f>SUM(S81:S82)</f>
        <v>0</v>
      </c>
      <c r="T83" s="84">
        <f>SUM(T81:T82)</f>
        <v>0</v>
      </c>
      <c r="U83" s="84">
        <f>SUM(U81:U82)</f>
        <v>0</v>
      </c>
      <c r="V83" s="156"/>
      <c r="W83" s="156"/>
      <c r="X83" s="156"/>
      <c r="Y83" s="84">
        <f>SUM(Y81:Y82)</f>
        <v>0</v>
      </c>
      <c r="Z83" s="156"/>
      <c r="AA83" s="156"/>
      <c r="AB83" s="84">
        <f>SUM(AB81:AB82)</f>
        <v>0</v>
      </c>
      <c r="AC83" s="84">
        <f>SUM(AC81:AC82)</f>
        <v>0</v>
      </c>
      <c r="AD83" s="84">
        <f>SUM(AD81:AD82)</f>
        <v>0</v>
      </c>
      <c r="AE83" s="84">
        <f>SUM(AE81:AE82)</f>
        <v>0</v>
      </c>
      <c r="AF83" s="84">
        <f>SUM(AF81:AF82)</f>
        <v>0</v>
      </c>
      <c r="AG83" s="156"/>
      <c r="AH83" s="156"/>
      <c r="AI83" s="156"/>
      <c r="AJ83" s="84">
        <f>SUM(AJ81:AJ82)</f>
        <v>0</v>
      </c>
      <c r="AK83" s="84">
        <f>SUM(AK81:AK82)</f>
        <v>0</v>
      </c>
      <c r="AL83" s="84">
        <f>SUM(AL81:AL82)</f>
        <v>0</v>
      </c>
      <c r="AM83" s="84">
        <f>SUM(AM81:AM82)</f>
        <v>0</v>
      </c>
      <c r="AN83" s="84">
        <f>SUM(AN81:AN82)</f>
        <v>0</v>
      </c>
      <c r="AO83" s="157"/>
      <c r="AP83" s="158"/>
      <c r="AQ83" s="84">
        <f t="shared" ref="AQ83:BB83" si="241">SUM(AQ81:AQ82)</f>
        <v>0</v>
      </c>
      <c r="AR83" s="84">
        <f t="shared" si="241"/>
        <v>0</v>
      </c>
      <c r="AS83" s="84">
        <f t="shared" si="241"/>
        <v>0</v>
      </c>
      <c r="AT83" s="84">
        <f t="shared" si="241"/>
        <v>0</v>
      </c>
      <c r="AU83" s="84">
        <f t="shared" si="241"/>
        <v>0</v>
      </c>
      <c r="AV83" s="84">
        <f t="shared" si="241"/>
        <v>0</v>
      </c>
      <c r="AW83" s="84">
        <f t="shared" si="241"/>
        <v>0</v>
      </c>
      <c r="AX83" s="84">
        <f t="shared" si="241"/>
        <v>0</v>
      </c>
      <c r="AY83" s="84">
        <f t="shared" si="241"/>
        <v>0</v>
      </c>
      <c r="AZ83" s="84">
        <f t="shared" si="241"/>
        <v>0</v>
      </c>
      <c r="BA83" s="84">
        <f t="shared" si="241"/>
        <v>0</v>
      </c>
      <c r="BB83" s="84">
        <f t="shared" si="241"/>
        <v>0</v>
      </c>
      <c r="BC83" s="28"/>
      <c r="BD83" s="28"/>
      <c r="BE83" s="28"/>
      <c r="BF83" s="28"/>
    </row>
    <row r="84" spans="1:58" ht="31.5" outlineLevel="1">
      <c r="A84" s="73"/>
      <c r="B84" s="181"/>
      <c r="C84" s="188"/>
      <c r="D84" s="188"/>
      <c r="E84" s="309"/>
      <c r="F84" s="415">
        <v>2026</v>
      </c>
      <c r="G84" s="415" t="s">
        <v>806</v>
      </c>
      <c r="H84" s="327" t="s">
        <v>1020</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SUM(AE84,AD84,AC84,AB84,Y84,U84,T84,S84,R84)</f>
        <v>0</v>
      </c>
      <c r="AG84" s="83"/>
      <c r="AH84" s="83"/>
      <c r="AI84" s="83"/>
      <c r="AJ84" s="87"/>
      <c r="AK84" s="87"/>
      <c r="AL84" s="87"/>
      <c r="AM84" s="84">
        <f>AG84*'1. Standard_Cost'!$B$25+'Incremental_Cost Year 1'!AH84*'1. Standard_Cost'!$C$25+'Incremental_Cost Year 1'!AI84*'1. Standard_Cost'!$D$25+'Incremental_Cost Year 1'!AJ84+'Incremental_Cost Year 1'!AL84+AK84</f>
        <v>0</v>
      </c>
      <c r="AN84" s="84">
        <f>AM84*'1. Standard_Cost'!$C$29</f>
        <v>0</v>
      </c>
      <c r="AO84" s="87"/>
      <c r="AP84" s="144">
        <f t="shared" ref="AP84" si="242">AQ84+AR84</f>
        <v>0</v>
      </c>
      <c r="AQ84" s="113">
        <f t="shared" ref="AQ84" si="243">L84+M84</f>
        <v>0</v>
      </c>
      <c r="AR84" s="113">
        <f t="shared" ref="AR84" si="244">AF84</f>
        <v>0</v>
      </c>
      <c r="AS84" s="113">
        <f t="shared" ref="AS84" si="245">AM84+AN84</f>
        <v>0</v>
      </c>
      <c r="AT84" s="113">
        <f t="shared" ref="AT84" si="246">SUM(AQ84,AR84,AS84)</f>
        <v>0</v>
      </c>
      <c r="AU84" s="154"/>
      <c r="AV84" s="154"/>
      <c r="AW84" s="154"/>
      <c r="AX84" s="154"/>
      <c r="AY84" s="154"/>
      <c r="AZ84" s="154"/>
      <c r="BA84" s="154"/>
      <c r="BB84" s="155">
        <f t="shared" ref="BB84" si="247">SUM(AU84:BA84)-AT84</f>
        <v>0</v>
      </c>
      <c r="BC84" s="28"/>
      <c r="BD84" s="28"/>
      <c r="BE84" s="28"/>
      <c r="BF84" s="28"/>
    </row>
    <row r="85" spans="1:58" ht="31.5" outlineLevel="1">
      <c r="A85" s="73"/>
      <c r="B85" s="107"/>
      <c r="C85" s="189"/>
      <c r="D85" s="189"/>
      <c r="E85" s="316"/>
      <c r="F85" s="415">
        <v>2026</v>
      </c>
      <c r="G85" s="415" t="s">
        <v>806</v>
      </c>
      <c r="H85" s="327" t="s">
        <v>867</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SUM(AE85,AD85,AC85,AB85,Y85,U85,T85,S85,R85)</f>
        <v>0</v>
      </c>
      <c r="AG85" s="83"/>
      <c r="AH85" s="83"/>
      <c r="AI85" s="83"/>
      <c r="AJ85" s="87"/>
      <c r="AK85" s="87"/>
      <c r="AL85" s="87"/>
      <c r="AM85" s="84">
        <f>AG85*'1. Standard_Cost'!$B$25+'Incremental_Cost Year 1'!AH85*'1. Standard_Cost'!$C$25+'Incremental_Cost Year 1'!AI85*'1. Standard_Cost'!$D$25+'Incremental_Cost Year 1'!AJ85+'Incremental_Cost Year 1'!AL85+AK85</f>
        <v>0</v>
      </c>
      <c r="AN85" s="84">
        <f>AM85*'1. Standard_Cost'!$C$29</f>
        <v>0</v>
      </c>
      <c r="AO85" s="87"/>
      <c r="AP85" s="144">
        <f t="shared" ref="AP85:AP86" si="248">AQ85+AR85</f>
        <v>0</v>
      </c>
      <c r="AQ85" s="113">
        <f t="shared" ref="AQ85:AQ86" si="249">L85+M85</f>
        <v>0</v>
      </c>
      <c r="AR85" s="113">
        <f t="shared" ref="AR85:AR86" si="250">AF85</f>
        <v>0</v>
      </c>
      <c r="AS85" s="113">
        <f t="shared" ref="AS85:AS86" si="251">AM85+AN85</f>
        <v>0</v>
      </c>
      <c r="AT85" s="113">
        <f t="shared" ref="AT85:AT86" si="252">SUM(AQ85,AR85,AS85)</f>
        <v>0</v>
      </c>
      <c r="AU85" s="154"/>
      <c r="AV85" s="154"/>
      <c r="AW85" s="154"/>
      <c r="AX85" s="154"/>
      <c r="AY85" s="154"/>
      <c r="AZ85" s="154"/>
      <c r="BA85" s="154"/>
      <c r="BB85" s="155">
        <f t="shared" ref="BB85:BB86" si="253">SUM(AU85:BA85)-AT85</f>
        <v>0</v>
      </c>
      <c r="BC85" s="28"/>
      <c r="BD85" s="28"/>
      <c r="BE85" s="28"/>
      <c r="BF85" s="28"/>
    </row>
    <row r="86" spans="1:58" ht="15.75" outlineLevel="1">
      <c r="A86" s="73"/>
      <c r="B86" s="107"/>
      <c r="C86" s="189"/>
      <c r="D86" s="189"/>
      <c r="E86" s="316"/>
      <c r="F86" s="415">
        <v>2026</v>
      </c>
      <c r="G86" s="415" t="s">
        <v>806</v>
      </c>
      <c r="H86" s="327" t="s">
        <v>868</v>
      </c>
      <c r="I86" s="87"/>
      <c r="J86" s="83"/>
      <c r="K86" s="83"/>
      <c r="L86" s="82" t="str">
        <f>IF(I86&lt;&gt;0,((VLOOKUP(I86,'1. Standard_Cost'!$B$4:$D$9,2)+VLOOKUP(I86,'1. Standard_Cost'!$B$4:$D$9,3))*J86*K86),"0")</f>
        <v>0</v>
      </c>
      <c r="M86" s="82">
        <f>L86*'1. Standard_Cost'!$F$4</f>
        <v>0</v>
      </c>
      <c r="N86" s="83"/>
      <c r="O86" s="83"/>
      <c r="P86" s="83"/>
      <c r="Q86" s="83"/>
      <c r="R86" s="84">
        <f>'1. Standard_Cost'!$B$13*N86*P86</f>
        <v>0</v>
      </c>
      <c r="S86" s="84">
        <f>N86*O86*P86*'1. Standard_Cost'!$C$13</f>
        <v>0</v>
      </c>
      <c r="T86" s="84">
        <f>N86*P86*Q86*'1. Standard_Cost'!$D$13</f>
        <v>0</v>
      </c>
      <c r="U86" s="84">
        <f>N86*O86*'1. Standard_Cost'!$E$13</f>
        <v>0</v>
      </c>
      <c r="V86" s="83"/>
      <c r="W86" s="83"/>
      <c r="X86" s="83"/>
      <c r="Y86" s="84">
        <f>+V86*((X86*'1. Standard_Cost'!$B$17)+(W86*X86*'1. Standard_Cost'!$C$17))</f>
        <v>0</v>
      </c>
      <c r="Z86" s="83"/>
      <c r="AA86" s="83"/>
      <c r="AB86" s="84">
        <f>+Z86*'1. Standard_Cost'!$B$21+AA86*'1. Standard_Cost'!$C$21</f>
        <v>0</v>
      </c>
      <c r="AC86" s="85"/>
      <c r="AD86" s="86"/>
      <c r="AE86" s="84">
        <f>SUM(AD86,AC86,AB86,Y86,U86,T86,S86,R86)*'1. Standard_Cost'!$B$29</f>
        <v>0</v>
      </c>
      <c r="AF86" s="84">
        <f>SUM(AE86,AD86,AC86,AB86,Y86,U86,T86,S86,R86)</f>
        <v>0</v>
      </c>
      <c r="AG86" s="83"/>
      <c r="AH86" s="83"/>
      <c r="AI86" s="83"/>
      <c r="AJ86" s="87"/>
      <c r="AK86" s="87"/>
      <c r="AL86" s="87"/>
      <c r="AM86" s="84">
        <f>AG86*'1. Standard_Cost'!$B$25+'Incremental_Cost Year 1'!AH86*'1. Standard_Cost'!$C$25+'Incremental_Cost Year 1'!AI86*'1. Standard_Cost'!$D$25+'Incremental_Cost Year 1'!AJ86+'Incremental_Cost Year 1'!AL86+AK86</f>
        <v>0</v>
      </c>
      <c r="AN86" s="84">
        <f>AM86*'1. Standard_Cost'!$C$29</f>
        <v>0</v>
      </c>
      <c r="AO86" s="87"/>
      <c r="AP86" s="144">
        <f t="shared" si="248"/>
        <v>0</v>
      </c>
      <c r="AQ86" s="113">
        <f t="shared" si="249"/>
        <v>0</v>
      </c>
      <c r="AR86" s="113">
        <f t="shared" si="250"/>
        <v>0</v>
      </c>
      <c r="AS86" s="113">
        <f t="shared" si="251"/>
        <v>0</v>
      </c>
      <c r="AT86" s="113">
        <f t="shared" si="252"/>
        <v>0</v>
      </c>
      <c r="AU86" s="154"/>
      <c r="AV86" s="154"/>
      <c r="AW86" s="154"/>
      <c r="AX86" s="154"/>
      <c r="AY86" s="154"/>
      <c r="AZ86" s="154"/>
      <c r="BA86" s="154"/>
      <c r="BB86" s="155">
        <f t="shared" si="253"/>
        <v>0</v>
      </c>
      <c r="BC86" s="28"/>
      <c r="BD86" s="28"/>
      <c r="BE86" s="28"/>
      <c r="BF86" s="28"/>
    </row>
    <row r="87" spans="1:58" ht="30.6" customHeight="1" outlineLevel="1">
      <c r="A87" s="73"/>
      <c r="B87" s="107"/>
      <c r="C87" s="189"/>
      <c r="D87" s="69" t="s">
        <v>802</v>
      </c>
      <c r="E87" s="69" t="s">
        <v>866</v>
      </c>
      <c r="F87" s="415">
        <v>2026</v>
      </c>
      <c r="G87" s="415" t="s">
        <v>806</v>
      </c>
      <c r="H87" s="220" t="s">
        <v>869</v>
      </c>
      <c r="I87" s="156"/>
      <c r="J87" s="156"/>
      <c r="K87" s="156"/>
      <c r="L87" s="84">
        <f>SUM(L84:L86)</f>
        <v>0</v>
      </c>
      <c r="M87" s="84">
        <f>SUM(M84:M86)</f>
        <v>0</v>
      </c>
      <c r="N87" s="84"/>
      <c r="O87" s="156"/>
      <c r="P87" s="156"/>
      <c r="Q87" s="156"/>
      <c r="R87" s="84">
        <f t="shared" ref="R87" si="254">SUM(R84:R86)</f>
        <v>0</v>
      </c>
      <c r="S87" s="84">
        <f t="shared" ref="S87" si="255">SUM(S84:S86)</f>
        <v>0</v>
      </c>
      <c r="T87" s="84">
        <f t="shared" ref="T87" si="256">SUM(T84:T86)</f>
        <v>0</v>
      </c>
      <c r="U87" s="84">
        <f t="shared" ref="U87" si="257">SUM(U84:U86)</f>
        <v>0</v>
      </c>
      <c r="V87" s="156"/>
      <c r="W87" s="156"/>
      <c r="X87" s="156"/>
      <c r="Y87" s="84">
        <f>SUM(Y84:Y86)</f>
        <v>0</v>
      </c>
      <c r="Z87" s="156"/>
      <c r="AA87" s="156"/>
      <c r="AB87" s="84">
        <f t="shared" ref="AB87" si="258">SUM(AB84:AB86)</f>
        <v>0</v>
      </c>
      <c r="AC87" s="84">
        <f t="shared" ref="AC87" si="259">SUM(AC84:AC86)</f>
        <v>0</v>
      </c>
      <c r="AD87" s="84">
        <f t="shared" ref="AD87" si="260">SUM(AD84:AD86)</f>
        <v>0</v>
      </c>
      <c r="AE87" s="84">
        <f t="shared" ref="AE87" si="261">SUM(AE84:AE86)</f>
        <v>0</v>
      </c>
      <c r="AF87" s="84">
        <f t="shared" ref="AF87" si="262">SUM(AF84:AF86)</f>
        <v>0</v>
      </c>
      <c r="AG87" s="156"/>
      <c r="AH87" s="156"/>
      <c r="AI87" s="156"/>
      <c r="AJ87" s="84">
        <f t="shared" ref="AJ87" si="263">SUM(AJ84:AJ86)</f>
        <v>0</v>
      </c>
      <c r="AK87" s="84">
        <f t="shared" ref="AK87" si="264">SUM(AK84:AK86)</f>
        <v>0</v>
      </c>
      <c r="AL87" s="84">
        <f t="shared" ref="AL87" si="265">SUM(AL84:AL86)</f>
        <v>0</v>
      </c>
      <c r="AM87" s="84">
        <f t="shared" ref="AM87" si="266">SUM(AM84:AM86)</f>
        <v>0</v>
      </c>
      <c r="AN87" s="84">
        <f t="shared" ref="AN87" si="267">SUM(AN84:AN86)</f>
        <v>0</v>
      </c>
      <c r="AO87" s="157"/>
      <c r="AP87" s="158"/>
      <c r="AQ87" s="84">
        <f t="shared" ref="AQ87" si="268">SUM(AQ84:AQ86)</f>
        <v>0</v>
      </c>
      <c r="AR87" s="84">
        <f t="shared" ref="AR87" si="269">SUM(AR84:AR86)</f>
        <v>0</v>
      </c>
      <c r="AS87" s="84">
        <f t="shared" ref="AS87" si="270">SUM(AS84:AS86)</f>
        <v>0</v>
      </c>
      <c r="AT87" s="84">
        <f t="shared" ref="AT87" si="271">SUM(AT84:AT86)</f>
        <v>0</v>
      </c>
      <c r="AU87" s="84">
        <f t="shared" ref="AU87" si="272">SUM(AU84:AU86)</f>
        <v>0</v>
      </c>
      <c r="AV87" s="84">
        <f t="shared" ref="AV87" si="273">SUM(AV84:AV86)</f>
        <v>0</v>
      </c>
      <c r="AW87" s="84">
        <f t="shared" ref="AW87" si="274">SUM(AW84:AW86)</f>
        <v>0</v>
      </c>
      <c r="AX87" s="84">
        <f t="shared" ref="AX87" si="275">SUM(AX84:AX86)</f>
        <v>0</v>
      </c>
      <c r="AY87" s="84">
        <f t="shared" ref="AY87" si="276">SUM(AY84:AY86)</f>
        <v>0</v>
      </c>
      <c r="AZ87" s="84">
        <f t="shared" ref="AZ87" si="277">SUM(AZ84:AZ86)</f>
        <v>0</v>
      </c>
      <c r="BA87" s="84">
        <f t="shared" ref="BA87" si="278">SUM(BA84:BA86)</f>
        <v>0</v>
      </c>
      <c r="BB87" s="84">
        <f t="shared" ref="BB87" si="279">SUM(BB84:BB86)</f>
        <v>0</v>
      </c>
      <c r="BC87" s="28"/>
      <c r="BD87" s="28"/>
      <c r="BE87" s="28"/>
      <c r="BF87" s="28"/>
    </row>
    <row r="88" spans="1:58" ht="30.6" customHeight="1" outlineLevel="1">
      <c r="A88" s="73"/>
      <c r="B88" s="107"/>
      <c r="C88" s="108"/>
      <c r="D88" s="197"/>
      <c r="E88" s="316"/>
      <c r="F88" s="415">
        <v>2026</v>
      </c>
      <c r="G88" s="415" t="s">
        <v>806</v>
      </c>
      <c r="H88" s="493" t="s">
        <v>1024</v>
      </c>
      <c r="I88" s="87" t="s">
        <v>161</v>
      </c>
      <c r="J88" s="87">
        <v>3</v>
      </c>
      <c r="K88" s="87">
        <v>18</v>
      </c>
      <c r="L88" s="82">
        <f>IF(I88&lt;&gt;0,((VLOOKUP(I88,'1. Standard_Cost'!$B$4:$D$9,2)+VLOOKUP(I88,'1. Standard_Cost'!$B$4:$D$9,3))*J88*K88),"0")</f>
        <v>5368680</v>
      </c>
      <c r="M88" s="82">
        <f>L88*'1. Standard_Cost'!$F$4</f>
        <v>896569.56</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1'!AH88*'1. Standard_Cost'!$C$25+'Incremental_Cost Year 1'!AI88*'1. Standard_Cost'!$D$25+'Incremental_Cost Year 1'!AJ88+'Incremental_Cost Year 1'!AL88+AK88</f>
        <v>0</v>
      </c>
      <c r="AN88" s="84">
        <f>AM88*'1. Standard_Cost'!$C$29</f>
        <v>0</v>
      </c>
      <c r="AO88" s="87"/>
      <c r="AP88" s="144">
        <f t="shared" ref="AP88" si="280">AQ88+AR88</f>
        <v>6265249.5600000005</v>
      </c>
      <c r="AQ88" s="113">
        <f>L88+M88</f>
        <v>6265249.5600000005</v>
      </c>
      <c r="AR88" s="113">
        <f>AF88</f>
        <v>0</v>
      </c>
      <c r="AS88" s="113">
        <f>AM88+AN88</f>
        <v>0</v>
      </c>
      <c r="AT88" s="113">
        <f>SUM(AQ88,AR88,AS88)</f>
        <v>6265249.5600000005</v>
      </c>
      <c r="AU88" s="154">
        <f>AT88</f>
        <v>6265249.5600000005</v>
      </c>
      <c r="AV88" s="154"/>
      <c r="AW88" s="154"/>
      <c r="AX88" s="154"/>
      <c r="AY88" s="154"/>
      <c r="AZ88" s="154"/>
      <c r="BA88" s="154"/>
      <c r="BB88" s="155">
        <f>SUM(AU88:BA88)-AT88</f>
        <v>0</v>
      </c>
      <c r="BC88" s="28"/>
      <c r="BD88" s="28"/>
      <c r="BE88" s="28"/>
      <c r="BF88" s="28"/>
    </row>
    <row r="89" spans="1:58" ht="31.5" outlineLevel="1">
      <c r="A89" s="73"/>
      <c r="B89" s="107"/>
      <c r="C89" s="108"/>
      <c r="D89" s="260"/>
      <c r="E89" s="316"/>
      <c r="F89" s="415">
        <v>2026</v>
      </c>
      <c r="G89" s="415">
        <v>2026</v>
      </c>
      <c r="H89" s="327" t="s">
        <v>1022</v>
      </c>
      <c r="I89" s="87" t="s">
        <v>5</v>
      </c>
      <c r="J89" s="83">
        <v>6</v>
      </c>
      <c r="K89" s="83">
        <v>3</v>
      </c>
      <c r="L89" s="82">
        <f>IF(I89&lt;&gt;0,((VLOOKUP(I89,'1. Standard_Cost'!$B$4:$D$9,2)+VLOOKUP(I89,'1. Standard_Cost'!$B$4:$D$9,3))*J89*K89),"0")</f>
        <v>2077560</v>
      </c>
      <c r="M89" s="82">
        <f>L89*'1. Standard_Cost'!$F$4</f>
        <v>346952.52</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1'!AH89*'1. Standard_Cost'!$C$25+'Incremental_Cost Year 1'!AI89*'1. Standard_Cost'!$D$25+'Incremental_Cost Year 1'!AJ89+'Incremental_Cost Year 1'!AL89+AK89</f>
        <v>0</v>
      </c>
      <c r="AN89" s="84">
        <f>AM89*'1. Standard_Cost'!$C$29</f>
        <v>0</v>
      </c>
      <c r="AO89" s="87"/>
      <c r="AP89" s="144">
        <f t="shared" ref="AP89:AP90" si="281">AQ89+AR89</f>
        <v>2424512.52</v>
      </c>
      <c r="AQ89" s="113">
        <f>L89+M89</f>
        <v>2424512.52</v>
      </c>
      <c r="AR89" s="113">
        <f>AF89</f>
        <v>0</v>
      </c>
      <c r="AS89" s="113">
        <f>AM89+AN89</f>
        <v>0</v>
      </c>
      <c r="AT89" s="113">
        <f>SUM(AQ89,AR89,AS89)</f>
        <v>2424512.52</v>
      </c>
      <c r="AU89" s="154"/>
      <c r="AV89" s="154"/>
      <c r="AW89" s="154"/>
      <c r="AX89" s="154"/>
      <c r="AY89" s="154"/>
      <c r="AZ89" s="154"/>
      <c r="BA89" s="154"/>
      <c r="BB89" s="155">
        <f>SUM(AU89:BA89)-AT89</f>
        <v>-2424512.52</v>
      </c>
      <c r="BC89" s="28"/>
      <c r="BD89" s="28"/>
      <c r="BE89" s="28"/>
      <c r="BF89" s="28"/>
    </row>
    <row r="90" spans="1:58" ht="22.9" customHeight="1" outlineLevel="1">
      <c r="A90" s="73"/>
      <c r="B90" s="107"/>
      <c r="C90" s="108"/>
      <c r="D90" s="196"/>
      <c r="E90" s="316"/>
      <c r="F90" s="415">
        <v>2026</v>
      </c>
      <c r="G90" s="415">
        <v>2026</v>
      </c>
      <c r="H90" s="327" t="s">
        <v>1023</v>
      </c>
      <c r="I90" s="87" t="s">
        <v>5</v>
      </c>
      <c r="J90" s="83">
        <v>3</v>
      </c>
      <c r="K90" s="83">
        <v>3</v>
      </c>
      <c r="L90" s="82">
        <f>IF(I90&lt;&gt;0,((VLOOKUP(I90,'1. Standard_Cost'!$B$4:$D$9,2)+VLOOKUP(I90,'1. Standard_Cost'!$B$4:$D$9,3))*J90*K90),"0")</f>
        <v>1038780</v>
      </c>
      <c r="M90" s="82">
        <f>L90*'1. Standard_Cost'!$F$4</f>
        <v>173476.26</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1'!AH90*'1. Standard_Cost'!$C$25+'Incremental_Cost Year 1'!AI90*'1. Standard_Cost'!$D$25+'Incremental_Cost Year 1'!AJ90+'Incremental_Cost Year 1'!AL90+AK90</f>
        <v>0</v>
      </c>
      <c r="AN90" s="84">
        <f>AM90*'1. Standard_Cost'!$C$29</f>
        <v>0</v>
      </c>
      <c r="AO90" s="87"/>
      <c r="AP90" s="144">
        <f t="shared" si="281"/>
        <v>1212256.26</v>
      </c>
      <c r="AQ90" s="113">
        <f>L90+M90</f>
        <v>1212256.26</v>
      </c>
      <c r="AR90" s="113">
        <f>AF90</f>
        <v>0</v>
      </c>
      <c r="AS90" s="113">
        <f>AM90+AN90</f>
        <v>0</v>
      </c>
      <c r="AT90" s="113">
        <f>SUM(AQ90,AR90,AS90)</f>
        <v>1212256.26</v>
      </c>
      <c r="AU90" s="154"/>
      <c r="AV90" s="154"/>
      <c r="AW90" s="154"/>
      <c r="AX90" s="154"/>
      <c r="AY90" s="154"/>
      <c r="AZ90" s="154"/>
      <c r="BA90" s="154"/>
      <c r="BB90" s="155">
        <f>SUM(AU90:BA90)-AT90</f>
        <v>-1212256.26</v>
      </c>
      <c r="BC90" s="28"/>
      <c r="BD90" s="28"/>
      <c r="BE90" s="28"/>
      <c r="BF90" s="28"/>
    </row>
    <row r="91" spans="1:58" ht="31.9" customHeight="1" outlineLevel="1">
      <c r="A91" s="73"/>
      <c r="B91" s="253"/>
      <c r="C91" s="274"/>
      <c r="D91" s="101" t="s">
        <v>809</v>
      </c>
      <c r="E91" s="69" t="s">
        <v>871</v>
      </c>
      <c r="F91" s="305">
        <v>2026</v>
      </c>
      <c r="G91" s="305">
        <v>2028</v>
      </c>
      <c r="H91" s="326" t="s">
        <v>870</v>
      </c>
      <c r="I91" s="156"/>
      <c r="J91" s="156"/>
      <c r="K91" s="156"/>
      <c r="L91" s="84">
        <f>SUM(L88:L90)</f>
        <v>8485020</v>
      </c>
      <c r="M91" s="84">
        <f>SUM(M88:M90)</f>
        <v>1416998.34</v>
      </c>
      <c r="N91" s="84"/>
      <c r="O91" s="156"/>
      <c r="P91" s="156"/>
      <c r="Q91" s="156"/>
      <c r="R91" s="84">
        <f>SUM(R88:R90)</f>
        <v>0</v>
      </c>
      <c r="S91" s="84">
        <f t="shared" ref="S91:U91" si="282">SUM(S88:S90)</f>
        <v>0</v>
      </c>
      <c r="T91" s="84">
        <f t="shared" si="282"/>
        <v>0</v>
      </c>
      <c r="U91" s="84">
        <f t="shared" si="282"/>
        <v>0</v>
      </c>
      <c r="V91" s="156"/>
      <c r="W91" s="156"/>
      <c r="X91" s="156"/>
      <c r="Y91" s="84">
        <f>SUM(Y88:Y90)</f>
        <v>0</v>
      </c>
      <c r="Z91" s="156"/>
      <c r="AA91" s="156"/>
      <c r="AB91" s="84">
        <f t="shared" ref="AB91:AF91" si="283">SUM(AB88:AB90)</f>
        <v>0</v>
      </c>
      <c r="AC91" s="84">
        <f t="shared" si="283"/>
        <v>0</v>
      </c>
      <c r="AD91" s="84">
        <f t="shared" si="283"/>
        <v>0</v>
      </c>
      <c r="AE91" s="84">
        <f t="shared" si="283"/>
        <v>0</v>
      </c>
      <c r="AF91" s="84">
        <f t="shared" si="283"/>
        <v>0</v>
      </c>
      <c r="AG91" s="156"/>
      <c r="AH91" s="156"/>
      <c r="AI91" s="156"/>
      <c r="AJ91" s="84">
        <f t="shared" ref="AJ91:AN91" si="284">SUM(AJ88:AJ90)</f>
        <v>0</v>
      </c>
      <c r="AK91" s="84">
        <f t="shared" si="284"/>
        <v>0</v>
      </c>
      <c r="AL91" s="84">
        <f t="shared" si="284"/>
        <v>0</v>
      </c>
      <c r="AM91" s="84">
        <f t="shared" si="284"/>
        <v>0</v>
      </c>
      <c r="AN91" s="84">
        <f t="shared" si="284"/>
        <v>0</v>
      </c>
      <c r="AO91" s="157"/>
      <c r="AP91" s="158"/>
      <c r="AQ91" s="84">
        <f t="shared" ref="AQ91:BB91" si="285">SUM(AQ88:AQ90)</f>
        <v>9902018.3399999999</v>
      </c>
      <c r="AR91" s="84">
        <f t="shared" si="285"/>
        <v>0</v>
      </c>
      <c r="AS91" s="84">
        <f t="shared" si="285"/>
        <v>0</v>
      </c>
      <c r="AT91" s="84">
        <f t="shared" si="285"/>
        <v>9902018.3399999999</v>
      </c>
      <c r="AU91" s="84">
        <f t="shared" si="285"/>
        <v>6265249.5600000005</v>
      </c>
      <c r="AV91" s="84">
        <f t="shared" si="285"/>
        <v>0</v>
      </c>
      <c r="AW91" s="84">
        <f t="shared" si="285"/>
        <v>0</v>
      </c>
      <c r="AX91" s="84">
        <f t="shared" si="285"/>
        <v>0</v>
      </c>
      <c r="AY91" s="84">
        <f t="shared" si="285"/>
        <v>0</v>
      </c>
      <c r="AZ91" s="84">
        <f t="shared" si="285"/>
        <v>0</v>
      </c>
      <c r="BA91" s="84">
        <f t="shared" si="285"/>
        <v>0</v>
      </c>
      <c r="BB91" s="84">
        <f t="shared" si="285"/>
        <v>-3636768.7800000003</v>
      </c>
      <c r="BC91" s="28"/>
      <c r="BD91" s="28"/>
      <c r="BE91" s="28"/>
      <c r="BF91" s="28"/>
    </row>
    <row r="92" spans="1:58" s="30" customFormat="1" ht="40.9" customHeight="1">
      <c r="A92" s="78"/>
      <c r="B92" s="472"/>
      <c r="C92" s="501" t="s">
        <v>860</v>
      </c>
      <c r="D92" s="502"/>
      <c r="E92" s="503"/>
      <c r="F92" s="473"/>
      <c r="G92" s="473"/>
      <c r="H92" s="479" t="s">
        <v>1026</v>
      </c>
      <c r="I92" s="475"/>
      <c r="J92" s="494"/>
      <c r="K92" s="494"/>
      <c r="L92" s="495">
        <f>SUM(L97,L105)</f>
        <v>47148000</v>
      </c>
      <c r="M92" s="495">
        <f>SUM(M97,M105)</f>
        <v>7873716</v>
      </c>
      <c r="N92" s="495"/>
      <c r="O92" s="495"/>
      <c r="P92" s="495"/>
      <c r="Q92" s="495"/>
      <c r="R92" s="495">
        <f>SUM(R97,R105)</f>
        <v>0</v>
      </c>
      <c r="S92" s="495">
        <f>SUM(S97,S105)</f>
        <v>0</v>
      </c>
      <c r="T92" s="495">
        <f>SUM(T97,T105)</f>
        <v>0</v>
      </c>
      <c r="U92" s="495">
        <f>SUM(U97,U105)</f>
        <v>0</v>
      </c>
      <c r="V92" s="495"/>
      <c r="W92" s="495"/>
      <c r="X92" s="495"/>
      <c r="Y92" s="495">
        <f>SUM(Y97,Y105)</f>
        <v>0</v>
      </c>
      <c r="Z92" s="495"/>
      <c r="AA92" s="495"/>
      <c r="AB92" s="495">
        <f>SUM(AB97,AB105)</f>
        <v>1000000</v>
      </c>
      <c r="AC92" s="495">
        <f>SUM(AC97,AC105)</f>
        <v>43980000</v>
      </c>
      <c r="AD92" s="495">
        <f>SUM(AD97,AD105)</f>
        <v>0</v>
      </c>
      <c r="AE92" s="495">
        <f>SUM(AE97,AE105)</f>
        <v>8996000</v>
      </c>
      <c r="AF92" s="495">
        <f>SUM(AF97,AF105)</f>
        <v>53976000</v>
      </c>
      <c r="AG92" s="495"/>
      <c r="AH92" s="495"/>
      <c r="AI92" s="495"/>
      <c r="AJ92" s="495">
        <f ca="1">SUM(AJ97,AJ105)</f>
        <v>0</v>
      </c>
      <c r="AK92" s="495">
        <f ca="1">SUM(AK97,AK105)</f>
        <v>0</v>
      </c>
      <c r="AL92" s="495">
        <f ca="1">SUM(AL97,AL105)</f>
        <v>0</v>
      </c>
      <c r="AM92" s="495">
        <f>SUM(AM97,AM105)</f>
        <v>26500000</v>
      </c>
      <c r="AN92" s="495">
        <f>SUM(AN97,AN105)</f>
        <v>3975000</v>
      </c>
      <c r="AO92" s="495"/>
      <c r="AP92" s="496"/>
      <c r="AQ92" s="495">
        <f t="shared" ref="AQ92:BB92" si="286">SUM(AQ97,AQ105)</f>
        <v>55021715.999999993</v>
      </c>
      <c r="AR92" s="495">
        <f t="shared" si="286"/>
        <v>53976000</v>
      </c>
      <c r="AS92" s="495">
        <f t="shared" si="286"/>
        <v>30475000</v>
      </c>
      <c r="AT92" s="495">
        <f t="shared" si="286"/>
        <v>139472716</v>
      </c>
      <c r="AU92" s="495">
        <f t="shared" si="286"/>
        <v>8032344.2999999998</v>
      </c>
      <c r="AV92" s="495">
        <f t="shared" si="286"/>
        <v>0</v>
      </c>
      <c r="AW92" s="495">
        <f t="shared" si="286"/>
        <v>0</v>
      </c>
      <c r="AX92" s="495">
        <f t="shared" si="286"/>
        <v>0</v>
      </c>
      <c r="AY92" s="495">
        <f t="shared" si="286"/>
        <v>0</v>
      </c>
      <c r="AZ92" s="495">
        <f t="shared" si="286"/>
        <v>0</v>
      </c>
      <c r="BA92" s="495">
        <f t="shared" si="286"/>
        <v>1200000</v>
      </c>
      <c r="BB92" s="495">
        <f t="shared" si="286"/>
        <v>-130240371.7</v>
      </c>
    </row>
    <row r="93" spans="1:58" ht="59.45" customHeight="1" outlineLevel="2">
      <c r="A93" s="73"/>
      <c r="B93" s="107"/>
      <c r="C93" s="108"/>
      <c r="D93" s="120"/>
      <c r="E93" s="135"/>
      <c r="F93" s="343">
        <v>2026</v>
      </c>
      <c r="G93" s="343">
        <v>2028</v>
      </c>
      <c r="H93" s="110" t="s">
        <v>1027</v>
      </c>
      <c r="I93" s="87" t="s">
        <v>2</v>
      </c>
      <c r="J93" s="249">
        <v>1.5</v>
      </c>
      <c r="K93" s="83">
        <v>6</v>
      </c>
      <c r="L93" s="82">
        <f>IF(I93&lt;&gt;0,((VLOOKUP(I93,'1. Standard_Cost'!$B$4:$D$9,2)+VLOOKUP(I93,'1. Standard_Cost'!$B$4:$D$9,3))*J93*K93),"0")</f>
        <v>2095200</v>
      </c>
      <c r="M93" s="82">
        <f>L93*'1. Standard_Cost'!$F$4</f>
        <v>349898.4</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SUM(AE93,AD93,AC93,AB93,Y93,U93,T93,S93,R93)</f>
        <v>0</v>
      </c>
      <c r="AG93" s="83"/>
      <c r="AH93" s="83"/>
      <c r="AI93" s="83"/>
      <c r="AJ93" s="87"/>
      <c r="AK93" s="87"/>
      <c r="AL93" s="87"/>
      <c r="AM93" s="84">
        <f>AG93*'1. Standard_Cost'!$B$25+'Incremental_Cost Year 1'!AH93*'1. Standard_Cost'!$C$25+'Incremental_Cost Year 1'!AI93*'1. Standard_Cost'!$D$25+'Incremental_Cost Year 1'!AJ93+'Incremental_Cost Year 1'!AL93+AK93</f>
        <v>0</v>
      </c>
      <c r="AN93" s="84">
        <f>AM93*'1. Standard_Cost'!$C$29</f>
        <v>0</v>
      </c>
      <c r="AO93" s="87"/>
      <c r="AP93" s="160">
        <f t="shared" ref="AP93:AP95" si="287">AQ93+AR93</f>
        <v>2445098.4</v>
      </c>
      <c r="AQ93" s="113">
        <f>L93+M93</f>
        <v>2445098.4</v>
      </c>
      <c r="AR93" s="113">
        <f>AF93</f>
        <v>0</v>
      </c>
      <c r="AS93" s="113">
        <f>AM93+AN93</f>
        <v>0</v>
      </c>
      <c r="AT93" s="113">
        <f>SUM(AQ93,AR93,AS93)</f>
        <v>2445098.4</v>
      </c>
      <c r="AU93" s="154">
        <f>AT93</f>
        <v>2445098.4</v>
      </c>
      <c r="AV93" s="154"/>
      <c r="AW93" s="154"/>
      <c r="AX93" s="154"/>
      <c r="AY93" s="154"/>
      <c r="AZ93" s="154"/>
      <c r="BA93" s="154"/>
      <c r="BB93" s="155">
        <f>SUM(AU93:BA93)-AT93</f>
        <v>0</v>
      </c>
      <c r="BC93" s="28"/>
      <c r="BD93" s="28"/>
      <c r="BE93" s="28"/>
      <c r="BF93" s="28"/>
    </row>
    <row r="94" spans="1:58" ht="42" customHeight="1" outlineLevel="2">
      <c r="A94" s="73"/>
      <c r="B94" s="107"/>
      <c r="C94" s="108"/>
      <c r="D94" s="414" t="s">
        <v>1029</v>
      </c>
      <c r="E94" s="414" t="s">
        <v>873</v>
      </c>
      <c r="F94" s="415">
        <v>2026</v>
      </c>
      <c r="G94" s="415">
        <v>2028</v>
      </c>
      <c r="H94" s="219" t="s">
        <v>875</v>
      </c>
      <c r="I94" s="156"/>
      <c r="J94" s="156"/>
      <c r="K94" s="156"/>
      <c r="L94" s="84">
        <f>SUM(L93:L93)</f>
        <v>2095200</v>
      </c>
      <c r="M94" s="84">
        <f>SUM(M93:M93)</f>
        <v>349898.4</v>
      </c>
      <c r="N94" s="84"/>
      <c r="O94" s="156"/>
      <c r="P94" s="156"/>
      <c r="Q94" s="156"/>
      <c r="R94" s="84">
        <f t="shared" ref="R94" si="288">SUM(R93:R93)</f>
        <v>0</v>
      </c>
      <c r="S94" s="84">
        <f t="shared" ref="S94" si="289">SUM(S93:S93)</f>
        <v>0</v>
      </c>
      <c r="T94" s="84">
        <f t="shared" ref="T94" si="290">SUM(T93:T93)</f>
        <v>0</v>
      </c>
      <c r="U94" s="84">
        <f t="shared" ref="U94" si="291">SUM(U93:U93)</f>
        <v>0</v>
      </c>
      <c r="V94" s="156"/>
      <c r="W94" s="156"/>
      <c r="X94" s="156"/>
      <c r="Y94" s="84">
        <f t="shared" ref="Y94" si="292">SUM(Y93:Y93)</f>
        <v>0</v>
      </c>
      <c r="Z94" s="156"/>
      <c r="AA94" s="156"/>
      <c r="AB94" s="84">
        <f t="shared" ref="AB94" si="293">SUM(AB93:AB93)</f>
        <v>0</v>
      </c>
      <c r="AC94" s="84">
        <f t="shared" ref="AC94" si="294">SUM(AC93:AC93)</f>
        <v>0</v>
      </c>
      <c r="AD94" s="84">
        <f t="shared" ref="AD94" si="295">SUM(AD93:AD93)</f>
        <v>0</v>
      </c>
      <c r="AE94" s="84">
        <f t="shared" ref="AE94" si="296">SUM(AE93:AE93)</f>
        <v>0</v>
      </c>
      <c r="AF94" s="84">
        <f t="shared" ref="AF94" si="297">SUM(AF93:AF93)</f>
        <v>0</v>
      </c>
      <c r="AG94" s="156"/>
      <c r="AH94" s="156"/>
      <c r="AI94" s="156"/>
      <c r="AJ94" s="84">
        <f ca="1">SUM(AJ87:AJ93)</f>
        <v>0</v>
      </c>
      <c r="AK94" s="84">
        <f ca="1">SUM(AK87:AK93)</f>
        <v>0</v>
      </c>
      <c r="AL94" s="84">
        <f ca="1">SUM(AL87:AL93)</f>
        <v>0</v>
      </c>
      <c r="AM94" s="84">
        <f t="shared" ref="AM94" si="298">SUM(AM93:AM93)</f>
        <v>0</v>
      </c>
      <c r="AN94" s="84">
        <f t="shared" ref="AN94" si="299">SUM(AN93:AN93)</f>
        <v>0</v>
      </c>
      <c r="AO94" s="157"/>
      <c r="AP94" s="158"/>
      <c r="AQ94" s="84">
        <f t="shared" ref="AQ94" si="300">SUM(AQ93:AQ93)</f>
        <v>2445098.4</v>
      </c>
      <c r="AR94" s="84">
        <f t="shared" ref="AR94" si="301">SUM(AR93:AR93)</f>
        <v>0</v>
      </c>
      <c r="AS94" s="84">
        <f t="shared" ref="AS94" si="302">SUM(AS93:AS93)</f>
        <v>0</v>
      </c>
      <c r="AT94" s="84">
        <f t="shared" ref="AT94" si="303">SUM(AT93:AT93)</f>
        <v>2445098.4</v>
      </c>
      <c r="AU94" s="84">
        <f t="shared" ref="AU94" si="304">SUM(AU93:AU93)</f>
        <v>2445098.4</v>
      </c>
      <c r="AV94" s="84">
        <f t="shared" ref="AV94" si="305">SUM(AV93:AV93)</f>
        <v>0</v>
      </c>
      <c r="AW94" s="84">
        <f t="shared" ref="AW94" si="306">SUM(AW93:AW93)</f>
        <v>0</v>
      </c>
      <c r="AX94" s="84">
        <f t="shared" ref="AX94" si="307">SUM(AX93:AX93)</f>
        <v>0</v>
      </c>
      <c r="AY94" s="84">
        <f t="shared" ref="AY94" si="308">SUM(AY93:AY93)</f>
        <v>0</v>
      </c>
      <c r="AZ94" s="84">
        <f t="shared" ref="AZ94" si="309">SUM(AZ93:AZ93)</f>
        <v>0</v>
      </c>
      <c r="BA94" s="84">
        <f t="shared" ref="BA94" si="310">SUM(BA93:BA93)</f>
        <v>0</v>
      </c>
      <c r="BB94" s="84">
        <f t="shared" ref="BB94" si="311">SUM(BB93:BB93)</f>
        <v>0</v>
      </c>
      <c r="BC94" s="28"/>
      <c r="BD94" s="28"/>
      <c r="BE94" s="28"/>
      <c r="BF94" s="28"/>
    </row>
    <row r="95" spans="1:58" ht="71.45" customHeight="1" outlineLevel="2">
      <c r="A95" s="73"/>
      <c r="B95" s="107"/>
      <c r="C95" s="108"/>
      <c r="D95" s="120"/>
      <c r="E95" s="120"/>
      <c r="F95" s="415">
        <v>2026</v>
      </c>
      <c r="G95" s="415">
        <v>2028</v>
      </c>
      <c r="H95" s="443" t="s">
        <v>1030</v>
      </c>
      <c r="I95" s="87" t="s">
        <v>161</v>
      </c>
      <c r="J95" s="83">
        <v>3</v>
      </c>
      <c r="K95" s="83">
        <v>120</v>
      </c>
      <c r="L95" s="82">
        <f>IF(I95&lt;&gt;0,((VLOOKUP(I95,'1. Standard_Cost'!$B$4:$D$9,2)+VLOOKUP(I95,'1. Standard_Cost'!$B$4:$D$9,3))*J95*K95),"0")</f>
        <v>35791200</v>
      </c>
      <c r="M95" s="82">
        <f>L95*'1. Standard_Cost'!$F$4</f>
        <v>5977130.4000000004</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SUM(AE95,AD95,AC95,AB95,Y95,U95,T95,S95,R95)</f>
        <v>0</v>
      </c>
      <c r="AG95" s="83">
        <v>30</v>
      </c>
      <c r="AH95" s="83"/>
      <c r="AI95" s="83"/>
      <c r="AJ95" s="87"/>
      <c r="AK95" s="87"/>
      <c r="AL95" s="87">
        <f>(10*600000)+(80*200000)</f>
        <v>22000000</v>
      </c>
      <c r="AM95" s="84">
        <f>AG95*'1. Standard_Cost'!$B$25+'Incremental_Cost Year 1'!AH95*'1. Standard_Cost'!$C$25+'Incremental_Cost Year 1'!AI95*'1. Standard_Cost'!$D$25+'Incremental_Cost Year 1'!AJ95+'Incremental_Cost Year 1'!AL95+AK95</f>
        <v>26500000</v>
      </c>
      <c r="AN95" s="84">
        <f>AM95*'1. Standard_Cost'!$C$29</f>
        <v>3975000</v>
      </c>
      <c r="AO95" s="87"/>
      <c r="AP95" s="160">
        <f t="shared" si="287"/>
        <v>41768330.399999999</v>
      </c>
      <c r="AQ95" s="113">
        <f>L95+M95</f>
        <v>41768330.399999999</v>
      </c>
      <c r="AR95" s="113">
        <f>AF95</f>
        <v>0</v>
      </c>
      <c r="AS95" s="113">
        <f>AM95+AN95</f>
        <v>30475000</v>
      </c>
      <c r="AT95" s="113">
        <f>SUM(AQ95,AR95,AS95)</f>
        <v>72243330.400000006</v>
      </c>
      <c r="AU95" s="154"/>
      <c r="AV95" s="154"/>
      <c r="AW95" s="154"/>
      <c r="AX95" s="154"/>
      <c r="AY95" s="154"/>
      <c r="AZ95" s="154"/>
      <c r="BA95" s="154"/>
      <c r="BB95" s="336">
        <f>SUM(AU95:BA95)-AT95</f>
        <v>-72243330.400000006</v>
      </c>
      <c r="BC95" s="28"/>
      <c r="BD95" s="28"/>
      <c r="BE95" s="28"/>
      <c r="BF95" s="28"/>
    </row>
    <row r="96" spans="1:58" ht="58.15" customHeight="1" outlineLevel="2">
      <c r="A96" s="73"/>
      <c r="B96" s="107"/>
      <c r="C96" s="108"/>
      <c r="D96" s="120"/>
      <c r="E96" s="120"/>
      <c r="F96" s="415">
        <v>2026</v>
      </c>
      <c r="G96" s="415">
        <v>2028</v>
      </c>
      <c r="H96" s="443" t="s">
        <v>1031</v>
      </c>
      <c r="I96" s="87" t="s">
        <v>3</v>
      </c>
      <c r="J96" s="83">
        <v>3</v>
      </c>
      <c r="K96" s="83">
        <v>5</v>
      </c>
      <c r="L96" s="82">
        <f>IF(I96&lt;&gt;0,((VLOOKUP(I96,'1. Standard_Cost'!$B$4:$D$9,2)+VLOOKUP(I96,'1. Standard_Cost'!$B$4:$D$9,3))*J96*K96),"0")</f>
        <v>2692500</v>
      </c>
      <c r="M96" s="82">
        <f>L96*'1. Standard_Cost'!$F$4</f>
        <v>449647.5</v>
      </c>
      <c r="N96" s="83"/>
      <c r="O96" s="83"/>
      <c r="P96" s="83"/>
      <c r="Q96" s="83"/>
      <c r="R96" s="84">
        <f>'1. Standard_Cost'!$B$13*N96*P96</f>
        <v>0</v>
      </c>
      <c r="S96" s="84">
        <f>N96*O96*P96*'1. Standard_Cost'!$C$13</f>
        <v>0</v>
      </c>
      <c r="T96" s="84">
        <f>N96*P96*Q96*'1. Standard_Cost'!$D$13</f>
        <v>0</v>
      </c>
      <c r="U96" s="84">
        <f>N96*O96*'1. Standard_Cost'!$E$13</f>
        <v>0</v>
      </c>
      <c r="V96" s="83"/>
      <c r="W96" s="83"/>
      <c r="X96" s="83"/>
      <c r="Y96" s="84">
        <f>+V96*((X96*'1. Standard_Cost'!$B$17)+(W96*X96*'1. Standard_Cost'!$C$17))</f>
        <v>0</v>
      </c>
      <c r="Z96" s="83"/>
      <c r="AA96" s="83">
        <v>40</v>
      </c>
      <c r="AB96" s="84">
        <f>+Z96*'1. Standard_Cost'!$B$21+AA96*'1. Standard_Cost'!$C$21</f>
        <v>1000000</v>
      </c>
      <c r="AC96" s="85"/>
      <c r="AD96" s="86"/>
      <c r="AE96" s="84">
        <f>SUM(AD96,AC96,AB96,Y96,U96,T96,S96,R96)*'1. Standard_Cost'!$B$29</f>
        <v>200000</v>
      </c>
      <c r="AF96" s="84">
        <f>SUM(AE96,AD96,AC96,AB96,Y96,U96,T96,S96,R96)</f>
        <v>1200000</v>
      </c>
      <c r="AG96" s="83"/>
      <c r="AH96" s="83"/>
      <c r="AI96" s="83"/>
      <c r="AJ96" s="87"/>
      <c r="AK96" s="87"/>
      <c r="AL96" s="87"/>
      <c r="AM96" s="84">
        <f>AG96*'1. Standard_Cost'!$B$25+'Incremental_Cost Year 1'!AH96*'1. Standard_Cost'!$C$25+'Incremental_Cost Year 1'!AI96*'1. Standard_Cost'!$D$25+'Incremental_Cost Year 1'!AJ96+'Incremental_Cost Year 1'!AL96+AK96</f>
        <v>0</v>
      </c>
      <c r="AN96" s="84">
        <f>AM96*'1. Standard_Cost'!$C$29</f>
        <v>0</v>
      </c>
      <c r="AO96" s="87"/>
      <c r="AP96" s="160">
        <f t="shared" ref="AP96" si="312">AQ96+AR96</f>
        <v>4342147.5</v>
      </c>
      <c r="AQ96" s="113">
        <f>L96+M96</f>
        <v>3142147.5</v>
      </c>
      <c r="AR96" s="113">
        <f>AF96</f>
        <v>1200000</v>
      </c>
      <c r="AS96" s="113">
        <f>AM96+AN96</f>
        <v>0</v>
      </c>
      <c r="AT96" s="113">
        <f>SUM(AQ96,AR96,AS96)</f>
        <v>4342147.5</v>
      </c>
      <c r="AU96" s="154">
        <f>AQ96</f>
        <v>3142147.5</v>
      </c>
      <c r="AV96" s="154"/>
      <c r="AW96" s="154"/>
      <c r="AX96" s="154"/>
      <c r="AY96" s="154"/>
      <c r="AZ96" s="154"/>
      <c r="BA96" s="154">
        <v>1200000</v>
      </c>
      <c r="BB96" s="336">
        <f>SUM(AU96:BA96)-AT96</f>
        <v>0</v>
      </c>
      <c r="BC96" s="28"/>
      <c r="BD96" s="28"/>
      <c r="BE96" s="28"/>
      <c r="BF96" s="28"/>
    </row>
    <row r="97" spans="1:58" ht="33.6" customHeight="1" outlineLevel="1">
      <c r="A97" s="73"/>
      <c r="B97" s="111"/>
      <c r="C97" s="112"/>
      <c r="D97" s="444" t="s">
        <v>813</v>
      </c>
      <c r="E97" s="445" t="s">
        <v>876</v>
      </c>
      <c r="F97" s="415">
        <v>2026</v>
      </c>
      <c r="G97" s="415">
        <v>2026</v>
      </c>
      <c r="H97" s="219" t="s">
        <v>877</v>
      </c>
      <c r="I97" s="156"/>
      <c r="J97" s="156"/>
      <c r="K97" s="156"/>
      <c r="L97" s="84">
        <f>SUM(L93:L96)</f>
        <v>42674100</v>
      </c>
      <c r="M97" s="84">
        <f>SUM(M93:M96)</f>
        <v>7126574.7000000002</v>
      </c>
      <c r="N97" s="156"/>
      <c r="O97" s="156"/>
      <c r="P97" s="156"/>
      <c r="Q97" s="156"/>
      <c r="R97" s="84">
        <f>SUM(R93:R96)</f>
        <v>0</v>
      </c>
      <c r="S97" s="84">
        <f>SUM(S93:S96)</f>
        <v>0</v>
      </c>
      <c r="T97" s="84">
        <f>SUM(T93:T96)</f>
        <v>0</v>
      </c>
      <c r="U97" s="84">
        <f>SUM(U93:U96)</f>
        <v>0</v>
      </c>
      <c r="V97" s="156"/>
      <c r="W97" s="156"/>
      <c r="X97" s="156"/>
      <c r="Y97" s="84">
        <f>SUM(Y93:Y96)</f>
        <v>0</v>
      </c>
      <c r="Z97" s="156"/>
      <c r="AA97" s="156"/>
      <c r="AB97" s="84">
        <f>SUM(AB93:AB96)</f>
        <v>1000000</v>
      </c>
      <c r="AC97" s="84">
        <f>SUM(AC93:AC96)</f>
        <v>0</v>
      </c>
      <c r="AD97" s="84">
        <f>SUM(AD93:AD96)</f>
        <v>0</v>
      </c>
      <c r="AE97" s="84">
        <f>SUM(AE93:AE96)</f>
        <v>200000</v>
      </c>
      <c r="AF97" s="84">
        <f>SUM(AF93:AF96)</f>
        <v>1200000</v>
      </c>
      <c r="AG97" s="156"/>
      <c r="AH97" s="156"/>
      <c r="AI97" s="156"/>
      <c r="AJ97" s="84">
        <f ca="1">SUM(AJ93:AJ96)</f>
        <v>0</v>
      </c>
      <c r="AK97" s="84">
        <f ca="1">SUM(AK93:AK96)</f>
        <v>0</v>
      </c>
      <c r="AL97" s="84">
        <f ca="1">SUM(AL93:AL96)</f>
        <v>0</v>
      </c>
      <c r="AM97" s="84">
        <f>SUM(AM93:AM96)</f>
        <v>26500000</v>
      </c>
      <c r="AN97" s="84">
        <f>SUM(AN93:AN96)</f>
        <v>3975000</v>
      </c>
      <c r="AO97" s="157"/>
      <c r="AP97" s="158"/>
      <c r="AQ97" s="84">
        <f t="shared" ref="AQ97:BB97" si="313">SUM(AQ93:AQ96)</f>
        <v>49800674.699999996</v>
      </c>
      <c r="AR97" s="84">
        <f t="shared" si="313"/>
        <v>1200000</v>
      </c>
      <c r="AS97" s="84">
        <f t="shared" si="313"/>
        <v>30475000</v>
      </c>
      <c r="AT97" s="84">
        <f t="shared" si="313"/>
        <v>81475674.700000003</v>
      </c>
      <c r="AU97" s="84">
        <f t="shared" si="313"/>
        <v>8032344.2999999998</v>
      </c>
      <c r="AV97" s="84">
        <f t="shared" si="313"/>
        <v>0</v>
      </c>
      <c r="AW97" s="84">
        <f t="shared" si="313"/>
        <v>0</v>
      </c>
      <c r="AX97" s="84">
        <f t="shared" si="313"/>
        <v>0</v>
      </c>
      <c r="AY97" s="84">
        <f t="shared" si="313"/>
        <v>0</v>
      </c>
      <c r="AZ97" s="84">
        <f t="shared" si="313"/>
        <v>0</v>
      </c>
      <c r="BA97" s="84">
        <f t="shared" si="313"/>
        <v>1200000</v>
      </c>
      <c r="BB97" s="84">
        <f t="shared" si="313"/>
        <v>-72243330.400000006</v>
      </c>
      <c r="BC97" s="28"/>
      <c r="BD97" s="28"/>
      <c r="BE97" s="28"/>
      <c r="BF97" s="28"/>
    </row>
    <row r="98" spans="1:58" ht="78.75" outlineLevel="2">
      <c r="A98" s="73"/>
      <c r="B98" s="181"/>
      <c r="C98" s="188"/>
      <c r="D98" s="186"/>
      <c r="E98" s="136"/>
      <c r="F98" s="257">
        <v>2026</v>
      </c>
      <c r="G98" s="65">
        <v>2028</v>
      </c>
      <c r="H98" s="110" t="s">
        <v>1032</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f>500*90*180</f>
        <v>8100000</v>
      </c>
      <c r="AD98" s="86"/>
      <c r="AE98" s="84">
        <f>SUM(AD98,AC98,AB98,Y98,U98,T98,S98,R98)*'1. Standard_Cost'!$B$29</f>
        <v>1620000</v>
      </c>
      <c r="AF98" s="84">
        <f>SUM(AE98,AD98,AC98,AB98,Y98,U98,T98,S98,R98)</f>
        <v>9720000</v>
      </c>
      <c r="AG98" s="83"/>
      <c r="AH98" s="83"/>
      <c r="AI98" s="83"/>
      <c r="AJ98" s="87"/>
      <c r="AK98" s="87"/>
      <c r="AL98" s="87"/>
      <c r="AM98" s="84">
        <f>AG98*'1. Standard_Cost'!$B$25+'Incremental_Cost Year 1'!AH98*'1. Standard_Cost'!$C$25+'Incremental_Cost Year 1'!AI98*'1. Standard_Cost'!$D$25+'Incremental_Cost Year 1'!AJ98+'Incremental_Cost Year 1'!AL98+AK98</f>
        <v>0</v>
      </c>
      <c r="AN98" s="84">
        <f>AM98*'1. Standard_Cost'!$C$29</f>
        <v>0</v>
      </c>
      <c r="AO98" s="87"/>
      <c r="AP98" s="144">
        <f t="shared" ref="AP98" si="314">AQ98+AR98</f>
        <v>9720000</v>
      </c>
      <c r="AQ98" s="113">
        <f>L98+M98</f>
        <v>0</v>
      </c>
      <c r="AR98" s="113">
        <f>AF98</f>
        <v>9720000</v>
      </c>
      <c r="AS98" s="113">
        <f>AM98+AN98</f>
        <v>0</v>
      </c>
      <c r="AT98" s="113">
        <f>SUM(AQ98,AR98,AS98)</f>
        <v>9720000</v>
      </c>
      <c r="AU98" s="154">
        <f>AT98</f>
        <v>9720000</v>
      </c>
      <c r="AV98" s="154"/>
      <c r="AW98" s="154"/>
      <c r="AX98" s="154"/>
      <c r="AY98" s="154"/>
      <c r="AZ98" s="154"/>
      <c r="BA98" s="154"/>
      <c r="BB98" s="155">
        <f>SUM(AU98:BA98)-AT98</f>
        <v>0</v>
      </c>
      <c r="BC98" s="28"/>
      <c r="BD98" s="28"/>
      <c r="BE98" s="28"/>
      <c r="BF98" s="28"/>
    </row>
    <row r="99" spans="1:58" ht="27.6" customHeight="1" outlineLevel="2">
      <c r="A99" s="73"/>
      <c r="B99" s="107"/>
      <c r="C99" s="189"/>
      <c r="D99" s="444" t="s">
        <v>802</v>
      </c>
      <c r="E99" s="444" t="s">
        <v>878</v>
      </c>
      <c r="F99" s="257">
        <v>2026</v>
      </c>
      <c r="G99" s="65">
        <v>2028</v>
      </c>
      <c r="H99" s="219" t="s">
        <v>879</v>
      </c>
      <c r="I99" s="156"/>
      <c r="J99" s="156"/>
      <c r="K99" s="156"/>
      <c r="L99" s="84">
        <f>SUM(L98:L98)</f>
        <v>0</v>
      </c>
      <c r="M99" s="84">
        <f>SUM(M98:M98)</f>
        <v>0</v>
      </c>
      <c r="N99" s="156"/>
      <c r="O99" s="156"/>
      <c r="P99" s="156"/>
      <c r="Q99" s="156"/>
      <c r="R99" s="84">
        <f t="shared" ref="R99:U99" si="315">SUM(R98:R98)</f>
        <v>0</v>
      </c>
      <c r="S99" s="84">
        <f t="shared" si="315"/>
        <v>0</v>
      </c>
      <c r="T99" s="84">
        <f t="shared" si="315"/>
        <v>0</v>
      </c>
      <c r="U99" s="84">
        <f t="shared" si="315"/>
        <v>0</v>
      </c>
      <c r="V99" s="156"/>
      <c r="W99" s="156"/>
      <c r="X99" s="156"/>
      <c r="Y99" s="84">
        <f>SUM(Y98:Y98)</f>
        <v>0</v>
      </c>
      <c r="Z99" s="156"/>
      <c r="AA99" s="156"/>
      <c r="AB99" s="84">
        <f t="shared" ref="AB99:AF99" si="316">SUM(AB98:AB98)</f>
        <v>0</v>
      </c>
      <c r="AC99" s="84">
        <f t="shared" si="316"/>
        <v>8100000</v>
      </c>
      <c r="AD99" s="84">
        <f t="shared" si="316"/>
        <v>0</v>
      </c>
      <c r="AE99" s="84">
        <f t="shared" si="316"/>
        <v>1620000</v>
      </c>
      <c r="AF99" s="84">
        <f t="shared" si="316"/>
        <v>9720000</v>
      </c>
      <c r="AG99" s="156"/>
      <c r="AH99" s="156"/>
      <c r="AI99" s="156"/>
      <c r="AJ99" s="84">
        <f t="shared" ref="AJ99:AN99" si="317">SUM(AJ98:AJ98)</f>
        <v>0</v>
      </c>
      <c r="AK99" s="84">
        <f t="shared" si="317"/>
        <v>0</v>
      </c>
      <c r="AL99" s="84">
        <f t="shared" si="317"/>
        <v>0</v>
      </c>
      <c r="AM99" s="84">
        <f t="shared" si="317"/>
        <v>0</v>
      </c>
      <c r="AN99" s="84">
        <f t="shared" si="317"/>
        <v>0</v>
      </c>
      <c r="AO99" s="157"/>
      <c r="AQ99" s="113">
        <f t="shared" ref="AQ99:BB99" si="318">SUM(AQ98:AQ98)</f>
        <v>0</v>
      </c>
      <c r="AR99" s="113">
        <f t="shared" si="318"/>
        <v>9720000</v>
      </c>
      <c r="AS99" s="113">
        <f t="shared" si="318"/>
        <v>0</v>
      </c>
      <c r="AT99" s="113">
        <f t="shared" si="318"/>
        <v>9720000</v>
      </c>
      <c r="AU99" s="155">
        <f t="shared" si="318"/>
        <v>9720000</v>
      </c>
      <c r="AV99" s="155">
        <f t="shared" si="318"/>
        <v>0</v>
      </c>
      <c r="AW99" s="155">
        <f t="shared" si="318"/>
        <v>0</v>
      </c>
      <c r="AX99" s="155">
        <f t="shared" si="318"/>
        <v>0</v>
      </c>
      <c r="AY99" s="155">
        <f t="shared" si="318"/>
        <v>0</v>
      </c>
      <c r="AZ99" s="155">
        <f t="shared" si="318"/>
        <v>0</v>
      </c>
      <c r="BA99" s="155">
        <f t="shared" si="318"/>
        <v>0</v>
      </c>
      <c r="BB99" s="155">
        <f t="shared" si="318"/>
        <v>0</v>
      </c>
      <c r="BC99" s="28"/>
      <c r="BD99" s="28"/>
      <c r="BE99" s="28"/>
      <c r="BF99" s="28"/>
    </row>
    <row r="100" spans="1:58" ht="78.599999999999994" customHeight="1" outlineLevel="2">
      <c r="A100" s="73"/>
      <c r="B100" s="107"/>
      <c r="C100" s="189"/>
      <c r="D100" s="186"/>
      <c r="E100" s="121"/>
      <c r="F100" s="126">
        <v>2026</v>
      </c>
      <c r="G100" s="93">
        <v>2028</v>
      </c>
      <c r="H100" s="67" t="s">
        <v>1035</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f>(20800*2*400)+(20800*1500)</f>
        <v>47840000</v>
      </c>
      <c r="AD100" s="86"/>
      <c r="AE100" s="84">
        <f>SUM(AD100,AC100,AB100,Y100,U100,T100,S100,R100)*'1. Standard_Cost'!$B$29</f>
        <v>9568000</v>
      </c>
      <c r="AF100" s="84">
        <f>SUM(AE100,AD100,AC100,AB100,Y100,U100,T100,S100,R100)</f>
        <v>57408000</v>
      </c>
      <c r="AG100" s="83"/>
      <c r="AH100" s="83"/>
      <c r="AI100" s="83"/>
      <c r="AJ100" s="87"/>
      <c r="AK100" s="87"/>
      <c r="AL100" s="87"/>
      <c r="AM100" s="84">
        <f>AG100*'1. Standard_Cost'!$B$25+'Incremental_Cost Year 1'!AH100*'1. Standard_Cost'!$C$25+'Incremental_Cost Year 1'!AI100*'1. Standard_Cost'!$D$25+'Incremental_Cost Year 1'!AJ100+'Incremental_Cost Year 1'!AL100+AK100</f>
        <v>0</v>
      </c>
      <c r="AN100" s="84">
        <f>AM100*'1. Standard_Cost'!$C$29</f>
        <v>0</v>
      </c>
      <c r="AO100" s="153"/>
      <c r="AP100" s="144">
        <f t="shared" ref="AP100" si="319">AQ100+AR100</f>
        <v>57408000</v>
      </c>
      <c r="AQ100" s="113">
        <f>L100+M100</f>
        <v>0</v>
      </c>
      <c r="AR100" s="113">
        <f>AF100</f>
        <v>57408000</v>
      </c>
      <c r="AS100" s="113">
        <f>AM100+AN100</f>
        <v>0</v>
      </c>
      <c r="AT100" s="113">
        <f>SUM(AQ100,AR100,AS100)</f>
        <v>57408000</v>
      </c>
      <c r="AU100" s="154"/>
      <c r="AV100" s="154"/>
      <c r="AW100" s="154"/>
      <c r="AX100" s="154"/>
      <c r="AY100" s="154"/>
      <c r="AZ100" s="154"/>
      <c r="BA100" s="154">
        <f>AT100/2</f>
        <v>28704000</v>
      </c>
      <c r="BB100" s="336">
        <f>SUM(AU100:BA100)-AT100</f>
        <v>-28704000</v>
      </c>
      <c r="BC100" s="28"/>
      <c r="BD100" s="28"/>
      <c r="BE100" s="28"/>
      <c r="BF100" s="28"/>
    </row>
    <row r="101" spans="1:58" ht="32.450000000000003" customHeight="1" outlineLevel="2">
      <c r="A101" s="73"/>
      <c r="B101" s="107"/>
      <c r="C101" s="189"/>
      <c r="D101" s="414" t="s">
        <v>858</v>
      </c>
      <c r="E101" s="414" t="s">
        <v>880</v>
      </c>
      <c r="F101" s="65">
        <v>2026</v>
      </c>
      <c r="G101" s="65">
        <v>2028</v>
      </c>
      <c r="H101" s="219" t="s">
        <v>881</v>
      </c>
      <c r="I101" s="156"/>
      <c r="J101" s="156"/>
      <c r="K101" s="156"/>
      <c r="L101" s="84">
        <f>SUM(L100:L100)</f>
        <v>0</v>
      </c>
      <c r="M101" s="84">
        <f>SUM(M100:M100)</f>
        <v>0</v>
      </c>
      <c r="N101" s="156"/>
      <c r="O101" s="156"/>
      <c r="P101" s="156"/>
      <c r="Q101" s="156"/>
      <c r="R101" s="84">
        <f t="shared" ref="R101:U103" si="320">SUM(R100:R100)</f>
        <v>0</v>
      </c>
      <c r="S101" s="84">
        <f t="shared" si="320"/>
        <v>0</v>
      </c>
      <c r="T101" s="84">
        <f t="shared" si="320"/>
        <v>0</v>
      </c>
      <c r="U101" s="84">
        <f t="shared" si="320"/>
        <v>0</v>
      </c>
      <c r="V101" s="156"/>
      <c r="W101" s="156"/>
      <c r="X101" s="156"/>
      <c r="Y101" s="84">
        <f>SUM(Y100:Y100)</f>
        <v>0</v>
      </c>
      <c r="Z101" s="156"/>
      <c r="AA101" s="156"/>
      <c r="AB101" s="84">
        <f t="shared" ref="AB101:AF103" si="321">SUM(AB100:AB100)</f>
        <v>0</v>
      </c>
      <c r="AC101" s="84">
        <f t="shared" si="321"/>
        <v>47840000</v>
      </c>
      <c r="AD101" s="84">
        <f t="shared" si="321"/>
        <v>0</v>
      </c>
      <c r="AE101" s="84">
        <f t="shared" si="321"/>
        <v>9568000</v>
      </c>
      <c r="AF101" s="84">
        <f t="shared" si="321"/>
        <v>57408000</v>
      </c>
      <c r="AG101" s="156"/>
      <c r="AH101" s="156"/>
      <c r="AI101" s="156"/>
      <c r="AJ101" s="84">
        <f t="shared" ref="AJ101:AN103" si="322">SUM(AJ100:AJ100)</f>
        <v>0</v>
      </c>
      <c r="AK101" s="84">
        <f t="shared" si="322"/>
        <v>0</v>
      </c>
      <c r="AL101" s="84">
        <f t="shared" si="322"/>
        <v>0</v>
      </c>
      <c r="AM101" s="84">
        <f t="shared" si="322"/>
        <v>0</v>
      </c>
      <c r="AN101" s="84">
        <f t="shared" si="322"/>
        <v>0</v>
      </c>
      <c r="AO101" s="157"/>
      <c r="AQ101" s="113">
        <f t="shared" ref="AQ101:BB103" si="323">SUM(AQ100:AQ100)</f>
        <v>0</v>
      </c>
      <c r="AR101" s="113">
        <f t="shared" si="323"/>
        <v>57408000</v>
      </c>
      <c r="AS101" s="113">
        <f t="shared" si="323"/>
        <v>0</v>
      </c>
      <c r="AT101" s="113">
        <f t="shared" si="323"/>
        <v>57408000</v>
      </c>
      <c r="AU101" s="155">
        <f t="shared" si="323"/>
        <v>0</v>
      </c>
      <c r="AV101" s="155">
        <f t="shared" si="323"/>
        <v>0</v>
      </c>
      <c r="AW101" s="155">
        <f t="shared" si="323"/>
        <v>0</v>
      </c>
      <c r="AX101" s="155">
        <f t="shared" si="323"/>
        <v>0</v>
      </c>
      <c r="AY101" s="155">
        <f t="shared" si="323"/>
        <v>0</v>
      </c>
      <c r="AZ101" s="155">
        <f t="shared" si="323"/>
        <v>0</v>
      </c>
      <c r="BA101" s="155">
        <f t="shared" si="323"/>
        <v>28704000</v>
      </c>
      <c r="BB101" s="155">
        <f t="shared" si="323"/>
        <v>-28704000</v>
      </c>
      <c r="BC101" s="28"/>
      <c r="BD101" s="28"/>
      <c r="BE101" s="28"/>
      <c r="BF101" s="28"/>
    </row>
    <row r="102" spans="1:58" ht="69.599999999999994" customHeight="1" outlineLevel="2">
      <c r="A102" s="73"/>
      <c r="B102" s="107"/>
      <c r="C102" s="189"/>
      <c r="D102" s="186"/>
      <c r="E102" s="121"/>
      <c r="F102" s="257">
        <v>2026</v>
      </c>
      <c r="G102" s="65">
        <v>2028</v>
      </c>
      <c r="H102" s="67" t="s">
        <v>1036</v>
      </c>
      <c r="I102" s="87" t="s">
        <v>161</v>
      </c>
      <c r="J102" s="83">
        <v>6</v>
      </c>
      <c r="K102" s="83">
        <v>30</v>
      </c>
      <c r="L102" s="82">
        <f>IF(I102&lt;&gt;0,((VLOOKUP(I102,'1. Standard_Cost'!$B$4:$D$9,2)+VLOOKUP(I102,'1. Standard_Cost'!$B$4:$D$9,3))*J102*K102),"0")</f>
        <v>17895600</v>
      </c>
      <c r="M102" s="82">
        <f>L102*'1. Standard_Cost'!$F$4</f>
        <v>2988565.2</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f>(L102+M102)*0.1</f>
        <v>2088416.52</v>
      </c>
      <c r="AD102" s="86"/>
      <c r="AE102" s="84">
        <f>SUM(AD102,AC102,AB102,Y102,U102,T102,S102,R102)*'1. Standard_Cost'!$B$29</f>
        <v>417683.304</v>
      </c>
      <c r="AF102" s="84">
        <f>SUM(AE102,AD102,AC102,AB102,Y102,U102,T102,S102,R102)</f>
        <v>2506099.824</v>
      </c>
      <c r="AG102" s="83"/>
      <c r="AH102" s="83"/>
      <c r="AI102" s="83"/>
      <c r="AJ102" s="87"/>
      <c r="AK102" s="87"/>
      <c r="AL102" s="87"/>
      <c r="AM102" s="84">
        <f>AG102*'1. Standard_Cost'!$B$25+'Incremental_Cost Year 1'!AH102*'1. Standard_Cost'!$C$25+'Incremental_Cost Year 1'!AI102*'1. Standard_Cost'!$D$25+'Incremental_Cost Year 1'!AJ102+'Incremental_Cost Year 1'!AL102+AK102</f>
        <v>0</v>
      </c>
      <c r="AN102" s="84">
        <f>AM102*'1. Standard_Cost'!$C$29</f>
        <v>0</v>
      </c>
      <c r="AO102" s="153"/>
      <c r="AP102" s="144">
        <f t="shared" ref="AP102" si="324">AQ102+AR102</f>
        <v>23390265.024</v>
      </c>
      <c r="AQ102" s="113">
        <f>L102+M102</f>
        <v>20884165.199999999</v>
      </c>
      <c r="AR102" s="113">
        <f>AF102</f>
        <v>2506099.824</v>
      </c>
      <c r="AS102" s="113">
        <f>AM102+AN102</f>
        <v>0</v>
      </c>
      <c r="AT102" s="113">
        <f>SUM(AQ102,AR102,AS102)</f>
        <v>23390265.024</v>
      </c>
      <c r="AU102" s="154"/>
      <c r="AV102" s="154"/>
      <c r="AW102" s="154"/>
      <c r="AX102" s="154"/>
      <c r="AY102" s="154"/>
      <c r="AZ102" s="154"/>
      <c r="BA102" s="154">
        <f>AT102</f>
        <v>23390265.024</v>
      </c>
      <c r="BB102" s="155">
        <f>SUM(AU102:BA102)-AT102</f>
        <v>0</v>
      </c>
      <c r="BC102" s="28"/>
      <c r="BD102" s="28"/>
      <c r="BE102" s="28"/>
      <c r="BF102" s="28"/>
    </row>
    <row r="103" spans="1:58" ht="41.45" customHeight="1" outlineLevel="2">
      <c r="A103" s="73"/>
      <c r="B103" s="107"/>
      <c r="C103" s="189"/>
      <c r="D103" s="414" t="s">
        <v>825</v>
      </c>
      <c r="E103" s="414" t="s">
        <v>884</v>
      </c>
      <c r="F103" s="257">
        <v>2026</v>
      </c>
      <c r="G103" s="65">
        <v>2028</v>
      </c>
      <c r="H103" s="219" t="s">
        <v>885</v>
      </c>
      <c r="I103" s="156"/>
      <c r="J103" s="156"/>
      <c r="K103" s="156"/>
      <c r="L103" s="84">
        <f>SUM(L102:L102)</f>
        <v>17895600</v>
      </c>
      <c r="M103" s="84">
        <f>SUM(M102:M102)</f>
        <v>2988565.2</v>
      </c>
      <c r="N103" s="156"/>
      <c r="O103" s="156"/>
      <c r="P103" s="156"/>
      <c r="Q103" s="156"/>
      <c r="R103" s="84">
        <f t="shared" si="320"/>
        <v>0</v>
      </c>
      <c r="S103" s="84">
        <f t="shared" si="320"/>
        <v>0</v>
      </c>
      <c r="T103" s="84">
        <f t="shared" si="320"/>
        <v>0</v>
      </c>
      <c r="U103" s="84">
        <f t="shared" si="320"/>
        <v>0</v>
      </c>
      <c r="V103" s="156"/>
      <c r="W103" s="156"/>
      <c r="X103" s="156"/>
      <c r="Y103" s="84">
        <f>SUM(Y102:Y102)</f>
        <v>0</v>
      </c>
      <c r="Z103" s="156"/>
      <c r="AA103" s="156"/>
      <c r="AB103" s="84">
        <f t="shared" si="321"/>
        <v>0</v>
      </c>
      <c r="AC103" s="84">
        <f t="shared" si="321"/>
        <v>2088416.52</v>
      </c>
      <c r="AD103" s="84">
        <f t="shared" si="321"/>
        <v>0</v>
      </c>
      <c r="AE103" s="84">
        <f t="shared" si="321"/>
        <v>417683.304</v>
      </c>
      <c r="AF103" s="84">
        <f t="shared" si="321"/>
        <v>2506099.824</v>
      </c>
      <c r="AG103" s="156"/>
      <c r="AH103" s="156"/>
      <c r="AI103" s="156"/>
      <c r="AJ103" s="84">
        <f t="shared" si="322"/>
        <v>0</v>
      </c>
      <c r="AK103" s="84">
        <f t="shared" si="322"/>
        <v>0</v>
      </c>
      <c r="AL103" s="84">
        <f t="shared" si="322"/>
        <v>0</v>
      </c>
      <c r="AM103" s="84">
        <f t="shared" si="322"/>
        <v>0</v>
      </c>
      <c r="AN103" s="84">
        <f t="shared" si="322"/>
        <v>0</v>
      </c>
      <c r="AO103" s="157"/>
      <c r="AQ103" s="113">
        <f t="shared" si="323"/>
        <v>20884165.199999999</v>
      </c>
      <c r="AR103" s="113">
        <f t="shared" si="323"/>
        <v>2506099.824</v>
      </c>
      <c r="AS103" s="113">
        <f t="shared" si="323"/>
        <v>0</v>
      </c>
      <c r="AT103" s="113">
        <f t="shared" si="323"/>
        <v>23390265.024</v>
      </c>
      <c r="AU103" s="155">
        <f t="shared" si="323"/>
        <v>0</v>
      </c>
      <c r="AV103" s="155">
        <f t="shared" si="323"/>
        <v>0</v>
      </c>
      <c r="AW103" s="155">
        <f t="shared" si="323"/>
        <v>0</v>
      </c>
      <c r="AX103" s="155">
        <f t="shared" si="323"/>
        <v>0</v>
      </c>
      <c r="AY103" s="155">
        <f t="shared" si="323"/>
        <v>0</v>
      </c>
      <c r="AZ103" s="155">
        <f t="shared" si="323"/>
        <v>0</v>
      </c>
      <c r="BA103" s="155">
        <f t="shared" si="323"/>
        <v>23390265.024</v>
      </c>
      <c r="BB103" s="155">
        <f t="shared" si="323"/>
        <v>0</v>
      </c>
      <c r="BC103" s="28"/>
      <c r="BD103" s="28"/>
      <c r="BE103" s="28"/>
      <c r="BF103" s="28"/>
    </row>
    <row r="104" spans="1:58" ht="58.9" customHeight="1" outlineLevel="2">
      <c r="A104" s="73"/>
      <c r="B104" s="107"/>
      <c r="C104" s="108"/>
      <c r="D104" s="90"/>
      <c r="E104" s="121"/>
      <c r="F104" s="257">
        <v>2026</v>
      </c>
      <c r="G104" s="65">
        <v>2028</v>
      </c>
      <c r="H104" s="452" t="s">
        <v>1037</v>
      </c>
      <c r="I104" s="87" t="s">
        <v>161</v>
      </c>
      <c r="J104" s="254">
        <v>3</v>
      </c>
      <c r="K104" s="83">
        <v>15</v>
      </c>
      <c r="L104" s="82">
        <f>IF(I104&lt;&gt;0,((VLOOKUP(I104,'1. Standard_Cost'!$B$4:$D$9,2)+VLOOKUP(I104,'1. Standard_Cost'!$B$4:$D$9,3))*J104*K104),"0")</f>
        <v>4473900</v>
      </c>
      <c r="M104" s="82">
        <f>L104*'1. Standard_Cost'!$F$4</f>
        <v>747141.3</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83"/>
      <c r="AB104" s="84">
        <f>+Z104*'1. Standard_Cost'!$B$21+AA104*'1. Standard_Cost'!$C$21</f>
        <v>0</v>
      </c>
      <c r="AC104" s="85">
        <f>(700*20000)+(700*13*7*400)+(3*3*500000)</f>
        <v>43980000</v>
      </c>
      <c r="AD104" s="86"/>
      <c r="AE104" s="84">
        <f>SUM(AD104,AC104,AB104,Y104,U104,T104,S104,R104)*'1. Standard_Cost'!$B$29</f>
        <v>8796000</v>
      </c>
      <c r="AF104" s="84">
        <f>SUM(AE104,AD104,AC104,AB104,Y104,U104,T104,S104,R104)</f>
        <v>52776000</v>
      </c>
      <c r="AG104" s="83"/>
      <c r="AH104" s="83"/>
      <c r="AI104" s="83"/>
      <c r="AJ104" s="87"/>
      <c r="AK104" s="87"/>
      <c r="AL104" s="87"/>
      <c r="AM104" s="84">
        <f>AG104*'1. Standard_Cost'!$B$25+'Incremental_Cost Year 1'!AH104*'1. Standard_Cost'!$C$25+'Incremental_Cost Year 1'!AI104*'1. Standard_Cost'!$D$25+'Incremental_Cost Year 1'!AJ104+'Incremental_Cost Year 1'!AL104+AK104</f>
        <v>0</v>
      </c>
      <c r="AN104" s="84">
        <f>AM104*'1. Standard_Cost'!$C$29</f>
        <v>0</v>
      </c>
      <c r="AO104" s="153"/>
      <c r="AP104" s="144">
        <f t="shared" ref="AP104" si="325">AQ104+AR104</f>
        <v>57997041.299999997</v>
      </c>
      <c r="AQ104" s="113">
        <f>L104+M104</f>
        <v>5221041.3</v>
      </c>
      <c r="AR104" s="113">
        <f>AF104</f>
        <v>52776000</v>
      </c>
      <c r="AS104" s="113">
        <f>AM104+AN104</f>
        <v>0</v>
      </c>
      <c r="AT104" s="113">
        <f>SUM(AQ104,AR104,AS104)</f>
        <v>57997041.299999997</v>
      </c>
      <c r="AU104" s="154"/>
      <c r="AV104" s="154"/>
      <c r="AW104" s="154"/>
      <c r="AX104" s="154"/>
      <c r="AY104" s="154"/>
      <c r="AZ104" s="154"/>
      <c r="BA104" s="154"/>
      <c r="BB104" s="155">
        <f>SUM(AU104:BA104)-AT104</f>
        <v>-57997041.299999997</v>
      </c>
      <c r="BC104" s="28"/>
      <c r="BD104" s="28"/>
      <c r="BE104" s="28"/>
      <c r="BF104" s="28"/>
    </row>
    <row r="105" spans="1:58" ht="33.6" customHeight="1" outlineLevel="1">
      <c r="A105" s="73"/>
      <c r="B105" s="181"/>
      <c r="C105" s="252"/>
      <c r="D105" s="414" t="s">
        <v>824</v>
      </c>
      <c r="E105" s="414" t="s">
        <v>886</v>
      </c>
      <c r="F105" s="257">
        <v>2026</v>
      </c>
      <c r="G105" s="65">
        <v>2028</v>
      </c>
      <c r="H105" s="219" t="s">
        <v>887</v>
      </c>
      <c r="I105" s="156"/>
      <c r="J105" s="156"/>
      <c r="K105" s="156"/>
      <c r="L105" s="84">
        <f>SUM(L104:L104)</f>
        <v>4473900</v>
      </c>
      <c r="M105" s="84">
        <f>SUM(M104:M104)</f>
        <v>747141.3</v>
      </c>
      <c r="N105" s="156"/>
      <c r="O105" s="156"/>
      <c r="P105" s="156"/>
      <c r="Q105" s="156"/>
      <c r="R105" s="84">
        <f>SUM(R104:R104)</f>
        <v>0</v>
      </c>
      <c r="S105" s="84">
        <f>SUM(S104:S104)</f>
        <v>0</v>
      </c>
      <c r="T105" s="84">
        <f>SUM(T104:T104)</f>
        <v>0</v>
      </c>
      <c r="U105" s="84">
        <f>SUM(U104:U104)</f>
        <v>0</v>
      </c>
      <c r="V105" s="156"/>
      <c r="W105" s="156"/>
      <c r="X105" s="156"/>
      <c r="Y105" s="84">
        <f>SUM(Y104:Y104)</f>
        <v>0</v>
      </c>
      <c r="Z105" s="156"/>
      <c r="AA105" s="156"/>
      <c r="AB105" s="84">
        <f>SUM(AB104:AB104)</f>
        <v>0</v>
      </c>
      <c r="AC105" s="84">
        <f>SUM(AC104:AC104)</f>
        <v>43980000</v>
      </c>
      <c r="AD105" s="84">
        <f>SUM(AD104:AD104)</f>
        <v>0</v>
      </c>
      <c r="AE105" s="84">
        <f>SUM(AE104:AE104)</f>
        <v>8796000</v>
      </c>
      <c r="AF105" s="84">
        <f>SUM(AF104:AF104)</f>
        <v>52776000</v>
      </c>
      <c r="AG105" s="156"/>
      <c r="AH105" s="156"/>
      <c r="AI105" s="156"/>
      <c r="AJ105" s="84">
        <f>SUM(AJ104:AJ104)</f>
        <v>0</v>
      </c>
      <c r="AK105" s="84">
        <f>SUM(AK104:AK104)</f>
        <v>0</v>
      </c>
      <c r="AL105" s="84">
        <f>SUM(AL104:AL104)</f>
        <v>0</v>
      </c>
      <c r="AM105" s="84">
        <f>SUM(AM104:AM104)</f>
        <v>0</v>
      </c>
      <c r="AN105" s="84">
        <f>SUM(AN104:AN104)</f>
        <v>0</v>
      </c>
      <c r="AO105" s="157"/>
      <c r="AP105" s="158"/>
      <c r="AQ105" s="84">
        <f t="shared" ref="AQ105:BB105" si="326">SUM(AQ104:AQ104)</f>
        <v>5221041.3</v>
      </c>
      <c r="AR105" s="84">
        <f t="shared" si="326"/>
        <v>52776000</v>
      </c>
      <c r="AS105" s="84">
        <f t="shared" si="326"/>
        <v>0</v>
      </c>
      <c r="AT105" s="84">
        <f t="shared" si="326"/>
        <v>57997041.299999997</v>
      </c>
      <c r="AU105" s="84">
        <f t="shared" si="326"/>
        <v>0</v>
      </c>
      <c r="AV105" s="84">
        <f t="shared" si="326"/>
        <v>0</v>
      </c>
      <c r="AW105" s="84">
        <f t="shared" si="326"/>
        <v>0</v>
      </c>
      <c r="AX105" s="84">
        <f t="shared" si="326"/>
        <v>0</v>
      </c>
      <c r="AY105" s="84">
        <f t="shared" si="326"/>
        <v>0</v>
      </c>
      <c r="AZ105" s="84">
        <f t="shared" si="326"/>
        <v>0</v>
      </c>
      <c r="BA105" s="84">
        <f t="shared" si="326"/>
        <v>0</v>
      </c>
      <c r="BB105" s="84">
        <f t="shared" si="326"/>
        <v>-57997041.299999997</v>
      </c>
      <c r="BC105" s="28"/>
      <c r="BD105" s="28"/>
      <c r="BE105" s="28"/>
      <c r="BF105" s="28"/>
    </row>
    <row r="106" spans="1:58" ht="66.599999999999994" customHeight="1" outlineLevel="2">
      <c r="A106" s="73"/>
      <c r="B106" s="107"/>
      <c r="C106" s="189"/>
      <c r="D106" s="198"/>
      <c r="E106" s="198"/>
      <c r="F106" s="415">
        <v>2026</v>
      </c>
      <c r="G106" s="415">
        <v>2028</v>
      </c>
      <c r="H106" s="67" t="s">
        <v>890</v>
      </c>
      <c r="I106" s="87" t="s">
        <v>5</v>
      </c>
      <c r="J106" s="249">
        <v>0.5</v>
      </c>
      <c r="K106" s="83">
        <v>3</v>
      </c>
      <c r="L106" s="82">
        <f>IF(I106&lt;&gt;0,((VLOOKUP(I106,'1. Standard_Cost'!$B$4:$D$9,2)+VLOOKUP(I106,'1. Standard_Cost'!$B$4:$D$9,3))*J106*K106),"0")</f>
        <v>173130</v>
      </c>
      <c r="M106" s="82">
        <f>L106*'1. Standard_Cost'!$F$4</f>
        <v>28912.710000000003</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83"/>
      <c r="AB106" s="84">
        <f>+Z106*'1. Standard_Cost'!$B$21+AA106*'1. Standard_Cost'!$C$21</f>
        <v>0</v>
      </c>
      <c r="AC106" s="85">
        <f>(L106+M106)*0.1</f>
        <v>20204.271000000001</v>
      </c>
      <c r="AD106" s="86"/>
      <c r="AE106" s="84">
        <f>SUM(AD106,AC106,AB106,Y106,U106,T106,S106,R106)*'1. Standard_Cost'!$B$29</f>
        <v>4040.8542000000002</v>
      </c>
      <c r="AF106" s="84">
        <f>SUM(AE106,AD106,AC106,AB106,Y106,U106,T106,S106,R106)</f>
        <v>24245.125200000002</v>
      </c>
      <c r="AG106" s="83"/>
      <c r="AH106" s="83"/>
      <c r="AI106" s="83"/>
      <c r="AJ106" s="87"/>
      <c r="AK106" s="87"/>
      <c r="AL106" s="87"/>
      <c r="AM106" s="84">
        <f>AG106*'1. Standard_Cost'!$B$25+'Incremental_Cost Year 1'!AH106*'1. Standard_Cost'!$C$25+'Incremental_Cost Year 1'!AI106*'1. Standard_Cost'!$D$25+'Incremental_Cost Year 1'!AJ106+'Incremental_Cost Year 1'!AL106+AK106</f>
        <v>0</v>
      </c>
      <c r="AN106" s="84">
        <f>AM106*'1. Standard_Cost'!$C$29</f>
        <v>0</v>
      </c>
      <c r="AO106" s="153"/>
      <c r="AP106" s="144">
        <f t="shared" ref="AP106" si="327">AQ106+AR106</f>
        <v>226287.8352</v>
      </c>
      <c r="AQ106" s="113">
        <f>L106+M106</f>
        <v>202042.71</v>
      </c>
      <c r="AR106" s="113">
        <f>AF106</f>
        <v>24245.125200000002</v>
      </c>
      <c r="AS106" s="113">
        <f>AM106+AN106</f>
        <v>0</v>
      </c>
      <c r="AT106" s="113">
        <f>SUM(AQ106,AR106,AS106)</f>
        <v>226287.8352</v>
      </c>
      <c r="AU106" s="154">
        <f>AT106</f>
        <v>226287.8352</v>
      </c>
      <c r="AV106" s="154"/>
      <c r="AW106" s="154"/>
      <c r="AX106" s="154"/>
      <c r="AY106" s="154"/>
      <c r="AZ106" s="154"/>
      <c r="BA106" s="154"/>
      <c r="BB106" s="155">
        <f>SUM(AU106:BA106)-AT106</f>
        <v>0</v>
      </c>
      <c r="BC106" s="28"/>
      <c r="BD106" s="28"/>
      <c r="BE106" s="28"/>
      <c r="BF106" s="28"/>
    </row>
    <row r="107" spans="1:58" ht="42.75" customHeight="1" outlineLevel="2">
      <c r="A107" s="73"/>
      <c r="B107" s="107"/>
      <c r="C107" s="189"/>
      <c r="D107" s="414" t="s">
        <v>538</v>
      </c>
      <c r="E107" s="414" t="s">
        <v>888</v>
      </c>
      <c r="F107" s="415">
        <v>2026</v>
      </c>
      <c r="G107" s="415">
        <v>2028</v>
      </c>
      <c r="H107" s="219" t="s">
        <v>889</v>
      </c>
      <c r="I107" s="156"/>
      <c r="J107" s="156"/>
      <c r="K107" s="156"/>
      <c r="L107" s="84">
        <f>SUM(L106:L106)</f>
        <v>173130</v>
      </c>
      <c r="M107" s="84">
        <f>SUM(M106:M106)</f>
        <v>28912.710000000003</v>
      </c>
      <c r="N107" s="156"/>
      <c r="O107" s="156"/>
      <c r="P107" s="156"/>
      <c r="Q107" s="156"/>
      <c r="R107" s="84">
        <f>SUM(R106:R106)</f>
        <v>0</v>
      </c>
      <c r="S107" s="84">
        <f>SUM(S106:S106)</f>
        <v>0</v>
      </c>
      <c r="T107" s="84">
        <f>SUM(T106:T106)</f>
        <v>0</v>
      </c>
      <c r="U107" s="84">
        <f>SUM(U106:U106)</f>
        <v>0</v>
      </c>
      <c r="V107" s="156"/>
      <c r="W107" s="156"/>
      <c r="X107" s="156"/>
      <c r="Y107" s="84">
        <f>SUM(Y106:Y106)</f>
        <v>0</v>
      </c>
      <c r="Z107" s="156"/>
      <c r="AA107" s="156"/>
      <c r="AB107" s="84">
        <f>SUM(AB106:AB106)</f>
        <v>0</v>
      </c>
      <c r="AC107" s="84">
        <f>SUM(AC106:AC106)</f>
        <v>20204.271000000001</v>
      </c>
      <c r="AD107" s="84">
        <f>SUM(AD106:AD106)</f>
        <v>0</v>
      </c>
      <c r="AE107" s="84">
        <f>SUM(AE106:AE106)</f>
        <v>4040.8542000000002</v>
      </c>
      <c r="AF107" s="84">
        <f>SUM(AF106:AF106)</f>
        <v>24245.125200000002</v>
      </c>
      <c r="AG107" s="156"/>
      <c r="AH107" s="156"/>
      <c r="AI107" s="156"/>
      <c r="AJ107" s="84">
        <f>SUM(AJ106:AJ106)</f>
        <v>0</v>
      </c>
      <c r="AK107" s="84">
        <f>SUM(AK106:AK106)</f>
        <v>0</v>
      </c>
      <c r="AL107" s="84">
        <f>SUM(AL106:AL106)</f>
        <v>0</v>
      </c>
      <c r="AM107" s="84">
        <f>SUM(AM106:AM106)</f>
        <v>0</v>
      </c>
      <c r="AN107" s="84">
        <f>SUM(AN106:AN106)</f>
        <v>0</v>
      </c>
      <c r="AO107" s="157"/>
      <c r="AP107" s="158"/>
      <c r="AQ107" s="84">
        <f t="shared" ref="AQ107:BB107" si="328">SUM(AQ106:AQ106)</f>
        <v>202042.71</v>
      </c>
      <c r="AR107" s="84">
        <f t="shared" si="328"/>
        <v>24245.125200000002</v>
      </c>
      <c r="AS107" s="84">
        <f t="shared" si="328"/>
        <v>0</v>
      </c>
      <c r="AT107" s="84">
        <f t="shared" si="328"/>
        <v>226287.8352</v>
      </c>
      <c r="AU107" s="84">
        <f t="shared" si="328"/>
        <v>226287.8352</v>
      </c>
      <c r="AV107" s="84">
        <f t="shared" si="328"/>
        <v>0</v>
      </c>
      <c r="AW107" s="84">
        <f t="shared" si="328"/>
        <v>0</v>
      </c>
      <c r="AX107" s="84">
        <f t="shared" si="328"/>
        <v>0</v>
      </c>
      <c r="AY107" s="84">
        <f t="shared" si="328"/>
        <v>0</v>
      </c>
      <c r="AZ107" s="84">
        <f t="shared" si="328"/>
        <v>0</v>
      </c>
      <c r="BA107" s="84">
        <f t="shared" si="328"/>
        <v>0</v>
      </c>
      <c r="BB107" s="84">
        <f t="shared" si="328"/>
        <v>0</v>
      </c>
      <c r="BC107" s="28"/>
      <c r="BD107" s="28"/>
      <c r="BE107" s="28"/>
      <c r="BF107" s="28"/>
    </row>
    <row r="108" spans="1:58" ht="42.75" customHeight="1" outlineLevel="2">
      <c r="A108" s="73"/>
      <c r="B108" s="107"/>
      <c r="C108" s="189"/>
      <c r="D108" s="198"/>
      <c r="E108" s="198"/>
      <c r="F108" s="415">
        <v>2026</v>
      </c>
      <c r="G108" s="415">
        <v>2028</v>
      </c>
      <c r="H108" s="67" t="s">
        <v>1042</v>
      </c>
      <c r="I108" s="87"/>
      <c r="J108" s="83"/>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83"/>
      <c r="AB108" s="84">
        <f>+Z108*'1. Standard_Cost'!$B$21+AA108*'1. Standard_Cost'!$C$21</f>
        <v>0</v>
      </c>
      <c r="AC108" s="85"/>
      <c r="AD108" s="86"/>
      <c r="AE108" s="84">
        <f>SUM(AD108,AC108,AB108,Y108,U108,T108,S108,R108)*'1. Standard_Cost'!$B$29</f>
        <v>0</v>
      </c>
      <c r="AF108" s="84">
        <f t="shared" ref="AF108" si="329">SUM(AE108,AD108,AC108,AB108,Y108,U108,T108,S108,R108)</f>
        <v>0</v>
      </c>
      <c r="AG108" s="83"/>
      <c r="AH108" s="83"/>
      <c r="AI108" s="83"/>
      <c r="AJ108" s="87"/>
      <c r="AK108" s="87"/>
      <c r="AL108" s="87"/>
      <c r="AM108" s="84">
        <f>AG108*'1. Standard_Cost'!$B$25+'Incremental_Cost Year 1'!AH108*'1. Standard_Cost'!$C$25+'Incremental_Cost Year 1'!AI108*'1. Standard_Cost'!$D$25+'Incremental_Cost Year 1'!AJ108+'Incremental_Cost Year 1'!AL108+AK108</f>
        <v>0</v>
      </c>
      <c r="AN108" s="84">
        <f>AM108*'1. Standard_Cost'!$C$29</f>
        <v>0</v>
      </c>
      <c r="AO108" s="273"/>
      <c r="AP108" s="144">
        <f t="shared" ref="AP108" si="330">AQ108+AR108</f>
        <v>0</v>
      </c>
      <c r="AQ108" s="113">
        <f t="shared" ref="AQ108" si="331">L108+M108</f>
        <v>0</v>
      </c>
      <c r="AR108" s="113">
        <f t="shared" ref="AR108" si="332">AF108</f>
        <v>0</v>
      </c>
      <c r="AS108" s="113">
        <f t="shared" ref="AS108" si="333">AM108+AN108</f>
        <v>0</v>
      </c>
      <c r="AT108" s="113">
        <f t="shared" ref="AT108" si="334">SUM(AQ108,AR108,AS108)</f>
        <v>0</v>
      </c>
      <c r="AU108" s="154"/>
      <c r="AV108" s="154"/>
      <c r="AW108" s="154"/>
      <c r="AX108" s="154"/>
      <c r="AY108" s="154"/>
      <c r="AZ108" s="154"/>
      <c r="BA108" s="154"/>
      <c r="BB108" s="155">
        <f t="shared" ref="BB108" si="335">SUM(AU108:BA108)-AT108</f>
        <v>0</v>
      </c>
      <c r="BC108" s="28"/>
      <c r="BD108" s="28"/>
      <c r="BE108" s="28"/>
      <c r="BF108" s="28"/>
    </row>
    <row r="109" spans="1:58" ht="42.75" customHeight="1" outlineLevel="2">
      <c r="A109" s="73"/>
      <c r="B109" s="107"/>
      <c r="C109" s="189"/>
      <c r="D109" s="414" t="s">
        <v>802</v>
      </c>
      <c r="E109" s="414" t="s">
        <v>891</v>
      </c>
      <c r="F109" s="415">
        <v>2026</v>
      </c>
      <c r="G109" s="415">
        <v>2028</v>
      </c>
      <c r="H109" s="219" t="s">
        <v>892</v>
      </c>
      <c r="I109" s="156"/>
      <c r="J109" s="156"/>
      <c r="K109" s="156"/>
      <c r="L109" s="84">
        <f>SUM(L108:L108)</f>
        <v>0</v>
      </c>
      <c r="M109" s="84">
        <f>SUM(M108:M108)</f>
        <v>0</v>
      </c>
      <c r="N109" s="156"/>
      <c r="O109" s="156"/>
      <c r="P109" s="156"/>
      <c r="Q109" s="156"/>
      <c r="R109" s="84">
        <f t="shared" ref="R109" si="336">SUM(R108:R108)</f>
        <v>0</v>
      </c>
      <c r="S109" s="84">
        <f t="shared" ref="S109" si="337">SUM(S108:S108)</f>
        <v>0</v>
      </c>
      <c r="T109" s="84">
        <f t="shared" ref="T109" si="338">SUM(T108:T108)</f>
        <v>0</v>
      </c>
      <c r="U109" s="84">
        <f t="shared" ref="U109" si="339">SUM(U108:U108)</f>
        <v>0</v>
      </c>
      <c r="V109" s="156"/>
      <c r="W109" s="156"/>
      <c r="X109" s="156"/>
      <c r="Y109" s="84">
        <f>SUM(Y108:Y108)</f>
        <v>0</v>
      </c>
      <c r="Z109" s="156"/>
      <c r="AA109" s="156"/>
      <c r="AB109" s="84">
        <f t="shared" ref="AB109" si="340">SUM(AB108:AB108)</f>
        <v>0</v>
      </c>
      <c r="AC109" s="84">
        <f t="shared" ref="AC109" si="341">SUM(AC108:AC108)</f>
        <v>0</v>
      </c>
      <c r="AD109" s="84">
        <f t="shared" ref="AD109" si="342">SUM(AD108:AD108)</f>
        <v>0</v>
      </c>
      <c r="AE109" s="84">
        <f t="shared" ref="AE109" si="343">SUM(AE108:AE108)</f>
        <v>0</v>
      </c>
      <c r="AF109" s="84">
        <f t="shared" ref="AF109" si="344">SUM(AF108:AF108)</f>
        <v>0</v>
      </c>
      <c r="AG109" s="156"/>
      <c r="AH109" s="156"/>
      <c r="AI109" s="156"/>
      <c r="AJ109" s="84">
        <f t="shared" ref="AJ109" si="345">SUM(AJ108:AJ108)</f>
        <v>0</v>
      </c>
      <c r="AK109" s="84">
        <f t="shared" ref="AK109" si="346">SUM(AK108:AK108)</f>
        <v>0</v>
      </c>
      <c r="AL109" s="84">
        <f t="shared" ref="AL109" si="347">SUM(AL108:AL108)</f>
        <v>0</v>
      </c>
      <c r="AM109" s="84">
        <f t="shared" ref="AM109" si="348">SUM(AM108:AM108)</f>
        <v>0</v>
      </c>
      <c r="AN109" s="84">
        <f t="shared" ref="AN109" si="349">SUM(AN108:AN108)</f>
        <v>0</v>
      </c>
      <c r="AO109" s="157"/>
      <c r="AP109" s="158"/>
      <c r="AQ109" s="84">
        <f t="shared" ref="AQ109" si="350">SUM(AQ108:AQ108)</f>
        <v>0</v>
      </c>
      <c r="AR109" s="84">
        <f t="shared" ref="AR109" si="351">SUM(AR108:AR108)</f>
        <v>0</v>
      </c>
      <c r="AS109" s="84">
        <f t="shared" ref="AS109" si="352">SUM(AS108:AS108)</f>
        <v>0</v>
      </c>
      <c r="AT109" s="84">
        <f t="shared" ref="AT109" si="353">SUM(AT108:AT108)</f>
        <v>0</v>
      </c>
      <c r="AU109" s="84">
        <f t="shared" ref="AU109" si="354">SUM(AU108:AU108)</f>
        <v>0</v>
      </c>
      <c r="AV109" s="84">
        <f t="shared" ref="AV109" si="355">SUM(AV108:AV108)</f>
        <v>0</v>
      </c>
      <c r="AW109" s="84">
        <f t="shared" ref="AW109" si="356">SUM(AW108:AW108)</f>
        <v>0</v>
      </c>
      <c r="AX109" s="84">
        <f t="shared" ref="AX109" si="357">SUM(AX108:AX108)</f>
        <v>0</v>
      </c>
      <c r="AY109" s="84">
        <f t="shared" ref="AY109" si="358">SUM(AY108:AY108)</f>
        <v>0</v>
      </c>
      <c r="AZ109" s="84">
        <f t="shared" ref="AZ109" si="359">SUM(AZ108:AZ108)</f>
        <v>0</v>
      </c>
      <c r="BA109" s="84">
        <f t="shared" ref="BA109" si="360">SUM(BA108:BA108)</f>
        <v>0</v>
      </c>
      <c r="BB109" s="84">
        <f t="shared" ref="BB109" si="361">SUM(BB108:BB108)</f>
        <v>0</v>
      </c>
      <c r="BC109" s="28"/>
      <c r="BD109" s="28"/>
      <c r="BE109" s="28"/>
      <c r="BF109" s="28"/>
    </row>
    <row r="110" spans="1:58" ht="53.45" customHeight="1" outlineLevel="2">
      <c r="A110" s="73"/>
      <c r="B110" s="253"/>
      <c r="C110" s="291"/>
      <c r="D110" s="221"/>
      <c r="E110" s="221"/>
      <c r="F110" s="415">
        <v>2026</v>
      </c>
      <c r="G110" s="415">
        <v>2028</v>
      </c>
      <c r="H110" s="67" t="s">
        <v>1044</v>
      </c>
      <c r="I110" s="87" t="s">
        <v>161</v>
      </c>
      <c r="J110" s="83">
        <v>3</v>
      </c>
      <c r="K110" s="83">
        <v>42</v>
      </c>
      <c r="L110" s="82">
        <f>IF(I110&lt;&gt;0,((VLOOKUP(I110,'1. Standard_Cost'!$B$4:$D$9,2)+VLOOKUP(I110,'1. Standard_Cost'!$B$4:$D$9,3))*J110*K110),"0")</f>
        <v>12526920</v>
      </c>
      <c r="M110" s="82">
        <f>L110*'1. Standard_Cost'!$F$4</f>
        <v>2091995.6400000001</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f>(L110+M110)*0.25</f>
        <v>3654728.91</v>
      </c>
      <c r="AD110" s="86"/>
      <c r="AE110" s="84">
        <f>SUM(AD110,AC110,AB110,Y110,U110,T110,S110,R110)*'1. Standard_Cost'!$B$29</f>
        <v>730945.78200000012</v>
      </c>
      <c r="AF110" s="84">
        <f t="shared" ref="AF110" si="362">SUM(AE110,AD110,AC110,AB110,Y110,U110,T110,S110,R110)</f>
        <v>4385674.6919999998</v>
      </c>
      <c r="AG110" s="83"/>
      <c r="AH110" s="83"/>
      <c r="AI110" s="83"/>
      <c r="AJ110" s="87"/>
      <c r="AK110" s="87"/>
      <c r="AL110" s="87"/>
      <c r="AM110" s="84">
        <f>AG110*'1. Standard_Cost'!$B$25+'Incremental_Cost Year 1'!AH110*'1. Standard_Cost'!$C$25+'Incremental_Cost Year 1'!AI110*'1. Standard_Cost'!$D$25+'Incremental_Cost Year 1'!AJ110+'Incremental_Cost Year 1'!AL110+AK110</f>
        <v>0</v>
      </c>
      <c r="AN110" s="84">
        <f>AM110*'1. Standard_Cost'!$C$29</f>
        <v>0</v>
      </c>
      <c r="AO110" s="273"/>
      <c r="AP110" s="144">
        <f t="shared" ref="AP110" si="363">AQ110+AR110</f>
        <v>19004590.332000002</v>
      </c>
      <c r="AQ110" s="113">
        <f t="shared" ref="AQ110" si="364">L110+M110</f>
        <v>14618915.640000001</v>
      </c>
      <c r="AR110" s="113">
        <f t="shared" ref="AR110" si="365">AF110</f>
        <v>4385674.6919999998</v>
      </c>
      <c r="AS110" s="113">
        <f t="shared" ref="AS110" si="366">AM110+AN110</f>
        <v>0</v>
      </c>
      <c r="AT110" s="113">
        <f t="shared" ref="AT110" si="367">SUM(AQ110,AR110,AS110)</f>
        <v>19004590.332000002</v>
      </c>
      <c r="AU110" s="154">
        <f>AQ110</f>
        <v>14618915.640000001</v>
      </c>
      <c r="AV110" s="154"/>
      <c r="AW110" s="154"/>
      <c r="AX110" s="154"/>
      <c r="AY110" s="154"/>
      <c r="AZ110" s="154"/>
      <c r="BA110" s="154"/>
      <c r="BB110" s="155">
        <f t="shared" ref="BB110" si="368">SUM(AU110:BA110)-AT110</f>
        <v>-4385674.6920000017</v>
      </c>
      <c r="BC110" s="28"/>
      <c r="BD110" s="28"/>
      <c r="BE110" s="28"/>
      <c r="BF110" s="28"/>
    </row>
    <row r="111" spans="1:58" ht="56.45" customHeight="1" outlineLevel="1">
      <c r="A111" s="73"/>
      <c r="B111" s="253"/>
      <c r="C111" s="274"/>
      <c r="D111" s="457" t="s">
        <v>831</v>
      </c>
      <c r="E111" s="455" t="s">
        <v>893</v>
      </c>
      <c r="F111" s="415">
        <v>2026</v>
      </c>
      <c r="G111" s="415">
        <v>2028</v>
      </c>
      <c r="H111" s="219" t="s">
        <v>894</v>
      </c>
      <c r="I111" s="156"/>
      <c r="J111" s="156"/>
      <c r="K111" s="156"/>
      <c r="L111" s="84">
        <f>SUM(L110:L110)</f>
        <v>12526920</v>
      </c>
      <c r="M111" s="84">
        <f>SUM(M110:M110)</f>
        <v>2091995.6400000001</v>
      </c>
      <c r="N111" s="156"/>
      <c r="O111" s="156"/>
      <c r="P111" s="156"/>
      <c r="Q111" s="156"/>
      <c r="R111" s="84">
        <f t="shared" ref="R111" si="369">SUM(R110:R110)</f>
        <v>0</v>
      </c>
      <c r="S111" s="84">
        <f t="shared" ref="S111" si="370">SUM(S110:S110)</f>
        <v>0</v>
      </c>
      <c r="T111" s="84">
        <f t="shared" ref="T111" si="371">SUM(T110:T110)</f>
        <v>0</v>
      </c>
      <c r="U111" s="84">
        <f t="shared" ref="U111" si="372">SUM(U110:U110)</f>
        <v>0</v>
      </c>
      <c r="V111" s="156"/>
      <c r="W111" s="156"/>
      <c r="X111" s="156"/>
      <c r="Y111" s="84">
        <f>SUM(Y110:Y110)</f>
        <v>0</v>
      </c>
      <c r="Z111" s="156"/>
      <c r="AA111" s="156"/>
      <c r="AB111" s="84">
        <f t="shared" ref="AB111" si="373">SUM(AB110:AB110)</f>
        <v>0</v>
      </c>
      <c r="AC111" s="84">
        <f t="shared" ref="AC111" si="374">SUM(AC110:AC110)</f>
        <v>3654728.91</v>
      </c>
      <c r="AD111" s="84">
        <f t="shared" ref="AD111" si="375">SUM(AD110:AD110)</f>
        <v>0</v>
      </c>
      <c r="AE111" s="84">
        <f t="shared" ref="AE111" si="376">SUM(AE110:AE110)</f>
        <v>730945.78200000012</v>
      </c>
      <c r="AF111" s="84">
        <f t="shared" ref="AF111" si="377">SUM(AF110:AF110)</f>
        <v>4385674.6919999998</v>
      </c>
      <c r="AG111" s="156"/>
      <c r="AH111" s="156"/>
      <c r="AI111" s="156"/>
      <c r="AJ111" s="84">
        <f t="shared" ref="AJ111" si="378">SUM(AJ110:AJ110)</f>
        <v>0</v>
      </c>
      <c r="AK111" s="84">
        <f t="shared" ref="AK111" si="379">SUM(AK110:AK110)</f>
        <v>0</v>
      </c>
      <c r="AL111" s="84">
        <f t="shared" ref="AL111" si="380">SUM(AL110:AL110)</f>
        <v>0</v>
      </c>
      <c r="AM111" s="84">
        <f t="shared" ref="AM111" si="381">SUM(AM110:AM110)</f>
        <v>0</v>
      </c>
      <c r="AN111" s="84">
        <f t="shared" ref="AN111" si="382">SUM(AN110:AN110)</f>
        <v>0</v>
      </c>
      <c r="AO111" s="157"/>
      <c r="AP111" s="158"/>
      <c r="AQ111" s="84">
        <f t="shared" ref="AQ111" si="383">SUM(AQ110:AQ110)</f>
        <v>14618915.640000001</v>
      </c>
      <c r="AR111" s="84">
        <f t="shared" ref="AR111" si="384">SUM(AR110:AR110)</f>
        <v>4385674.6919999998</v>
      </c>
      <c r="AS111" s="84">
        <f t="shared" ref="AS111" si="385">SUM(AS110:AS110)</f>
        <v>0</v>
      </c>
      <c r="AT111" s="84">
        <f t="shared" ref="AT111" si="386">SUM(AT110:AT110)</f>
        <v>19004590.332000002</v>
      </c>
      <c r="AU111" s="84">
        <f t="shared" ref="AU111" si="387">SUM(AU110:AU110)</f>
        <v>14618915.640000001</v>
      </c>
      <c r="AV111" s="84">
        <f t="shared" ref="AV111" si="388">SUM(AV110:AV110)</f>
        <v>0</v>
      </c>
      <c r="AW111" s="84">
        <f t="shared" ref="AW111" si="389">SUM(AW110:AW110)</f>
        <v>0</v>
      </c>
      <c r="AX111" s="84">
        <f t="shared" ref="AX111" si="390">SUM(AX110:AX110)</f>
        <v>0</v>
      </c>
      <c r="AY111" s="84">
        <f t="shared" ref="AY111" si="391">SUM(AY110:AY110)</f>
        <v>0</v>
      </c>
      <c r="AZ111" s="84">
        <f t="shared" ref="AZ111" si="392">SUM(AZ110:AZ110)</f>
        <v>0</v>
      </c>
      <c r="BA111" s="84">
        <f t="shared" ref="BA111" si="393">SUM(BA110:BA110)</f>
        <v>0</v>
      </c>
      <c r="BB111" s="84">
        <f t="shared" ref="BB111" si="394">SUM(BB110:BB110)</f>
        <v>-4385674.6920000017</v>
      </c>
      <c r="BC111" s="28"/>
      <c r="BD111" s="28"/>
      <c r="BE111" s="28"/>
      <c r="BF111" s="28"/>
    </row>
    <row r="112" spans="1:58" ht="38.450000000000003" customHeight="1" outlineLevel="2">
      <c r="A112" s="73"/>
      <c r="B112" s="181"/>
      <c r="C112" s="188"/>
      <c r="D112" s="223"/>
      <c r="E112" s="223"/>
      <c r="F112" s="415">
        <v>2026</v>
      </c>
      <c r="G112" s="415">
        <v>2028</v>
      </c>
      <c r="H112" s="453" t="s">
        <v>895</v>
      </c>
      <c r="I112" s="87" t="s">
        <v>5</v>
      </c>
      <c r="J112" s="83">
        <v>3</v>
      </c>
      <c r="K112" s="83">
        <v>6</v>
      </c>
      <c r="L112" s="82">
        <f>IF(I112&lt;&gt;0,((VLOOKUP(I112,'1. Standard_Cost'!$B$4:$D$9,2)+VLOOKUP(I112,'1. Standard_Cost'!$B$4:$D$9,3))*J112*K112),"0")</f>
        <v>2077560</v>
      </c>
      <c r="M112" s="82">
        <f>L112*'1. Standard_Cost'!$F$4</f>
        <v>346952.52</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SUM(AE112,AD112,AC112,AB112,Y112,U112,T112,S112,R112)</f>
        <v>0</v>
      </c>
      <c r="AG112" s="83"/>
      <c r="AH112" s="83"/>
      <c r="AI112" s="83"/>
      <c r="AJ112" s="87"/>
      <c r="AK112" s="87"/>
      <c r="AL112" s="87"/>
      <c r="AM112" s="84">
        <f>AG112*'1. Standard_Cost'!$B$25+'Incremental_Cost Year 1'!AH112*'1. Standard_Cost'!$C$25+'Incremental_Cost Year 1'!AI112*'1. Standard_Cost'!$D$25+'Incremental_Cost Year 1'!AJ112+'Incremental_Cost Year 1'!AL112+AK112</f>
        <v>0</v>
      </c>
      <c r="AN112" s="84">
        <f>AM112*'1. Standard_Cost'!$C$29</f>
        <v>0</v>
      </c>
      <c r="AO112" s="87"/>
      <c r="AP112" s="144">
        <f t="shared" ref="AP112:AP114" si="395">AQ112+AR112</f>
        <v>2424512.52</v>
      </c>
      <c r="AQ112" s="113">
        <f>L112+M112</f>
        <v>2424512.52</v>
      </c>
      <c r="AR112" s="113">
        <f>AF112</f>
        <v>0</v>
      </c>
      <c r="AS112" s="113">
        <f>AM112+AN112</f>
        <v>0</v>
      </c>
      <c r="AT112" s="113">
        <f>SUM(AQ112,AR112,AS112)</f>
        <v>2424512.52</v>
      </c>
      <c r="AU112" s="154"/>
      <c r="AV112" s="154"/>
      <c r="AW112" s="154"/>
      <c r="AX112" s="154"/>
      <c r="AY112" s="154"/>
      <c r="AZ112" s="154"/>
      <c r="BA112" s="154"/>
      <c r="BB112" s="155">
        <f>SUM(AU112:BA112)-AT112</f>
        <v>-2424512.52</v>
      </c>
      <c r="BC112" s="28"/>
      <c r="BD112" s="28"/>
      <c r="BE112" s="28"/>
      <c r="BF112" s="28"/>
    </row>
    <row r="113" spans="1:58" ht="49.15" customHeight="1" outlineLevel="2">
      <c r="A113" s="73"/>
      <c r="B113" s="107"/>
      <c r="C113" s="189"/>
      <c r="D113" s="198"/>
      <c r="E113" s="198"/>
      <c r="F113" s="415">
        <v>2026</v>
      </c>
      <c r="G113" s="415">
        <v>2028</v>
      </c>
      <c r="H113" s="453" t="s">
        <v>1049</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SUM(AE113,AD113,AC113,AB113,Y113,U113,T113,S113,R113)</f>
        <v>0</v>
      </c>
      <c r="AG113" s="83"/>
      <c r="AH113" s="83"/>
      <c r="AI113" s="83"/>
      <c r="AJ113" s="87"/>
      <c r="AK113" s="87"/>
      <c r="AL113" s="87"/>
      <c r="AM113" s="84">
        <f>AG113*'1. Standard_Cost'!$B$25+'Incremental_Cost Year 1'!AH113*'1. Standard_Cost'!$C$25+'Incremental_Cost Year 1'!AI113*'1. Standard_Cost'!$D$25+'Incremental_Cost Year 1'!AJ113+'Incremental_Cost Year 1'!AL113+AK113</f>
        <v>0</v>
      </c>
      <c r="AN113" s="84">
        <f>AM113*'1. Standard_Cost'!$C$29</f>
        <v>0</v>
      </c>
      <c r="AO113" s="87"/>
      <c r="AP113" s="144">
        <f t="shared" si="395"/>
        <v>0</v>
      </c>
      <c r="AQ113" s="113">
        <f>L113+M113</f>
        <v>0</v>
      </c>
      <c r="AR113" s="113">
        <f>AF113</f>
        <v>0</v>
      </c>
      <c r="AS113" s="113">
        <f>AM113+AN113</f>
        <v>0</v>
      </c>
      <c r="AT113" s="113">
        <f>SUM(AQ113,AR113,AS113)</f>
        <v>0</v>
      </c>
      <c r="AU113" s="154"/>
      <c r="AV113" s="154"/>
      <c r="AW113" s="154"/>
      <c r="AX113" s="154"/>
      <c r="AY113" s="154"/>
      <c r="AZ113" s="154"/>
      <c r="BA113" s="154">
        <f>AT113</f>
        <v>0</v>
      </c>
      <c r="BB113" s="155">
        <f>SUM(AU113:BA113)-AT113</f>
        <v>0</v>
      </c>
      <c r="BC113" s="28"/>
      <c r="BD113" s="28"/>
      <c r="BE113" s="28"/>
      <c r="BF113" s="28"/>
    </row>
    <row r="114" spans="1:58" ht="52.15" customHeight="1" outlineLevel="2">
      <c r="A114" s="73"/>
      <c r="B114" s="107"/>
      <c r="C114" s="189"/>
      <c r="D114" s="198"/>
      <c r="E114" s="198"/>
      <c r="F114" s="415">
        <v>2026</v>
      </c>
      <c r="G114" s="415">
        <v>2028</v>
      </c>
      <c r="H114" s="454" t="s">
        <v>1050</v>
      </c>
      <c r="I114" s="87" t="s">
        <v>3</v>
      </c>
      <c r="J114" s="83">
        <v>3</v>
      </c>
      <c r="K114" s="83">
        <v>3</v>
      </c>
      <c r="L114" s="82">
        <f>IF(I114&lt;&gt;0,((VLOOKUP(I114,'1. Standard_Cost'!$B$4:$D$9,2)+VLOOKUP(I114,'1. Standard_Cost'!$B$4:$D$9,3))*J114*K114),"0")</f>
        <v>1615500</v>
      </c>
      <c r="M114" s="82">
        <f>L114*'1. Standard_Cost'!$F$4</f>
        <v>269788.5</v>
      </c>
      <c r="N114" s="83"/>
      <c r="O114" s="83"/>
      <c r="P114" s="83"/>
      <c r="Q114" s="83"/>
      <c r="R114" s="84">
        <f>'1. Standard_Cost'!$B$13*N114*P114</f>
        <v>0</v>
      </c>
      <c r="S114" s="84">
        <f>N114*O114*P114*'1. Standard_Cost'!$C$13</f>
        <v>0</v>
      </c>
      <c r="T114" s="84">
        <f>N114*P114*Q114*'1. Standard_Cost'!$D$13</f>
        <v>0</v>
      </c>
      <c r="U114" s="84">
        <f>N114*O114*'1. Standard_Cost'!$E$13</f>
        <v>0</v>
      </c>
      <c r="V114" s="83"/>
      <c r="W114" s="83"/>
      <c r="X114" s="83"/>
      <c r="Y114" s="84">
        <f>+V114*((X114*'1. Standard_Cost'!$B$17)+(W114*X114*'1. Standard_Cost'!$C$17))</f>
        <v>0</v>
      </c>
      <c r="Z114" s="83"/>
      <c r="AA114" s="83">
        <v>20</v>
      </c>
      <c r="AB114" s="84">
        <f>+Z114*'1. Standard_Cost'!$B$21+AA114*'1. Standard_Cost'!$C$21</f>
        <v>500000</v>
      </c>
      <c r="AC114" s="85"/>
      <c r="AD114" s="86"/>
      <c r="AE114" s="84">
        <f>SUM(AD114,AC114,AB114,Y114,U114,T114,S114,R114)*'1. Standard_Cost'!$B$29</f>
        <v>100000</v>
      </c>
      <c r="AF114" s="84">
        <f>SUM(AE114,AD114,AC114,AB114,Y114,U114,T114,S114,R114)</f>
        <v>600000</v>
      </c>
      <c r="AG114" s="83"/>
      <c r="AH114" s="83"/>
      <c r="AI114" s="83"/>
      <c r="AJ114" s="87"/>
      <c r="AK114" s="87"/>
      <c r="AL114" s="87"/>
      <c r="AM114" s="84">
        <f>AG114*'1. Standard_Cost'!$B$25+'Incremental_Cost Year 1'!AH114*'1. Standard_Cost'!$C$25+'Incremental_Cost Year 1'!AI114*'1. Standard_Cost'!$D$25+'Incremental_Cost Year 1'!AJ114+'Incremental_Cost Year 1'!AL114+AK114</f>
        <v>0</v>
      </c>
      <c r="AN114" s="84">
        <f>AM114*'1. Standard_Cost'!$C$29</f>
        <v>0</v>
      </c>
      <c r="AO114" s="87"/>
      <c r="AP114" s="144">
        <f t="shared" si="395"/>
        <v>2485288.5</v>
      </c>
      <c r="AQ114" s="113">
        <f>L114+M114</f>
        <v>1885288.5</v>
      </c>
      <c r="AR114" s="113">
        <f>AF114</f>
        <v>600000</v>
      </c>
      <c r="AS114" s="113">
        <f>AM114+AN114</f>
        <v>0</v>
      </c>
      <c r="AT114" s="113">
        <f>SUM(AQ114,AR114,AS114)</f>
        <v>2485288.5</v>
      </c>
      <c r="AU114" s="154">
        <f>AQ114</f>
        <v>1885288.5</v>
      </c>
      <c r="AV114" s="154"/>
      <c r="AW114" s="154"/>
      <c r="AX114" s="154"/>
      <c r="AY114" s="154"/>
      <c r="AZ114" s="154"/>
      <c r="BA114" s="154"/>
      <c r="BB114" s="155">
        <f>SUM(AU114:BA114)-AT114</f>
        <v>-600000</v>
      </c>
      <c r="BC114" s="28"/>
      <c r="BD114" s="28"/>
      <c r="BE114" s="28"/>
      <c r="BF114" s="28"/>
    </row>
    <row r="115" spans="1:58" ht="46.9" customHeight="1" outlineLevel="2">
      <c r="A115" s="73"/>
      <c r="B115" s="107"/>
      <c r="C115" s="189"/>
      <c r="D115" s="414" t="s">
        <v>538</v>
      </c>
      <c r="E115" s="414" t="s">
        <v>896</v>
      </c>
      <c r="F115" s="415">
        <v>2026</v>
      </c>
      <c r="G115" s="415">
        <v>2028</v>
      </c>
      <c r="H115" s="219" t="s">
        <v>897</v>
      </c>
      <c r="I115" s="156"/>
      <c r="J115" s="156"/>
      <c r="K115" s="156"/>
      <c r="L115" s="84">
        <f>SUM(L112:L114)</f>
        <v>3693060</v>
      </c>
      <c r="M115" s="84">
        <f>SUM(M112:M114)</f>
        <v>616741.02</v>
      </c>
      <c r="N115" s="156"/>
      <c r="O115" s="156"/>
      <c r="P115" s="156"/>
      <c r="Q115" s="156"/>
      <c r="R115" s="84">
        <f t="shared" ref="R115:U115" si="396">SUM(R112:R114)</f>
        <v>0</v>
      </c>
      <c r="S115" s="84">
        <f t="shared" si="396"/>
        <v>0</v>
      </c>
      <c r="T115" s="84">
        <f t="shared" si="396"/>
        <v>0</v>
      </c>
      <c r="U115" s="84">
        <f t="shared" si="396"/>
        <v>0</v>
      </c>
      <c r="V115" s="156"/>
      <c r="W115" s="156"/>
      <c r="X115" s="156"/>
      <c r="Y115" s="84">
        <f>SUM(Y112:Y114)</f>
        <v>0</v>
      </c>
      <c r="Z115" s="156"/>
      <c r="AA115" s="156"/>
      <c r="AB115" s="84">
        <f t="shared" ref="AB115:AF115" si="397">SUM(AB112:AB114)</f>
        <v>500000</v>
      </c>
      <c r="AC115" s="84">
        <f t="shared" si="397"/>
        <v>0</v>
      </c>
      <c r="AD115" s="84">
        <f t="shared" si="397"/>
        <v>0</v>
      </c>
      <c r="AE115" s="84">
        <f t="shared" si="397"/>
        <v>100000</v>
      </c>
      <c r="AF115" s="84">
        <f t="shared" si="397"/>
        <v>600000</v>
      </c>
      <c r="AG115" s="156"/>
      <c r="AH115" s="156"/>
      <c r="AI115" s="156"/>
      <c r="AJ115" s="84">
        <f t="shared" ref="AJ115:AN115" si="398">SUM(AJ112:AJ114)</f>
        <v>0</v>
      </c>
      <c r="AK115" s="84">
        <f t="shared" si="398"/>
        <v>0</v>
      </c>
      <c r="AL115" s="84">
        <f t="shared" si="398"/>
        <v>0</v>
      </c>
      <c r="AM115" s="84">
        <f t="shared" si="398"/>
        <v>0</v>
      </c>
      <c r="AN115" s="84">
        <f t="shared" si="398"/>
        <v>0</v>
      </c>
      <c r="AO115" s="157"/>
      <c r="AP115" s="158"/>
      <c r="AQ115" s="84">
        <f t="shared" ref="AQ115:BB115" si="399">SUM(AQ112:AQ114)</f>
        <v>4309801.0199999996</v>
      </c>
      <c r="AR115" s="84">
        <f t="shared" si="399"/>
        <v>600000</v>
      </c>
      <c r="AS115" s="84">
        <f t="shared" si="399"/>
        <v>0</v>
      </c>
      <c r="AT115" s="84">
        <f t="shared" si="399"/>
        <v>4909801.0199999996</v>
      </c>
      <c r="AU115" s="84">
        <f t="shared" si="399"/>
        <v>1885288.5</v>
      </c>
      <c r="AV115" s="84">
        <f t="shared" si="399"/>
        <v>0</v>
      </c>
      <c r="AW115" s="84">
        <f t="shared" si="399"/>
        <v>0</v>
      </c>
      <c r="AX115" s="84">
        <f t="shared" si="399"/>
        <v>0</v>
      </c>
      <c r="AY115" s="84">
        <f t="shared" si="399"/>
        <v>0</v>
      </c>
      <c r="AZ115" s="84">
        <f t="shared" si="399"/>
        <v>0</v>
      </c>
      <c r="BA115" s="84">
        <f t="shared" si="399"/>
        <v>0</v>
      </c>
      <c r="BB115" s="84">
        <f t="shared" si="399"/>
        <v>-3024512.52</v>
      </c>
      <c r="BC115" s="28"/>
      <c r="BD115" s="28"/>
      <c r="BE115" s="28"/>
      <c r="BF115" s="28"/>
    </row>
  </sheetData>
  <mergeCells count="8">
    <mergeCell ref="C92:E92"/>
    <mergeCell ref="C57:E57"/>
    <mergeCell ref="C29:E29"/>
    <mergeCell ref="B1:H1"/>
    <mergeCell ref="AQ2:BB2"/>
    <mergeCell ref="B2:E2"/>
    <mergeCell ref="B3:E3"/>
    <mergeCell ref="C5:E5"/>
  </mergeCells>
  <conditionalFormatting sqref="BB5:BB8 BB10:BB15 BB18:BB24 BB26 BB31:BB34 BB53 BB55 BB57:BB61 BB63:BB64 BB66 BB68 BB70:BB82 BB84:BB86 BB95:BB97 BB104 BB108 BB110">
    <cfRule type="cellIs" dxfId="257" priority="977" operator="lessThan">
      <formula>0</formula>
    </cfRule>
    <cfRule type="cellIs" dxfId="256" priority="978" operator="lessThan">
      <formula>-105575</formula>
    </cfRule>
  </conditionalFormatting>
  <conditionalFormatting sqref="BB39 BB41:BB42">
    <cfRule type="cellIs" dxfId="255" priority="669" operator="lessThan">
      <formula>0</formula>
    </cfRule>
    <cfRule type="cellIs" dxfId="254" priority="670" operator="lessThan">
      <formula>-105575</formula>
    </cfRule>
  </conditionalFormatting>
  <conditionalFormatting sqref="BB102">
    <cfRule type="cellIs" dxfId="253" priority="1" operator="lessThan">
      <formula>0</formula>
    </cfRule>
    <cfRule type="cellIs" dxfId="252" priority="2" operator="lessThan">
      <formula>-105575</formula>
    </cfRule>
  </conditionalFormatting>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15"/>
  <sheetViews>
    <sheetView zoomScale="65" zoomScaleNormal="65" workbookViewId="0">
      <pane xSplit="8" ySplit="4" topLeftCell="AZ5" activePane="bottomRight" state="frozen"/>
      <selection pane="topRight" activeCell="I1" sqref="I1"/>
      <selection pane="bottomLeft" activeCell="A6" sqref="A6"/>
      <selection pane="bottomRight" activeCell="BC5" sqref="BC5"/>
    </sheetView>
  </sheetViews>
  <sheetFormatPr defaultColWidth="8.85546875" defaultRowHeight="15" outlineLevelRow="2" outlineLevelCol="2"/>
  <cols>
    <col min="1" max="1" width="4.85546875" style="32" customWidth="1"/>
    <col min="2" max="2" width="3.28515625" style="32" customWidth="1"/>
    <col min="3" max="3" width="2.42578125" style="61" customWidth="1"/>
    <col min="4" max="4" width="43.28515625" style="61" customWidth="1"/>
    <col min="5" max="5" width="60.5703125" style="64" customWidth="1" outlineLevel="1"/>
    <col min="6" max="6" width="12.140625" style="61" customWidth="1" outlineLevel="1"/>
    <col min="7" max="7" width="12.7109375" style="61" customWidth="1" outlineLevel="1"/>
    <col min="8" max="8" width="97.85546875" style="61" customWidth="1" outlineLevel="2"/>
    <col min="9" max="9" width="16.140625" style="144" customWidth="1" outlineLevel="2"/>
    <col min="10" max="10" width="8.42578125" style="144" bestFit="1" customWidth="1" outlineLevel="2"/>
    <col min="11" max="11" width="12" style="144" bestFit="1" customWidth="1" outlineLevel="2"/>
    <col min="12" max="12" width="21.42578125" style="144" customWidth="1" outlineLevel="1"/>
    <col min="13" max="13" width="19.140625" style="144" customWidth="1" outlineLevel="1"/>
    <col min="14" max="14" width="10.5703125" style="144" customWidth="1" outlineLevel="2"/>
    <col min="15" max="15" width="11" style="144" customWidth="1" outlineLevel="2"/>
    <col min="16" max="16" width="13.28515625" style="144" customWidth="1" outlineLevel="2"/>
    <col min="17" max="17" width="14.140625" style="144" customWidth="1" outlineLevel="2"/>
    <col min="18" max="18" width="14" style="144" customWidth="1" outlineLevel="2"/>
    <col min="19" max="20" width="12.140625" style="144" customWidth="1" outlineLevel="2"/>
    <col min="21" max="21" width="14.5703125" style="144" customWidth="1" outlineLevel="2"/>
    <col min="22" max="23" width="8.42578125" style="144" bestFit="1" customWidth="1" outlineLevel="2"/>
    <col min="24" max="24" width="7.5703125" style="144" customWidth="1" outlineLevel="2"/>
    <col min="25" max="25" width="12" style="144" bestFit="1" customWidth="1" outlineLevel="1"/>
    <col min="26" max="26" width="11.85546875" style="144" customWidth="1" outlineLevel="2"/>
    <col min="27" max="27" width="9" style="144" bestFit="1" customWidth="1" outlineLevel="2"/>
    <col min="28" max="28" width="14.42578125" style="144" customWidth="1" outlineLevel="1"/>
    <col min="29" max="29" width="24.140625" style="144" customWidth="1" outlineLevel="1"/>
    <col min="30" max="30" width="12.85546875" style="144" customWidth="1" outlineLevel="2"/>
    <col min="31" max="31" width="22.28515625" style="144" customWidth="1" outlineLevel="2"/>
    <col min="32" max="32" width="20.7109375" style="144" customWidth="1" outlineLevel="1"/>
    <col min="33" max="33" width="11" style="144" bestFit="1" customWidth="1" outlineLevel="2"/>
    <col min="34" max="34" width="9" style="144" bestFit="1" customWidth="1" outlineLevel="2"/>
    <col min="35" max="35" width="7.28515625" style="144" customWidth="1" outlineLevel="2"/>
    <col min="36" max="36" width="18" style="144" customWidth="1" outlineLevel="2"/>
    <col min="37" max="37" width="13.28515625" style="144" customWidth="1" outlineLevel="2"/>
    <col min="38" max="38" width="17.5703125" style="144" customWidth="1" outlineLevel="2"/>
    <col min="39" max="39" width="20.28515625" style="144" customWidth="1" outlineLevel="1"/>
    <col min="40" max="40" width="17" style="144" customWidth="1" outlineLevel="1"/>
    <col min="41" max="41" width="39.85546875" style="144" customWidth="1" outlineLevel="2"/>
    <col min="42" max="42" width="21.5703125" style="144" customWidth="1"/>
    <col min="43" max="43" width="19.5703125" style="144" customWidth="1"/>
    <col min="44" max="44" width="26" style="144" customWidth="1"/>
    <col min="45" max="45" width="20.28515625" style="144" customWidth="1"/>
    <col min="46" max="46" width="25.7109375" style="144" customWidth="1"/>
    <col min="47" max="47" width="24" style="140" customWidth="1"/>
    <col min="48" max="48" width="21.42578125" style="140" customWidth="1"/>
    <col min="49" max="49" width="17.28515625" style="140" customWidth="1"/>
    <col min="50" max="51" width="15" style="140" customWidth="1"/>
    <col min="52" max="52" width="21.42578125" style="140" customWidth="1"/>
    <col min="53" max="53" width="15" style="140" customWidth="1"/>
    <col min="54" max="54" width="22.7109375" style="140" customWidth="1"/>
    <col min="55" max="58" width="9.140625" customWidth="1"/>
    <col min="59" max="16384" width="8.85546875" style="28"/>
  </cols>
  <sheetData>
    <row r="1" spans="1:89" s="32" customFormat="1" ht="55.9" customHeight="1">
      <c r="A1" s="73"/>
      <c r="B1" s="510" t="s">
        <v>151</v>
      </c>
      <c r="C1" s="510"/>
      <c r="D1" s="510"/>
      <c r="E1" s="510"/>
      <c r="F1" s="510"/>
      <c r="G1" s="510"/>
      <c r="H1" s="510"/>
      <c r="I1" s="213"/>
      <c r="J1" s="213"/>
      <c r="K1" s="213"/>
      <c r="L1" s="213"/>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c r="BC1" s="28"/>
      <c r="BD1" s="28"/>
      <c r="BE1" s="28"/>
      <c r="BF1" s="28"/>
      <c r="BG1" s="28"/>
      <c r="BH1" s="28"/>
      <c r="BI1" s="28"/>
      <c r="BJ1" s="28"/>
      <c r="BK1" s="28"/>
      <c r="BL1" s="28"/>
      <c r="BM1" s="28"/>
      <c r="BN1" s="28"/>
      <c r="BO1" s="28"/>
      <c r="BP1" s="28"/>
      <c r="BQ1" s="28"/>
      <c r="BR1" s="28"/>
      <c r="BS1" s="28"/>
      <c r="BT1" s="28"/>
    </row>
    <row r="2" spans="1:89" ht="78.75" customHeight="1">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Q2" s="511" t="s">
        <v>187</v>
      </c>
      <c r="AR2" s="512"/>
      <c r="AS2" s="512"/>
      <c r="AT2" s="512"/>
      <c r="AU2" s="512"/>
      <c r="AV2" s="512"/>
      <c r="AW2" s="512"/>
      <c r="AX2" s="512"/>
      <c r="AY2" s="512"/>
      <c r="AZ2" s="512"/>
      <c r="BA2" s="512"/>
      <c r="BB2" s="513"/>
      <c r="BC2" s="28"/>
      <c r="BD2" s="28"/>
      <c r="BE2" s="28"/>
      <c r="BF2" s="28"/>
    </row>
    <row r="3" spans="1:89" s="29" customFormat="1" ht="110.25" customHeight="1">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331" t="s">
        <v>25</v>
      </c>
    </row>
    <row r="4" spans="1:89" s="31" customFormat="1" ht="52.15" customHeight="1">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89" s="30" customFormat="1" ht="62.25" customHeight="1">
      <c r="A5" s="78"/>
      <c r="B5" s="434"/>
      <c r="C5" s="521" t="s">
        <v>798</v>
      </c>
      <c r="D5" s="522"/>
      <c r="E5" s="523"/>
      <c r="F5" s="435"/>
      <c r="G5" s="436"/>
      <c r="H5" s="437" t="s">
        <v>59</v>
      </c>
      <c r="I5" s="446"/>
      <c r="J5" s="446"/>
      <c r="K5" s="446"/>
      <c r="L5" s="447">
        <f t="shared" ref="L5:M5" si="0">SUM(L9,L12,L21,L23,L25,L28)</f>
        <v>38500700</v>
      </c>
      <c r="M5" s="447">
        <f t="shared" si="0"/>
        <v>6429616.9000000004</v>
      </c>
      <c r="N5" s="447"/>
      <c r="O5" s="447"/>
      <c r="P5" s="447"/>
      <c r="Q5" s="447"/>
      <c r="R5" s="447">
        <f t="shared" ref="R5:U5" si="1">SUM(R9,R12,R21,R23,R25,R28)</f>
        <v>400000</v>
      </c>
      <c r="S5" s="447">
        <f t="shared" si="1"/>
        <v>600000</v>
      </c>
      <c r="T5" s="447">
        <f t="shared" si="1"/>
        <v>0</v>
      </c>
      <c r="U5" s="447">
        <f t="shared" si="1"/>
        <v>800000</v>
      </c>
      <c r="V5" s="447"/>
      <c r="W5" s="447"/>
      <c r="X5" s="447"/>
      <c r="Y5" s="447">
        <f t="shared" ref="Y5:AF5" si="2">SUM(Y9,Y12,Y21,Y23,Y25,Y28)</f>
        <v>0</v>
      </c>
      <c r="Z5" s="447">
        <f t="shared" si="2"/>
        <v>0</v>
      </c>
      <c r="AA5" s="447">
        <f t="shared" si="2"/>
        <v>0</v>
      </c>
      <c r="AB5" s="447">
        <f t="shared" si="2"/>
        <v>2300000</v>
      </c>
      <c r="AC5" s="447">
        <f t="shared" si="2"/>
        <v>9136250.845999999</v>
      </c>
      <c r="AD5" s="447">
        <f t="shared" si="2"/>
        <v>0</v>
      </c>
      <c r="AE5" s="447">
        <f t="shared" si="2"/>
        <v>2647250.1691999999</v>
      </c>
      <c r="AF5" s="447">
        <f t="shared" si="2"/>
        <v>15883501.015199998</v>
      </c>
      <c r="AG5" s="447"/>
      <c r="AH5" s="447"/>
      <c r="AI5" s="447"/>
      <c r="AJ5" s="447">
        <f t="shared" ref="AJ5:AN5" si="3">SUM(AJ9,AJ12,AJ21,AJ23,AJ25,AJ28)</f>
        <v>0</v>
      </c>
      <c r="AK5" s="447">
        <f t="shared" si="3"/>
        <v>0</v>
      </c>
      <c r="AL5" s="447">
        <f t="shared" si="3"/>
        <v>0</v>
      </c>
      <c r="AM5" s="447">
        <f t="shared" si="3"/>
        <v>0</v>
      </c>
      <c r="AN5" s="447">
        <f t="shared" si="3"/>
        <v>0</v>
      </c>
      <c r="AO5" s="447"/>
      <c r="AP5" s="149"/>
      <c r="AQ5" s="447">
        <f t="shared" ref="AQ5:AR5" si="4">SUM(AQ9,AQ12,AQ21,AQ23,AQ25,AQ28)</f>
        <v>44930316.900000006</v>
      </c>
      <c r="AR5" s="447">
        <f t="shared" si="4"/>
        <v>15883501.015199998</v>
      </c>
      <c r="AS5" s="447">
        <f>SUM(AS9,AS12,AS21,AS23,AS25,AS28)</f>
        <v>0</v>
      </c>
      <c r="AT5" s="447">
        <f t="shared" ref="AT5:BA5" si="5">SUM(AT9,AT12,AT21,AT23,AT25,AT28)</f>
        <v>60813817.915199995</v>
      </c>
      <c r="AU5" s="447">
        <f t="shared" si="5"/>
        <v>55250617.915199995</v>
      </c>
      <c r="AV5" s="447">
        <f t="shared" si="5"/>
        <v>0</v>
      </c>
      <c r="AW5" s="447">
        <f t="shared" si="5"/>
        <v>0</v>
      </c>
      <c r="AX5" s="447">
        <f t="shared" si="5"/>
        <v>0</v>
      </c>
      <c r="AY5" s="447">
        <f t="shared" si="5"/>
        <v>0</v>
      </c>
      <c r="AZ5" s="447">
        <f t="shared" si="5"/>
        <v>0</v>
      </c>
      <c r="BA5" s="447">
        <f t="shared" si="5"/>
        <v>5563200</v>
      </c>
      <c r="BB5" s="485">
        <f>SUM(AU5:BA5)-AT5</f>
        <v>0</v>
      </c>
      <c r="BC5" s="330"/>
      <c r="BD5" s="330"/>
      <c r="BE5" s="330"/>
      <c r="BF5" s="330"/>
      <c r="BG5" s="330"/>
      <c r="BH5" s="330"/>
      <c r="BI5" s="330"/>
      <c r="BJ5" s="330"/>
      <c r="BK5" s="330"/>
      <c r="BL5" s="330"/>
      <c r="BM5" s="330"/>
      <c r="BN5" s="330"/>
      <c r="BO5" s="330"/>
      <c r="BP5" s="330"/>
      <c r="BQ5" s="330"/>
      <c r="BR5" s="330"/>
      <c r="BS5" s="330"/>
      <c r="BT5" s="330"/>
      <c r="BU5" s="330"/>
      <c r="BV5" s="330"/>
      <c r="BW5" s="330"/>
      <c r="BX5" s="330"/>
      <c r="BY5" s="411"/>
      <c r="BZ5" s="330"/>
      <c r="CA5" s="330"/>
      <c r="CB5" s="330"/>
      <c r="CC5" s="330"/>
      <c r="CD5" s="330"/>
      <c r="CE5" s="330"/>
      <c r="CF5" s="330"/>
      <c r="CG5" s="330"/>
      <c r="CH5" s="330"/>
      <c r="CI5" s="330"/>
      <c r="CJ5" s="330"/>
      <c r="CK5" s="330"/>
    </row>
    <row r="6" spans="1:89" s="30" customFormat="1" ht="62.25" customHeight="1">
      <c r="A6" s="78"/>
      <c r="B6" s="484"/>
      <c r="C6" s="480"/>
      <c r="D6" s="481"/>
      <c r="E6" s="482"/>
      <c r="F6" s="222">
        <v>2026</v>
      </c>
      <c r="G6" s="75">
        <v>2028</v>
      </c>
      <c r="H6" s="483" t="s">
        <v>902</v>
      </c>
      <c r="I6" s="87" t="s">
        <v>161</v>
      </c>
      <c r="J6" s="83">
        <v>12</v>
      </c>
      <c r="K6" s="83">
        <v>30</v>
      </c>
      <c r="L6" s="82">
        <f>IF(I6&lt;&gt;0,((VLOOKUP(I6,'1. Standard_Cost'!$B$4:$D$9,2)+VLOOKUP(I6,'1. Standard_Cost'!$B$4:$D$9,3))*J6*K6),"0")</f>
        <v>35791200</v>
      </c>
      <c r="M6" s="82">
        <f>L6*'1. Standard_Cost'!$F$4</f>
        <v>5977130.4000000004</v>
      </c>
      <c r="N6" s="83"/>
      <c r="O6" s="83"/>
      <c r="P6" s="83"/>
      <c r="Q6" s="83"/>
      <c r="R6" s="84">
        <f>'1. Standard_Cost'!$B$13*N6*P6</f>
        <v>0</v>
      </c>
      <c r="S6" s="84">
        <f>N6*O6*P6*'1. Standard_Cost'!$C$13</f>
        <v>0</v>
      </c>
      <c r="T6" s="84">
        <f>N6*P6*Q6*'1. Standard_Cost'!$D$13</f>
        <v>0</v>
      </c>
      <c r="U6" s="84">
        <f>N6*O6*'1. Standard_Cost'!$E$13</f>
        <v>0</v>
      </c>
      <c r="V6" s="83"/>
      <c r="W6" s="83"/>
      <c r="X6" s="83"/>
      <c r="Y6" s="84">
        <f>+V6*((X6*'1. Standard_Cost'!$B$17)+(W6*X6*'1. Standard_Cost'!$C$17))</f>
        <v>0</v>
      </c>
      <c r="Z6" s="83"/>
      <c r="AA6" s="83"/>
      <c r="AB6" s="84">
        <f>+Z6*'1. Standard_Cost'!$B$21+AA6*'1. Standard_Cost'!$C$21</f>
        <v>0</v>
      </c>
      <c r="AC6" s="85">
        <f>(L6+M6)*0.2</f>
        <v>8353666.0800000001</v>
      </c>
      <c r="AD6" s="86"/>
      <c r="AE6" s="84">
        <f>SUM(AD6,AC6,AB6,Y6,U6,T6,S6,R6)*'1. Standard_Cost'!$B$29</f>
        <v>1670733.216</v>
      </c>
      <c r="AF6" s="84">
        <f t="shared" ref="AF6" si="6">SUM(AE6,AD6,AC6,AB6,Y6,U6,T6,S6,R6)</f>
        <v>10024399.296</v>
      </c>
      <c r="AG6" s="83"/>
      <c r="AH6" s="83"/>
      <c r="AI6" s="83"/>
      <c r="AJ6" s="87"/>
      <c r="AK6" s="87"/>
      <c r="AL6" s="87"/>
      <c r="AM6" s="84">
        <f>AG6*'1. Standard_Cost'!$B$25+'Incremental_Cost Year 2'!AH6*'1. Standard_Cost'!$C$25+'Incremental_Cost Year 2'!AI6*'1. Standard_Cost'!$D$25+'Incremental_Cost Year 2'!AJ6+'Incremental_Cost Year 2'!AL6+AK6</f>
        <v>0</v>
      </c>
      <c r="AN6" s="84">
        <f>AM6*'1. Standard_Cost'!$C$29</f>
        <v>0</v>
      </c>
      <c r="AO6" s="153"/>
      <c r="AP6" s="149">
        <f>AQ6+AR6</f>
        <v>51792729.695999995</v>
      </c>
      <c r="AQ6" s="113">
        <f t="shared" ref="AQ6" si="7">L6+M6</f>
        <v>41768330.399999999</v>
      </c>
      <c r="AR6" s="113">
        <f t="shared" ref="AR6" si="8">AF6</f>
        <v>10024399.296</v>
      </c>
      <c r="AS6" s="113">
        <f t="shared" ref="AS6" si="9">AM6+AN6</f>
        <v>0</v>
      </c>
      <c r="AT6" s="113">
        <f t="shared" ref="AT6" si="10">SUM(AQ6,AR6,AS6)</f>
        <v>51792729.695999995</v>
      </c>
      <c r="AU6" s="154">
        <f>AT6</f>
        <v>51792729.695999995</v>
      </c>
      <c r="AV6" s="154"/>
      <c r="AW6" s="154"/>
      <c r="AX6" s="154"/>
      <c r="AY6" s="154"/>
      <c r="AZ6" s="154"/>
      <c r="BA6" s="154"/>
      <c r="BB6" s="155">
        <f>SUM(AU6:BA6)-AT6</f>
        <v>0</v>
      </c>
      <c r="BC6" s="330"/>
      <c r="BD6" s="330"/>
      <c r="BE6" s="330"/>
      <c r="BF6" s="330"/>
      <c r="BG6" s="330"/>
      <c r="BH6" s="330"/>
      <c r="BI6" s="330"/>
      <c r="BJ6" s="330"/>
      <c r="BK6" s="330"/>
      <c r="BL6" s="330"/>
      <c r="BM6" s="330"/>
      <c r="BN6" s="330"/>
      <c r="BO6" s="330"/>
      <c r="BP6" s="330"/>
      <c r="BQ6" s="330"/>
      <c r="BR6" s="330"/>
      <c r="BS6" s="330"/>
      <c r="BT6" s="330"/>
      <c r="BU6" s="330"/>
      <c r="BV6" s="330"/>
      <c r="BW6" s="330"/>
      <c r="BX6" s="330"/>
      <c r="BY6" s="411"/>
      <c r="BZ6" s="330"/>
      <c r="CA6" s="330"/>
      <c r="CB6" s="330"/>
      <c r="CC6" s="330"/>
      <c r="CD6" s="330"/>
      <c r="CE6" s="330"/>
      <c r="CF6" s="330"/>
      <c r="CG6" s="330"/>
      <c r="CH6" s="330"/>
      <c r="CI6" s="330"/>
      <c r="CJ6" s="330"/>
      <c r="CK6" s="330"/>
    </row>
    <row r="7" spans="1:89" ht="88.9" customHeight="1" outlineLevel="2">
      <c r="A7" s="73"/>
      <c r="B7" s="107"/>
      <c r="C7" s="108"/>
      <c r="D7" s="91"/>
      <c r="E7" s="292"/>
      <c r="F7" s="222">
        <v>2026</v>
      </c>
      <c r="G7" s="75">
        <v>2028</v>
      </c>
      <c r="H7" s="216" t="s">
        <v>904</v>
      </c>
      <c r="I7" s="87"/>
      <c r="J7" s="83"/>
      <c r="K7" s="83"/>
      <c r="L7" s="82" t="str">
        <f>IF(I7&lt;&gt;0,((VLOOKUP(I7,'1. Standard_Cost'!$B$4:$D$9,2)+VLOOKUP(I7,'1. Standard_Cost'!$B$4:$D$9,3))*J7*K7),"0")</f>
        <v>0</v>
      </c>
      <c r="M7" s="82">
        <f>L7*'1. Standard_Cost'!$F$4</f>
        <v>0</v>
      </c>
      <c r="N7" s="83">
        <v>8</v>
      </c>
      <c r="O7" s="83">
        <v>2</v>
      </c>
      <c r="P7" s="83">
        <v>25</v>
      </c>
      <c r="Q7" s="83">
        <v>0</v>
      </c>
      <c r="R7" s="84">
        <f>'1. Standard_Cost'!$B$13*N7*P7</f>
        <v>400000</v>
      </c>
      <c r="S7" s="84">
        <f>N7*O7*P7*'1. Standard_Cost'!$C$13</f>
        <v>600000</v>
      </c>
      <c r="T7" s="84">
        <f>N7*P7*Q7*'1. Standard_Cost'!$D$13</f>
        <v>0</v>
      </c>
      <c r="U7" s="84">
        <f>N7*O7*'1. Standard_Cost'!$E$13</f>
        <v>800000</v>
      </c>
      <c r="V7" s="83"/>
      <c r="W7" s="83"/>
      <c r="X7" s="83"/>
      <c r="Y7" s="84">
        <f>+V7*((X7*'1. Standard_Cost'!$B$17)+(W7*X7*'1. Standard_Cost'!$C$17))</f>
        <v>0</v>
      </c>
      <c r="Z7" s="83">
        <v>20</v>
      </c>
      <c r="AA7" s="83">
        <v>20</v>
      </c>
      <c r="AB7" s="84">
        <f>+Z7*'1. Standard_Cost'!$B$21+AA7*'1. Standard_Cost'!$C$21</f>
        <v>2300000</v>
      </c>
      <c r="AC7" s="85">
        <f>(200*1000)+(8*2*21000)</f>
        <v>536000</v>
      </c>
      <c r="AD7" s="86"/>
      <c r="AE7" s="84">
        <f>SUM(AD7,AC7,AB7,Y7,U7,T7,S7,R7)*'1. Standard_Cost'!$B$29</f>
        <v>927200</v>
      </c>
      <c r="AF7" s="84">
        <f t="shared" ref="AF7:AF8" si="11">SUM(AE7,AD7,AC7,AB7,Y7,U7,T7,S7,R7)</f>
        <v>5563200</v>
      </c>
      <c r="AG7" s="83"/>
      <c r="AH7" s="83"/>
      <c r="AI7" s="83"/>
      <c r="AJ7" s="87"/>
      <c r="AK7" s="87"/>
      <c r="AL7" s="87"/>
      <c r="AM7" s="84">
        <f>AG7*'1. Standard_Cost'!$B$25+'Incremental_Cost Year 2'!AH7*'1. Standard_Cost'!$C$25+'Incremental_Cost Year 2'!AI7*'1. Standard_Cost'!$D$25+'Incremental_Cost Year 2'!AJ7+'Incremental_Cost Year 2'!AL7+AK7</f>
        <v>0</v>
      </c>
      <c r="AN7" s="84">
        <f>AM7*'1. Standard_Cost'!$C$29</f>
        <v>0</v>
      </c>
      <c r="AO7" s="87"/>
      <c r="AP7" s="144">
        <f t="shared" ref="AP7:AP27" si="12">AQ7+AR7</f>
        <v>5563200</v>
      </c>
      <c r="AQ7" s="113">
        <f t="shared" ref="AQ7:AQ8" si="13">L7+M7</f>
        <v>0</v>
      </c>
      <c r="AR7" s="113">
        <f t="shared" ref="AR7:AR8" si="14">AF7</f>
        <v>5563200</v>
      </c>
      <c r="AS7" s="113">
        <f t="shared" ref="AS7:AS8" si="15">AM7+AN7</f>
        <v>0</v>
      </c>
      <c r="AT7" s="113">
        <f t="shared" ref="AT7:AT8" si="16">SUM(AQ7,AR7,AS7)</f>
        <v>5563200</v>
      </c>
      <c r="AU7" s="154"/>
      <c r="AV7" s="154"/>
      <c r="AW7" s="154"/>
      <c r="AX7" s="154"/>
      <c r="AY7" s="154"/>
      <c r="AZ7" s="154"/>
      <c r="BA7" s="154">
        <f>AT7</f>
        <v>5563200</v>
      </c>
      <c r="BB7" s="155">
        <f t="shared" ref="BB7:BB8" si="17">SUM(AU7:BA7)-AT7</f>
        <v>0</v>
      </c>
      <c r="BC7" s="28"/>
      <c r="BD7" s="28"/>
      <c r="BE7" s="28"/>
      <c r="BF7" s="28"/>
    </row>
    <row r="8" spans="1:89" ht="94.5" outlineLevel="2">
      <c r="A8" s="73"/>
      <c r="B8" s="107"/>
      <c r="C8" s="108"/>
      <c r="D8" s="134"/>
      <c r="E8" s="292"/>
      <c r="F8" s="222">
        <v>2026</v>
      </c>
      <c r="G8" s="75">
        <v>2026</v>
      </c>
      <c r="H8" s="216" t="s">
        <v>908</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11"/>
        <v>0</v>
      </c>
      <c r="AG8" s="83"/>
      <c r="AH8" s="83"/>
      <c r="AI8" s="83"/>
      <c r="AJ8" s="87"/>
      <c r="AK8" s="87"/>
      <c r="AL8" s="87"/>
      <c r="AM8" s="84">
        <f>AG8*'1. Standard_Cost'!$B$25+'Incremental_Cost Year 2'!AH8*'1. Standard_Cost'!$C$25+'Incremental_Cost Year 2'!AI8*'1. Standard_Cost'!$D$25+'Incremental_Cost Year 2'!AJ8+'Incremental_Cost Year 2'!AL8+AK8</f>
        <v>0</v>
      </c>
      <c r="AN8" s="84">
        <f>AM8*'1. Standard_Cost'!$C$29</f>
        <v>0</v>
      </c>
      <c r="AO8" s="87"/>
      <c r="AP8" s="144">
        <f t="shared" si="12"/>
        <v>0</v>
      </c>
      <c r="AQ8" s="113">
        <f t="shared" si="13"/>
        <v>0</v>
      </c>
      <c r="AR8" s="113">
        <f t="shared" si="14"/>
        <v>0</v>
      </c>
      <c r="AS8" s="113">
        <f t="shared" si="15"/>
        <v>0</v>
      </c>
      <c r="AT8" s="113">
        <f t="shared" si="16"/>
        <v>0</v>
      </c>
      <c r="AU8" s="154"/>
      <c r="AV8" s="154"/>
      <c r="AW8" s="154"/>
      <c r="AX8" s="154"/>
      <c r="AY8" s="154"/>
      <c r="AZ8" s="154"/>
      <c r="BA8" s="154"/>
      <c r="BB8" s="155">
        <f t="shared" si="17"/>
        <v>0</v>
      </c>
      <c r="BC8" s="28"/>
      <c r="BD8" s="28"/>
      <c r="BE8" s="28"/>
      <c r="BF8" s="28"/>
    </row>
    <row r="9" spans="1:89" ht="47.25" outlineLevel="1">
      <c r="A9" s="73"/>
      <c r="B9" s="96"/>
      <c r="C9" s="74"/>
      <c r="D9" s="259" t="s">
        <v>800</v>
      </c>
      <c r="E9" s="414" t="s">
        <v>898</v>
      </c>
      <c r="F9" s="134">
        <v>2026</v>
      </c>
      <c r="G9" s="134">
        <v>2028</v>
      </c>
      <c r="H9" s="220" t="s">
        <v>799</v>
      </c>
      <c r="I9" s="156"/>
      <c r="J9" s="156"/>
      <c r="K9" s="156"/>
      <c r="L9" s="84">
        <f>SUM(L6:L8)</f>
        <v>35791200</v>
      </c>
      <c r="M9" s="84">
        <f>SUM(M6:M8)</f>
        <v>5977130.4000000004</v>
      </c>
      <c r="N9" s="84"/>
      <c r="O9" s="156"/>
      <c r="P9" s="156"/>
      <c r="Q9" s="156"/>
      <c r="R9" s="84">
        <f>SUM(R6:R8)</f>
        <v>400000</v>
      </c>
      <c r="S9" s="84">
        <f>SUM(S6:S8)</f>
        <v>600000</v>
      </c>
      <c r="T9" s="84">
        <f>SUM(T6:T8)</f>
        <v>0</v>
      </c>
      <c r="U9" s="84">
        <f>SUM(U6:U8)</f>
        <v>800000</v>
      </c>
      <c r="V9" s="156"/>
      <c r="W9" s="156"/>
      <c r="X9" s="156"/>
      <c r="Y9" s="84">
        <f>SUM(Y6:Y8)</f>
        <v>0</v>
      </c>
      <c r="Z9" s="156"/>
      <c r="AA9" s="156"/>
      <c r="AB9" s="84">
        <f>SUM(AB6:AB8)</f>
        <v>2300000</v>
      </c>
      <c r="AC9" s="84">
        <f>SUM(AC6:AC8)</f>
        <v>8889666.0800000001</v>
      </c>
      <c r="AD9" s="84">
        <f>SUM(AD6:AD8)</f>
        <v>0</v>
      </c>
      <c r="AE9" s="84">
        <f>SUM(AE6:AE8)</f>
        <v>2597933.216</v>
      </c>
      <c r="AF9" s="84">
        <f>SUM(AF6:AF8)</f>
        <v>15587599.296</v>
      </c>
      <c r="AG9" s="156"/>
      <c r="AH9" s="156"/>
      <c r="AI9" s="156"/>
      <c r="AJ9" s="84">
        <f>SUM(AJ6:AJ8)</f>
        <v>0</v>
      </c>
      <c r="AK9" s="84">
        <f>SUM(AK6:AK8)</f>
        <v>0</v>
      </c>
      <c r="AL9" s="84">
        <f>SUM(AL6:AL8)</f>
        <v>0</v>
      </c>
      <c r="AM9" s="84">
        <f>SUM(AM6:AM8)</f>
        <v>0</v>
      </c>
      <c r="AN9" s="84">
        <f>SUM(AN6:AN8)</f>
        <v>0</v>
      </c>
      <c r="AO9" s="157"/>
      <c r="AP9" s="158"/>
      <c r="AQ9" s="84">
        <f t="shared" ref="AQ9:BB9" si="18">SUM(AQ6:AQ8)</f>
        <v>41768330.399999999</v>
      </c>
      <c r="AR9" s="84">
        <f t="shared" si="18"/>
        <v>15587599.296</v>
      </c>
      <c r="AS9" s="84">
        <f t="shared" si="18"/>
        <v>0</v>
      </c>
      <c r="AT9" s="84">
        <f t="shared" si="18"/>
        <v>57355929.695999995</v>
      </c>
      <c r="AU9" s="84">
        <f t="shared" si="18"/>
        <v>51792729.695999995</v>
      </c>
      <c r="AV9" s="84">
        <f t="shared" si="18"/>
        <v>0</v>
      </c>
      <c r="AW9" s="84">
        <f t="shared" si="18"/>
        <v>0</v>
      </c>
      <c r="AX9" s="84">
        <f t="shared" si="18"/>
        <v>0</v>
      </c>
      <c r="AY9" s="84">
        <f t="shared" si="18"/>
        <v>0</v>
      </c>
      <c r="AZ9" s="84">
        <f t="shared" si="18"/>
        <v>0</v>
      </c>
      <c r="BA9" s="84">
        <f t="shared" si="18"/>
        <v>5563200</v>
      </c>
      <c r="BB9" s="84">
        <f t="shared" si="18"/>
        <v>0</v>
      </c>
      <c r="BC9" s="28"/>
      <c r="BD9" s="28"/>
      <c r="BE9" s="28"/>
      <c r="BF9" s="28"/>
    </row>
    <row r="10" spans="1:89" ht="141.75" outlineLevel="2">
      <c r="A10" s="73"/>
      <c r="B10" s="107"/>
      <c r="C10" s="108"/>
      <c r="D10" s="91"/>
      <c r="E10" s="131"/>
      <c r="F10" s="343">
        <v>2026</v>
      </c>
      <c r="G10" s="343">
        <v>2026</v>
      </c>
      <c r="H10" s="70" t="s">
        <v>911</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SUM(AE10,AD10,AC10,AB10,Y10,U10,T10,S10,R10)</f>
        <v>0</v>
      </c>
      <c r="AG10" s="83"/>
      <c r="AH10" s="83"/>
      <c r="AI10" s="83"/>
      <c r="AJ10" s="87"/>
      <c r="AK10" s="87"/>
      <c r="AL10" s="87"/>
      <c r="AM10" s="84">
        <f>AG10*'1. Standard_Cost'!$B$25+'Incremental_Cost Year 2'!AH10*'1. Standard_Cost'!$C$25+'Incremental_Cost Year 2'!AI10*'1. Standard_Cost'!$D$25+'Incremental_Cost Year 2'!AJ10+'Incremental_Cost Year 2'!AL10+AK10</f>
        <v>0</v>
      </c>
      <c r="AN10" s="84">
        <f>AM10*'1. Standard_Cost'!$C$29</f>
        <v>0</v>
      </c>
      <c r="AO10" s="153"/>
      <c r="AP10" s="144">
        <f t="shared" si="12"/>
        <v>0</v>
      </c>
      <c r="AQ10" s="113">
        <f>L10+M10</f>
        <v>0</v>
      </c>
      <c r="AR10" s="113">
        <f>AF10</f>
        <v>0</v>
      </c>
      <c r="AS10" s="113">
        <f>AM10+AN10</f>
        <v>0</v>
      </c>
      <c r="AT10" s="113">
        <f>SUM(AQ10,AR10,AS10)</f>
        <v>0</v>
      </c>
      <c r="AU10" s="154"/>
      <c r="AV10" s="154"/>
      <c r="AW10" s="154"/>
      <c r="AX10" s="154"/>
      <c r="AY10" s="154"/>
      <c r="AZ10" s="154"/>
      <c r="BA10" s="154"/>
      <c r="BB10" s="328">
        <f>SUM(AU10:BA10)-AT10</f>
        <v>0</v>
      </c>
      <c r="BC10" s="28"/>
      <c r="BD10" s="28"/>
      <c r="BE10" s="28"/>
      <c r="BF10" s="28"/>
    </row>
    <row r="11" spans="1:89" ht="37.15" customHeight="1" outlineLevel="2">
      <c r="A11" s="73"/>
      <c r="B11" s="107"/>
      <c r="C11" s="108"/>
      <c r="D11" s="91"/>
      <c r="E11" s="131"/>
      <c r="F11" s="343">
        <v>2026</v>
      </c>
      <c r="G11" s="343">
        <v>2028</v>
      </c>
      <c r="H11" s="345" t="s">
        <v>914</v>
      </c>
      <c r="I11" s="87" t="s">
        <v>161</v>
      </c>
      <c r="J11" s="486">
        <v>1</v>
      </c>
      <c r="K11" s="83">
        <v>5</v>
      </c>
      <c r="L11" s="82">
        <f>IF(I11&lt;&gt;0,((VLOOKUP(I11,'1. Standard_Cost'!$B$4:$D$9,2)+VLOOKUP(I11,'1. Standard_Cost'!$B$4:$D$9,3))*J11*K11),"0")</f>
        <v>497100</v>
      </c>
      <c r="M11" s="82">
        <f>L11*'1. Standard_Cost'!$F$4</f>
        <v>83015.700000000012</v>
      </c>
      <c r="N11" s="83"/>
      <c r="O11" s="83"/>
      <c r="P11" s="83"/>
      <c r="Q11" s="83"/>
      <c r="R11" s="84">
        <f>'1. Standard_Cost'!$B$13*N11*P11</f>
        <v>0</v>
      </c>
      <c r="S11" s="84">
        <f>N11*O11*P11*'1. Standard_Cost'!$C$13</f>
        <v>0</v>
      </c>
      <c r="T11" s="84">
        <f>N11*P11*Q11*'1. Standard_Cost'!$D$13</f>
        <v>0</v>
      </c>
      <c r="U11" s="84">
        <f>N11*O11*'1. Standard_Cost'!$E$13</f>
        <v>0</v>
      </c>
      <c r="V11" s="83"/>
      <c r="W11" s="83"/>
      <c r="X11" s="83"/>
      <c r="Y11" s="84">
        <f>+V11*((X11*'1. Standard_Cost'!$B$17)+(W11*X11*'1. Standard_Cost'!$C$17))</f>
        <v>0</v>
      </c>
      <c r="Z11" s="83"/>
      <c r="AA11" s="83"/>
      <c r="AB11" s="84">
        <f>+Z11*'1. Standard_Cost'!$B$21+AA11*'1. Standard_Cost'!$C$21</f>
        <v>0</v>
      </c>
      <c r="AC11" s="85">
        <f>(L11+M11)*0.1</f>
        <v>58011.57</v>
      </c>
      <c r="AD11" s="86"/>
      <c r="AE11" s="84">
        <f>SUM(AD11,AC11,AB11,Y11,U11,T11,S11,R11)*'1. Standard_Cost'!$B$29</f>
        <v>11602.314</v>
      </c>
      <c r="AF11" s="84">
        <f t="shared" ref="AF11:AF13" si="19">SUM(AE11,AD11,AC11,AB11,Y11,U11,T11,S11,R11)</f>
        <v>69613.884000000005</v>
      </c>
      <c r="AG11" s="83"/>
      <c r="AH11" s="83"/>
      <c r="AI11" s="83"/>
      <c r="AJ11" s="87"/>
      <c r="AK11" s="87"/>
      <c r="AL11" s="87"/>
      <c r="AM11" s="84">
        <f>AG11*'1. Standard_Cost'!$B$25+'Incremental_Cost Year 2'!AH11*'1. Standard_Cost'!$C$25+'Incremental_Cost Year 2'!AI11*'1. Standard_Cost'!$D$25+'Incremental_Cost Year 2'!AJ11+'Incremental_Cost Year 2'!AL11+AK11</f>
        <v>0</v>
      </c>
      <c r="AN11" s="84">
        <f>AM11*'1. Standard_Cost'!$C$29</f>
        <v>0</v>
      </c>
      <c r="AO11" s="153"/>
      <c r="AP11" s="144">
        <f t="shared" si="12"/>
        <v>649729.58399999992</v>
      </c>
      <c r="AQ11" s="113">
        <f t="shared" ref="AQ11:AQ13" si="20">L11+M11</f>
        <v>580115.69999999995</v>
      </c>
      <c r="AR11" s="113">
        <f t="shared" ref="AR11:AR13" si="21">AF11</f>
        <v>69613.884000000005</v>
      </c>
      <c r="AS11" s="113">
        <f t="shared" ref="AS11:AS13" si="22">AM11+AN11</f>
        <v>0</v>
      </c>
      <c r="AT11" s="113">
        <f t="shared" ref="AT11:AT13" si="23">SUM(AQ11,AR11,AS11)</f>
        <v>649729.58399999992</v>
      </c>
      <c r="AU11" s="154">
        <f>AT11</f>
        <v>649729.58399999992</v>
      </c>
      <c r="AV11" s="154"/>
      <c r="AW11" s="154"/>
      <c r="AX11" s="154"/>
      <c r="AY11" s="154"/>
      <c r="AZ11" s="154"/>
      <c r="BA11" s="154"/>
      <c r="BB11" s="328">
        <f t="shared" ref="BB11:BB13" si="24">SUM(AU11:BA11)-AT11</f>
        <v>0</v>
      </c>
      <c r="BC11" s="28"/>
      <c r="BD11" s="28"/>
      <c r="BE11" s="28"/>
      <c r="BF11" s="28"/>
    </row>
    <row r="12" spans="1:89" ht="37.15" customHeight="1" outlineLevel="2">
      <c r="A12" s="73"/>
      <c r="B12" s="107"/>
      <c r="C12" s="108"/>
      <c r="D12" s="420" t="s">
        <v>803</v>
      </c>
      <c r="E12" s="220" t="s">
        <v>910</v>
      </c>
      <c r="F12" s="343">
        <v>2026</v>
      </c>
      <c r="G12" s="343">
        <v>2028</v>
      </c>
      <c r="H12" s="419" t="s">
        <v>801</v>
      </c>
      <c r="I12" s="156"/>
      <c r="J12" s="156"/>
      <c r="K12" s="156"/>
      <c r="L12" s="84">
        <f>SUM(L10:L11)</f>
        <v>497100</v>
      </c>
      <c r="M12" s="84">
        <f>SUM(M10:M11)</f>
        <v>83015.700000000012</v>
      </c>
      <c r="N12" s="84"/>
      <c r="O12" s="156"/>
      <c r="P12" s="156"/>
      <c r="Q12" s="156"/>
      <c r="R12" s="84">
        <f t="shared" ref="R12:U12" si="25">SUM(R10:R11)</f>
        <v>0</v>
      </c>
      <c r="S12" s="84">
        <f t="shared" si="25"/>
        <v>0</v>
      </c>
      <c r="T12" s="84">
        <f t="shared" si="25"/>
        <v>0</v>
      </c>
      <c r="U12" s="84">
        <f t="shared" si="25"/>
        <v>0</v>
      </c>
      <c r="V12" s="156"/>
      <c r="W12" s="156"/>
      <c r="X12" s="156"/>
      <c r="Y12" s="84">
        <f>SUM(Y10:Y11)</f>
        <v>0</v>
      </c>
      <c r="Z12" s="156"/>
      <c r="AA12" s="156"/>
      <c r="AB12" s="84">
        <f t="shared" ref="AB12:AF12" si="26">SUM(AB10:AB11)</f>
        <v>0</v>
      </c>
      <c r="AC12" s="84">
        <f t="shared" si="26"/>
        <v>58011.57</v>
      </c>
      <c r="AD12" s="84">
        <f t="shared" si="26"/>
        <v>0</v>
      </c>
      <c r="AE12" s="84">
        <f t="shared" si="26"/>
        <v>11602.314</v>
      </c>
      <c r="AF12" s="84">
        <f t="shared" si="26"/>
        <v>69613.884000000005</v>
      </c>
      <c r="AG12" s="156"/>
      <c r="AH12" s="156"/>
      <c r="AI12" s="156"/>
      <c r="AJ12" s="84">
        <f t="shared" ref="AJ12:AN12" si="27">SUM(AJ10:AJ11)</f>
        <v>0</v>
      </c>
      <c r="AK12" s="84">
        <f t="shared" si="27"/>
        <v>0</v>
      </c>
      <c r="AL12" s="84">
        <f t="shared" si="27"/>
        <v>0</v>
      </c>
      <c r="AM12" s="84">
        <f t="shared" si="27"/>
        <v>0</v>
      </c>
      <c r="AN12" s="84">
        <f t="shared" si="27"/>
        <v>0</v>
      </c>
      <c r="AO12" s="157"/>
      <c r="AP12" s="158"/>
      <c r="AQ12" s="84">
        <f t="shared" ref="AQ12:BB12" si="28">SUM(AQ10:AQ11)</f>
        <v>580115.69999999995</v>
      </c>
      <c r="AR12" s="84">
        <f t="shared" si="28"/>
        <v>69613.884000000005</v>
      </c>
      <c r="AS12" s="84">
        <f t="shared" si="28"/>
        <v>0</v>
      </c>
      <c r="AT12" s="84">
        <f t="shared" si="28"/>
        <v>649729.58399999992</v>
      </c>
      <c r="AU12" s="84">
        <f t="shared" si="28"/>
        <v>649729.58399999992</v>
      </c>
      <c r="AV12" s="84">
        <f t="shared" si="28"/>
        <v>0</v>
      </c>
      <c r="AW12" s="84">
        <f t="shared" si="28"/>
        <v>0</v>
      </c>
      <c r="AX12" s="84">
        <f t="shared" si="28"/>
        <v>0</v>
      </c>
      <c r="AY12" s="84">
        <f t="shared" si="28"/>
        <v>0</v>
      </c>
      <c r="AZ12" s="84">
        <f t="shared" si="28"/>
        <v>0</v>
      </c>
      <c r="BA12" s="84">
        <f t="shared" si="28"/>
        <v>0</v>
      </c>
      <c r="BB12" s="84">
        <f t="shared" si="28"/>
        <v>0</v>
      </c>
      <c r="BC12" s="28"/>
      <c r="BD12" s="28"/>
      <c r="BE12" s="28"/>
      <c r="BF12" s="28"/>
    </row>
    <row r="13" spans="1:89" ht="77.25" outlineLevel="2">
      <c r="A13" s="73"/>
      <c r="B13" s="107"/>
      <c r="C13" s="108"/>
      <c r="D13" s="174"/>
      <c r="E13" s="126"/>
      <c r="F13" s="225">
        <v>2026</v>
      </c>
      <c r="G13" s="225">
        <v>2028</v>
      </c>
      <c r="H13" s="345" t="s">
        <v>916</v>
      </c>
      <c r="I13" s="87" t="s">
        <v>5</v>
      </c>
      <c r="J13" s="83">
        <v>3</v>
      </c>
      <c r="K13" s="83">
        <v>3</v>
      </c>
      <c r="L13" s="82">
        <f>IF(I13&lt;&gt;0,((VLOOKUP(I13,'1. Standard_Cost'!$B$4:$D$9,2)+VLOOKUP(I13,'1. Standard_Cost'!$B$4:$D$9,3))*J13*K13),"0")</f>
        <v>1038780</v>
      </c>
      <c r="M13" s="82">
        <f>L13*'1. Standard_Cost'!$F$4</f>
        <v>173476.26</v>
      </c>
      <c r="N13" s="83"/>
      <c r="O13" s="83"/>
      <c r="P13" s="83"/>
      <c r="Q13" s="83"/>
      <c r="R13" s="84">
        <f>'1. Standard_Cost'!$B$13*N13*P13</f>
        <v>0</v>
      </c>
      <c r="S13" s="84">
        <f>N13*O13*P13*'1. Standard_Cost'!$C$13</f>
        <v>0</v>
      </c>
      <c r="T13" s="84">
        <f>N13*P13*Q13*'1. Standard_Cost'!$D$13</f>
        <v>0</v>
      </c>
      <c r="U13" s="84">
        <f>N13*O13*'1. Standard_Cost'!$E$13</f>
        <v>0</v>
      </c>
      <c r="V13" s="83"/>
      <c r="W13" s="83"/>
      <c r="X13" s="83"/>
      <c r="Y13" s="84">
        <f>+V13*((X13*'1. Standard_Cost'!$B$17)+(W13*X13*'1. Standard_Cost'!$C$17))</f>
        <v>0</v>
      </c>
      <c r="Z13" s="83"/>
      <c r="AA13" s="83"/>
      <c r="AB13" s="84">
        <f>+Z13*'1. Standard_Cost'!$B$21+AA13*'1. Standard_Cost'!$C$21</f>
        <v>0</v>
      </c>
      <c r="AC13" s="85">
        <f>(L13+M13)*0.1</f>
        <v>121225.626</v>
      </c>
      <c r="AD13" s="86"/>
      <c r="AE13" s="84">
        <f>SUM(AD13,AC13,AB13,Y13,U13,T13,S13,R13)*'1. Standard_Cost'!$B$29</f>
        <v>24245.125200000002</v>
      </c>
      <c r="AF13" s="84">
        <f t="shared" si="19"/>
        <v>145470.7512</v>
      </c>
      <c r="AG13" s="83"/>
      <c r="AH13" s="83"/>
      <c r="AI13" s="83"/>
      <c r="AJ13" s="87"/>
      <c r="AK13" s="87"/>
      <c r="AL13" s="87"/>
      <c r="AM13" s="84">
        <f>AG13*'1. Standard_Cost'!$B$25+'Incremental_Cost Year 2'!AH13*'1. Standard_Cost'!$C$25+'Incremental_Cost Year 2'!AI13*'1. Standard_Cost'!$D$25+'Incremental_Cost Year 2'!AJ13+'Incremental_Cost Year 2'!AL13+AK13</f>
        <v>0</v>
      </c>
      <c r="AN13" s="84">
        <f>AM13*'1. Standard_Cost'!$C$29</f>
        <v>0</v>
      </c>
      <c r="AO13" s="153"/>
      <c r="AP13" s="144">
        <f t="shared" si="12"/>
        <v>1357727.0112000001</v>
      </c>
      <c r="AQ13" s="113">
        <f t="shared" si="20"/>
        <v>1212256.26</v>
      </c>
      <c r="AR13" s="113">
        <f t="shared" si="21"/>
        <v>145470.7512</v>
      </c>
      <c r="AS13" s="113">
        <f t="shared" si="22"/>
        <v>0</v>
      </c>
      <c r="AT13" s="113">
        <f t="shared" si="23"/>
        <v>1357727.0112000001</v>
      </c>
      <c r="AU13" s="154">
        <f t="shared" ref="AU13:AU20" si="29">AT13</f>
        <v>1357727.0112000001</v>
      </c>
      <c r="AV13" s="154"/>
      <c r="AW13" s="154"/>
      <c r="AX13" s="154"/>
      <c r="AY13" s="154"/>
      <c r="AZ13" s="154"/>
      <c r="BA13" s="154"/>
      <c r="BB13" s="155">
        <f t="shared" si="24"/>
        <v>0</v>
      </c>
      <c r="BC13" s="28"/>
      <c r="BD13" s="28"/>
      <c r="BE13" s="28"/>
      <c r="BF13" s="28"/>
    </row>
    <row r="14" spans="1:89" ht="47.25" outlineLevel="2">
      <c r="A14" s="73"/>
      <c r="B14" s="107"/>
      <c r="C14" s="108"/>
      <c r="D14" s="422"/>
      <c r="E14" s="292"/>
      <c r="F14" s="225">
        <v>2026</v>
      </c>
      <c r="G14" s="225">
        <v>2026</v>
      </c>
      <c r="H14" s="425" t="s">
        <v>919</v>
      </c>
      <c r="I14" s="87" t="s">
        <v>5</v>
      </c>
      <c r="J14" s="83">
        <v>1</v>
      </c>
      <c r="K14" s="83">
        <v>2</v>
      </c>
      <c r="L14" s="82">
        <f>IF(I14&lt;&gt;0,((VLOOKUP(I14,'1. Standard_Cost'!$B$4:$D$9,2)+VLOOKUP(I14,'1. Standard_Cost'!$B$4:$D$9,3))*J14*K14),"0")</f>
        <v>230840</v>
      </c>
      <c r="M14" s="82">
        <f>L14*'1. Standard_Cost'!$F$4</f>
        <v>38550.28</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f>(L14+M14)*0.1</f>
        <v>26939.028000000006</v>
      </c>
      <c r="AD14" s="86"/>
      <c r="AE14" s="84">
        <f>SUM(AD14,AC14,AB14,Y14,U14,T14,S14,R14)*'1. Standard_Cost'!$B$29</f>
        <v>5387.8056000000015</v>
      </c>
      <c r="AF14" s="84">
        <f t="shared" ref="AF14:AF20" si="30">SUM(AE14,AD14,AC14,AB14,Y14,U14,T14,S14,R14)</f>
        <v>32326.833600000005</v>
      </c>
      <c r="AG14" s="83"/>
      <c r="AH14" s="83"/>
      <c r="AI14" s="83"/>
      <c r="AJ14" s="87"/>
      <c r="AK14" s="87"/>
      <c r="AL14" s="87"/>
      <c r="AM14" s="84">
        <f>AG14*'1. Standard_Cost'!$B$25+'Incremental_Cost Year 2'!AH14*'1. Standard_Cost'!$C$25+'Incremental_Cost Year 2'!AI14*'1. Standard_Cost'!$D$25+'Incremental_Cost Year 2'!AJ14+'Incremental_Cost Year 2'!AL14+AK14</f>
        <v>0</v>
      </c>
      <c r="AN14" s="84">
        <f>AM14*'1. Standard_Cost'!$C$29</f>
        <v>0</v>
      </c>
      <c r="AO14" s="153"/>
      <c r="AP14" s="144">
        <f t="shared" si="12"/>
        <v>301717.11360000004</v>
      </c>
      <c r="AQ14" s="113">
        <f t="shared" ref="AQ14:AQ20" si="31">L14+M14</f>
        <v>269390.28000000003</v>
      </c>
      <c r="AR14" s="113">
        <f t="shared" ref="AR14:AR20" si="32">AF14</f>
        <v>32326.833600000005</v>
      </c>
      <c r="AS14" s="113">
        <f t="shared" ref="AS14:AS20" si="33">AM14+AN14</f>
        <v>0</v>
      </c>
      <c r="AT14" s="113">
        <f t="shared" ref="AT14:AT20" si="34">SUM(AQ14,AR14,AS14)</f>
        <v>301717.11360000004</v>
      </c>
      <c r="AU14" s="154">
        <f t="shared" si="29"/>
        <v>301717.11360000004</v>
      </c>
      <c r="AV14" s="154"/>
      <c r="AW14" s="154"/>
      <c r="AX14" s="154"/>
      <c r="AY14" s="154"/>
      <c r="AZ14" s="154"/>
      <c r="BA14" s="154"/>
      <c r="BB14" s="155">
        <f t="shared" ref="BB14:BB20" si="35">SUM(AU14:BA14)-AT14</f>
        <v>0</v>
      </c>
      <c r="BC14" s="28"/>
      <c r="BD14" s="28"/>
      <c r="BE14" s="28"/>
      <c r="BF14" s="28"/>
    </row>
    <row r="15" spans="1:89" ht="46.5" outlineLevel="2">
      <c r="A15" s="73"/>
      <c r="B15" s="107"/>
      <c r="C15" s="108"/>
      <c r="D15" s="422"/>
      <c r="E15" s="292"/>
      <c r="F15" s="225">
        <v>2026</v>
      </c>
      <c r="G15" s="225">
        <v>2026</v>
      </c>
      <c r="H15" s="424" t="s">
        <v>920</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si="30"/>
        <v>0</v>
      </c>
      <c r="AG15" s="83"/>
      <c r="AH15" s="83"/>
      <c r="AI15" s="83"/>
      <c r="AJ15" s="87"/>
      <c r="AK15" s="87"/>
      <c r="AL15" s="87"/>
      <c r="AM15" s="84">
        <f>AG15*'1. Standard_Cost'!$B$25+'Incremental_Cost Year 2'!AH15*'1. Standard_Cost'!$C$25+'Incremental_Cost Year 2'!AI15*'1. Standard_Cost'!$D$25+'Incremental_Cost Year 2'!AJ15+'Incremental_Cost Year 2'!AL15+AK15</f>
        <v>0</v>
      </c>
      <c r="AN15" s="84">
        <f>AM15*'1. Standard_Cost'!$C$29</f>
        <v>0</v>
      </c>
      <c r="AO15" s="153"/>
      <c r="AP15" s="144">
        <f t="shared" si="12"/>
        <v>0</v>
      </c>
      <c r="AQ15" s="113">
        <f t="shared" si="31"/>
        <v>0</v>
      </c>
      <c r="AR15" s="113">
        <f t="shared" si="32"/>
        <v>0</v>
      </c>
      <c r="AS15" s="113">
        <f t="shared" si="33"/>
        <v>0</v>
      </c>
      <c r="AT15" s="113">
        <f t="shared" si="34"/>
        <v>0</v>
      </c>
      <c r="AU15" s="154">
        <f t="shared" si="29"/>
        <v>0</v>
      </c>
      <c r="AV15" s="154"/>
      <c r="AW15" s="154"/>
      <c r="AX15" s="154"/>
      <c r="AY15" s="154"/>
      <c r="AZ15" s="154"/>
      <c r="BA15" s="154"/>
      <c r="BB15" s="155">
        <f t="shared" si="35"/>
        <v>0</v>
      </c>
      <c r="BC15" s="28"/>
      <c r="BD15" s="28"/>
      <c r="BE15" s="28"/>
      <c r="BF15" s="28"/>
    </row>
    <row r="16" spans="1:89" ht="46.5" outlineLevel="2">
      <c r="A16" s="73"/>
      <c r="B16" s="107"/>
      <c r="C16" s="108"/>
      <c r="D16" s="422"/>
      <c r="E16" s="292"/>
      <c r="F16" s="225">
        <v>2026</v>
      </c>
      <c r="G16" s="225">
        <v>2026</v>
      </c>
      <c r="H16" s="424" t="s">
        <v>922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30"/>
        <v>0</v>
      </c>
      <c r="AG16" s="83"/>
      <c r="AH16" s="83"/>
      <c r="AI16" s="83"/>
      <c r="AJ16" s="87"/>
      <c r="AK16" s="87"/>
      <c r="AL16" s="87"/>
      <c r="AM16" s="84">
        <f>AG16*'1. Standard_Cost'!$B$25+'Incremental_Cost Year 2'!AH16*'1. Standard_Cost'!$C$25+'Incremental_Cost Year 2'!AI16*'1. Standard_Cost'!$D$25+'Incremental_Cost Year 2'!AJ16+'Incremental_Cost Year 2'!AL16+AK16</f>
        <v>0</v>
      </c>
      <c r="AN16" s="84">
        <f>AM16*'1. Standard_Cost'!$C$29</f>
        <v>0</v>
      </c>
      <c r="AO16" s="153"/>
      <c r="AP16" s="144">
        <f t="shared" si="12"/>
        <v>0</v>
      </c>
      <c r="AQ16" s="113">
        <f t="shared" si="31"/>
        <v>0</v>
      </c>
      <c r="AR16" s="113">
        <f t="shared" si="32"/>
        <v>0</v>
      </c>
      <c r="AS16" s="113">
        <f t="shared" si="33"/>
        <v>0</v>
      </c>
      <c r="AT16" s="113">
        <f t="shared" si="34"/>
        <v>0</v>
      </c>
      <c r="AU16" s="154">
        <f t="shared" si="29"/>
        <v>0</v>
      </c>
      <c r="AV16" s="154"/>
      <c r="AW16" s="154"/>
      <c r="AX16" s="154"/>
      <c r="AY16" s="154"/>
      <c r="AZ16" s="154"/>
      <c r="BA16" s="154"/>
      <c r="BB16" s="155">
        <f t="shared" si="35"/>
        <v>0</v>
      </c>
      <c r="BC16" s="28"/>
      <c r="BD16" s="28"/>
      <c r="BE16" s="28"/>
      <c r="BF16" s="28"/>
    </row>
    <row r="17" spans="1:58" ht="108.75" outlineLevel="2">
      <c r="A17" s="73"/>
      <c r="B17" s="107"/>
      <c r="C17" s="108"/>
      <c r="D17" s="422"/>
      <c r="E17" s="292"/>
      <c r="F17" s="225">
        <v>2026</v>
      </c>
      <c r="G17" s="225">
        <v>2026</v>
      </c>
      <c r="H17" s="424" t="s">
        <v>926</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30"/>
        <v>0</v>
      </c>
      <c r="AG17" s="83"/>
      <c r="AH17" s="83"/>
      <c r="AI17" s="83"/>
      <c r="AJ17" s="87"/>
      <c r="AK17" s="87"/>
      <c r="AL17" s="87"/>
      <c r="AM17" s="84">
        <f>AG17*'1. Standard_Cost'!$B$25+'Incremental_Cost Year 2'!AH17*'1. Standard_Cost'!$C$25+'Incremental_Cost Year 2'!AI17*'1. Standard_Cost'!$D$25+'Incremental_Cost Year 2'!AJ17+'Incremental_Cost Year 2'!AL17+AK17</f>
        <v>0</v>
      </c>
      <c r="AN17" s="84">
        <f>AM17*'1. Standard_Cost'!$C$29</f>
        <v>0</v>
      </c>
      <c r="AO17" s="153"/>
      <c r="AP17" s="144">
        <f t="shared" si="12"/>
        <v>0</v>
      </c>
      <c r="AQ17" s="113">
        <f t="shared" si="31"/>
        <v>0</v>
      </c>
      <c r="AR17" s="113">
        <f t="shared" si="32"/>
        <v>0</v>
      </c>
      <c r="AS17" s="113">
        <f t="shared" si="33"/>
        <v>0</v>
      </c>
      <c r="AT17" s="113">
        <f t="shared" si="34"/>
        <v>0</v>
      </c>
      <c r="AU17" s="154">
        <f t="shared" si="29"/>
        <v>0</v>
      </c>
      <c r="AV17" s="154"/>
      <c r="AW17" s="154"/>
      <c r="AX17" s="154"/>
      <c r="AY17" s="154"/>
      <c r="AZ17" s="154"/>
      <c r="BA17" s="154"/>
      <c r="BB17" s="155">
        <f t="shared" si="35"/>
        <v>0</v>
      </c>
      <c r="BC17" s="28"/>
      <c r="BD17" s="28"/>
      <c r="BE17" s="28"/>
      <c r="BF17" s="28"/>
    </row>
    <row r="18" spans="1:58" ht="45" outlineLevel="2">
      <c r="A18" s="73"/>
      <c r="B18" s="107"/>
      <c r="C18" s="108"/>
      <c r="D18" s="422"/>
      <c r="E18" s="292"/>
      <c r="F18" s="225">
        <v>2026</v>
      </c>
      <c r="G18" s="225">
        <v>2028</v>
      </c>
      <c r="H18" s="424" t="s">
        <v>928</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30"/>
        <v>0</v>
      </c>
      <c r="AG18" s="83"/>
      <c r="AH18" s="83"/>
      <c r="AI18" s="83"/>
      <c r="AJ18" s="87"/>
      <c r="AK18" s="87"/>
      <c r="AL18" s="87"/>
      <c r="AM18" s="84">
        <f>AG18*'1. Standard_Cost'!$B$25+'Incremental_Cost Year 2'!AH18*'1. Standard_Cost'!$C$25+'Incremental_Cost Year 2'!AI18*'1. Standard_Cost'!$D$25+'Incremental_Cost Year 2'!AJ18+'Incremental_Cost Year 2'!AL18+AK18</f>
        <v>0</v>
      </c>
      <c r="AN18" s="84">
        <f>AM18*'1. Standard_Cost'!$C$29</f>
        <v>0</v>
      </c>
      <c r="AO18" s="153"/>
      <c r="AP18" s="144">
        <f t="shared" si="12"/>
        <v>0</v>
      </c>
      <c r="AQ18" s="113">
        <f t="shared" si="31"/>
        <v>0</v>
      </c>
      <c r="AR18" s="113">
        <f t="shared" si="32"/>
        <v>0</v>
      </c>
      <c r="AS18" s="113">
        <f t="shared" si="33"/>
        <v>0</v>
      </c>
      <c r="AT18" s="113">
        <f t="shared" si="34"/>
        <v>0</v>
      </c>
      <c r="AU18" s="154">
        <f t="shared" si="29"/>
        <v>0</v>
      </c>
      <c r="AV18" s="154"/>
      <c r="AW18" s="154"/>
      <c r="AX18" s="154"/>
      <c r="AY18" s="154"/>
      <c r="AZ18" s="154"/>
      <c r="BA18" s="154"/>
      <c r="BB18" s="328">
        <f t="shared" si="35"/>
        <v>0</v>
      </c>
      <c r="BC18" s="28"/>
      <c r="BD18" s="28"/>
      <c r="BE18" s="28"/>
      <c r="BF18" s="28"/>
    </row>
    <row r="19" spans="1:58" ht="61.5" outlineLevel="2">
      <c r="A19" s="73"/>
      <c r="B19" s="107"/>
      <c r="C19" s="108"/>
      <c r="D19" s="422"/>
      <c r="E19" s="423"/>
      <c r="F19" s="225">
        <v>2026</v>
      </c>
      <c r="G19" s="225">
        <v>2026</v>
      </c>
      <c r="H19" s="424" t="s">
        <v>929</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si="30"/>
        <v>0</v>
      </c>
      <c r="AG19" s="83"/>
      <c r="AH19" s="83"/>
      <c r="AI19" s="83"/>
      <c r="AJ19" s="87"/>
      <c r="AK19" s="87"/>
      <c r="AL19" s="87"/>
      <c r="AM19" s="84">
        <f>AG19*'1. Standard_Cost'!$B$25+'Incremental_Cost Year 2'!AH19*'1. Standard_Cost'!$C$25+'Incremental_Cost Year 2'!AI19*'1. Standard_Cost'!$D$25+'Incremental_Cost Year 2'!AJ19+'Incremental_Cost Year 2'!AL19+AK19</f>
        <v>0</v>
      </c>
      <c r="AN19" s="84">
        <f>AM19*'1. Standard_Cost'!$C$29</f>
        <v>0</v>
      </c>
      <c r="AO19" s="153"/>
      <c r="AP19" s="144">
        <f t="shared" si="12"/>
        <v>0</v>
      </c>
      <c r="AQ19" s="113">
        <f t="shared" si="31"/>
        <v>0</v>
      </c>
      <c r="AR19" s="113">
        <f t="shared" si="32"/>
        <v>0</v>
      </c>
      <c r="AS19" s="113">
        <f t="shared" si="33"/>
        <v>0</v>
      </c>
      <c r="AT19" s="113">
        <f t="shared" si="34"/>
        <v>0</v>
      </c>
      <c r="AU19" s="154">
        <f t="shared" si="29"/>
        <v>0</v>
      </c>
      <c r="AV19" s="154"/>
      <c r="AW19" s="154"/>
      <c r="AX19" s="154"/>
      <c r="AY19" s="154"/>
      <c r="AZ19" s="154"/>
      <c r="BA19" s="154"/>
      <c r="BB19" s="328">
        <f t="shared" si="35"/>
        <v>0</v>
      </c>
      <c r="BC19" s="28"/>
      <c r="BD19" s="28"/>
      <c r="BE19" s="28"/>
      <c r="BF19" s="28"/>
    </row>
    <row r="20" spans="1:58" ht="30.75" outlineLevel="2">
      <c r="A20" s="73"/>
      <c r="B20" s="107"/>
      <c r="C20" s="108"/>
      <c r="D20" s="79"/>
      <c r="E20" s="81"/>
      <c r="F20" s="225">
        <v>2026</v>
      </c>
      <c r="G20" s="225">
        <v>2026</v>
      </c>
      <c r="H20" s="424" t="s">
        <v>931</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 t="shared" si="30"/>
        <v>0</v>
      </c>
      <c r="AG20" s="83"/>
      <c r="AH20" s="83"/>
      <c r="AI20" s="83"/>
      <c r="AJ20" s="87"/>
      <c r="AK20" s="87"/>
      <c r="AL20" s="87"/>
      <c r="AM20" s="84">
        <f>AG20*'1. Standard_Cost'!$B$25+'Incremental_Cost Year 2'!AH20*'1. Standard_Cost'!$C$25+'Incremental_Cost Year 2'!AI20*'1. Standard_Cost'!$D$25+'Incremental_Cost Year 2'!AJ20+'Incremental_Cost Year 2'!AL20+AK20</f>
        <v>0</v>
      </c>
      <c r="AN20" s="84">
        <f>AM20*'1. Standard_Cost'!$C$29</f>
        <v>0</v>
      </c>
      <c r="AO20" s="153"/>
      <c r="AP20" s="144">
        <f t="shared" si="12"/>
        <v>0</v>
      </c>
      <c r="AQ20" s="113">
        <f t="shared" si="31"/>
        <v>0</v>
      </c>
      <c r="AR20" s="113">
        <f t="shared" si="32"/>
        <v>0</v>
      </c>
      <c r="AS20" s="113">
        <f t="shared" si="33"/>
        <v>0</v>
      </c>
      <c r="AT20" s="113">
        <f t="shared" si="34"/>
        <v>0</v>
      </c>
      <c r="AU20" s="154">
        <f t="shared" si="29"/>
        <v>0</v>
      </c>
      <c r="AV20" s="154"/>
      <c r="AW20" s="154"/>
      <c r="AX20" s="154"/>
      <c r="AY20" s="154"/>
      <c r="AZ20" s="154"/>
      <c r="BA20" s="154"/>
      <c r="BB20" s="328">
        <f t="shared" si="35"/>
        <v>0</v>
      </c>
      <c r="BC20" s="28"/>
      <c r="BD20" s="28"/>
      <c r="BE20" s="28"/>
      <c r="BF20" s="28"/>
    </row>
    <row r="21" spans="1:58" ht="31.5" outlineLevel="1">
      <c r="A21" s="73"/>
      <c r="B21" s="111"/>
      <c r="C21" s="112"/>
      <c r="D21" s="426" t="s">
        <v>538</v>
      </c>
      <c r="E21" s="427" t="s">
        <v>933</v>
      </c>
      <c r="F21" s="344">
        <v>2026</v>
      </c>
      <c r="G21" s="344">
        <v>2028</v>
      </c>
      <c r="H21" s="220" t="s">
        <v>932</v>
      </c>
      <c r="I21" s="156"/>
      <c r="J21" s="156"/>
      <c r="K21" s="156"/>
      <c r="L21" s="84">
        <f>SUM(L13:L20)</f>
        <v>1269620</v>
      </c>
      <c r="M21" s="84">
        <f>SUM(M13:M20)</f>
        <v>212026.54</v>
      </c>
      <c r="N21" s="84"/>
      <c r="O21" s="156"/>
      <c r="P21" s="156"/>
      <c r="Q21" s="156"/>
      <c r="R21" s="84">
        <f t="shared" ref="R21:U21" si="36">SUM(R13:R20)</f>
        <v>0</v>
      </c>
      <c r="S21" s="84">
        <f t="shared" si="36"/>
        <v>0</v>
      </c>
      <c r="T21" s="84">
        <f t="shared" si="36"/>
        <v>0</v>
      </c>
      <c r="U21" s="84">
        <f t="shared" si="36"/>
        <v>0</v>
      </c>
      <c r="V21" s="156"/>
      <c r="W21" s="156"/>
      <c r="X21" s="156"/>
      <c r="Y21" s="84">
        <f>SUM(Y13:Y20)</f>
        <v>0</v>
      </c>
      <c r="Z21" s="156"/>
      <c r="AA21" s="156"/>
      <c r="AB21" s="84">
        <f t="shared" ref="AB21:AE21" si="37">SUM(AB13:AB20)</f>
        <v>0</v>
      </c>
      <c r="AC21" s="84">
        <f t="shared" si="37"/>
        <v>148164.65400000001</v>
      </c>
      <c r="AD21" s="84">
        <f t="shared" si="37"/>
        <v>0</v>
      </c>
      <c r="AE21" s="84">
        <f t="shared" si="37"/>
        <v>29632.930800000002</v>
      </c>
      <c r="AF21" s="84">
        <f>SUM(AF13:AF20)</f>
        <v>177797.58480000001</v>
      </c>
      <c r="AG21" s="156"/>
      <c r="AH21" s="156"/>
      <c r="AI21" s="156"/>
      <c r="AJ21" s="84">
        <f t="shared" ref="AJ21:AN21" si="38">SUM(AJ13:AJ20)</f>
        <v>0</v>
      </c>
      <c r="AK21" s="84">
        <f t="shared" si="38"/>
        <v>0</v>
      </c>
      <c r="AL21" s="84">
        <f t="shared" si="38"/>
        <v>0</v>
      </c>
      <c r="AM21" s="84">
        <f t="shared" si="38"/>
        <v>0</v>
      </c>
      <c r="AN21" s="84">
        <f t="shared" si="38"/>
        <v>0</v>
      </c>
      <c r="AO21" s="157"/>
      <c r="AP21" s="158"/>
      <c r="AQ21" s="84">
        <f t="shared" ref="AQ21:BB21" si="39">SUM(AQ13:AQ20)</f>
        <v>1481646.54</v>
      </c>
      <c r="AR21" s="84">
        <f t="shared" si="39"/>
        <v>177797.58480000001</v>
      </c>
      <c r="AS21" s="84">
        <f t="shared" si="39"/>
        <v>0</v>
      </c>
      <c r="AT21" s="84">
        <f t="shared" si="39"/>
        <v>1659444.1248000001</v>
      </c>
      <c r="AU21" s="84">
        <f t="shared" si="39"/>
        <v>1659444.1248000001</v>
      </c>
      <c r="AV21" s="84">
        <f t="shared" si="39"/>
        <v>0</v>
      </c>
      <c r="AW21" s="84">
        <f t="shared" si="39"/>
        <v>0</v>
      </c>
      <c r="AX21" s="84">
        <f t="shared" si="39"/>
        <v>0</v>
      </c>
      <c r="AY21" s="84">
        <f t="shared" si="39"/>
        <v>0</v>
      </c>
      <c r="AZ21" s="84">
        <f t="shared" si="39"/>
        <v>0</v>
      </c>
      <c r="BA21" s="84">
        <f t="shared" si="39"/>
        <v>0</v>
      </c>
      <c r="BB21" s="84">
        <f t="shared" si="39"/>
        <v>0</v>
      </c>
      <c r="BC21" s="28"/>
      <c r="BD21" s="28"/>
      <c r="BE21" s="28"/>
      <c r="BF21" s="28"/>
    </row>
    <row r="22" spans="1:58" ht="63" outlineLevel="2">
      <c r="A22" s="73"/>
      <c r="B22" s="107"/>
      <c r="C22" s="108"/>
      <c r="D22" s="197"/>
      <c r="E22" s="182"/>
      <c r="F22" s="343" t="s">
        <v>554</v>
      </c>
      <c r="G22" s="343">
        <v>2028</v>
      </c>
      <c r="H22" s="70" t="s">
        <v>937</v>
      </c>
      <c r="I22" s="87" t="s">
        <v>5</v>
      </c>
      <c r="J22" s="249">
        <v>1.5</v>
      </c>
      <c r="K22" s="83">
        <v>2</v>
      </c>
      <c r="L22" s="82">
        <f>IF(I22&lt;&gt;0,((VLOOKUP(I22,'1. Standard_Cost'!$B$4:$D$9,2)+VLOOKUP(I22,'1. Standard_Cost'!$B$4:$D$9,3))*J22*K22),"0")</f>
        <v>346260</v>
      </c>
      <c r="M22" s="82">
        <f>L22*'1. Standard_Cost'!$F$4</f>
        <v>57825.420000000006</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f>(L22+M22)*0.1</f>
        <v>40408.542000000001</v>
      </c>
      <c r="AD22" s="86"/>
      <c r="AE22" s="84">
        <f>SUM(AD22,AC22,AB22,Y22,U22,T22,S22,R22)*'1. Standard_Cost'!$B$29</f>
        <v>8081.7084000000004</v>
      </c>
      <c r="AF22" s="84">
        <f t="shared" ref="AF22" si="40">SUM(AE22,AD22,AC22,AB22,Y22,U22,T22,S22,R22)</f>
        <v>48490.250400000004</v>
      </c>
      <c r="AG22" s="83"/>
      <c r="AH22" s="83"/>
      <c r="AI22" s="83"/>
      <c r="AJ22" s="87"/>
      <c r="AK22" s="87"/>
      <c r="AL22" s="87"/>
      <c r="AM22" s="84">
        <f>AG22*'1. Standard_Cost'!$B$25+'Incremental_Cost Year 2'!AH22*'1. Standard_Cost'!$C$25+'Incremental_Cost Year 2'!AI22*'1. Standard_Cost'!$D$25+'Incremental_Cost Year 2'!AJ22+'Incremental_Cost Year 2'!AL22+AK22</f>
        <v>0</v>
      </c>
      <c r="AN22" s="84">
        <f>AM22*'1. Standard_Cost'!$C$29</f>
        <v>0</v>
      </c>
      <c r="AO22" s="153"/>
      <c r="AP22" s="144">
        <f t="shared" si="12"/>
        <v>452575.6704</v>
      </c>
      <c r="AQ22" s="113">
        <f t="shared" ref="AQ22" si="41">L22+M22</f>
        <v>404085.42</v>
      </c>
      <c r="AR22" s="113">
        <f t="shared" ref="AR22" si="42">AF22</f>
        <v>48490.250400000004</v>
      </c>
      <c r="AS22" s="113">
        <f t="shared" ref="AS22" si="43">AM22+AN22</f>
        <v>0</v>
      </c>
      <c r="AT22" s="113">
        <f t="shared" ref="AT22" si="44">SUM(AQ22,AR22,AS22)</f>
        <v>452575.6704</v>
      </c>
      <c r="AU22" s="154">
        <f>AT22</f>
        <v>452575.6704</v>
      </c>
      <c r="AV22" s="154"/>
      <c r="AW22" s="154"/>
      <c r="AX22" s="154"/>
      <c r="AY22" s="154"/>
      <c r="AZ22" s="154"/>
      <c r="BA22" s="154"/>
      <c r="BB22" s="155">
        <f t="shared" ref="BB22" si="45">SUM(AU22:BA22)-AT22</f>
        <v>0</v>
      </c>
      <c r="BC22" s="28"/>
      <c r="BD22" s="28"/>
      <c r="BE22" s="28"/>
      <c r="BF22" s="28"/>
    </row>
    <row r="23" spans="1:58" ht="31.5" outlineLevel="2">
      <c r="A23" s="73"/>
      <c r="B23" s="111"/>
      <c r="C23" s="302"/>
      <c r="D23" s="69" t="s">
        <v>538</v>
      </c>
      <c r="E23" s="69" t="s">
        <v>934</v>
      </c>
      <c r="F23" s="65">
        <v>2026</v>
      </c>
      <c r="G23" s="65">
        <v>2028</v>
      </c>
      <c r="H23" s="220" t="s">
        <v>935</v>
      </c>
      <c r="I23" s="156"/>
      <c r="J23" s="156"/>
      <c r="K23" s="156"/>
      <c r="L23" s="84">
        <f>SUM(L22:L22)</f>
        <v>346260</v>
      </c>
      <c r="M23" s="84">
        <f>SUM(M22:M22)</f>
        <v>57825.420000000006</v>
      </c>
      <c r="N23" s="84"/>
      <c r="O23" s="156"/>
      <c r="P23" s="156"/>
      <c r="Q23" s="156"/>
      <c r="R23" s="84">
        <f>SUM(R22:R22)</f>
        <v>0</v>
      </c>
      <c r="S23" s="84">
        <f>SUM(S22:S22)</f>
        <v>0</v>
      </c>
      <c r="T23" s="84">
        <f>SUM(T22:T22)</f>
        <v>0</v>
      </c>
      <c r="U23" s="84">
        <f>SUM(U22:U22)</f>
        <v>0</v>
      </c>
      <c r="V23" s="156"/>
      <c r="W23" s="156"/>
      <c r="X23" s="156"/>
      <c r="Y23" s="84">
        <f>SUM(Y22:Y22)</f>
        <v>0</v>
      </c>
      <c r="Z23" s="156"/>
      <c r="AA23" s="156"/>
      <c r="AB23" s="84">
        <f>SUM(AB22:AB22)</f>
        <v>0</v>
      </c>
      <c r="AC23" s="84">
        <f>SUM(AC22:AC22)</f>
        <v>40408.542000000001</v>
      </c>
      <c r="AD23" s="84">
        <f>SUM(AD22:AD22)</f>
        <v>0</v>
      </c>
      <c r="AE23" s="84">
        <f>SUM(AE22:AE22)</f>
        <v>8081.7084000000004</v>
      </c>
      <c r="AF23" s="84">
        <f>SUM(AF22:AF22)</f>
        <v>48490.250400000004</v>
      </c>
      <c r="AG23" s="156"/>
      <c r="AH23" s="156"/>
      <c r="AI23" s="156"/>
      <c r="AJ23" s="84">
        <f>SUM(AJ22:AJ22)</f>
        <v>0</v>
      </c>
      <c r="AK23" s="84">
        <f>SUM(AK22:AK22)</f>
        <v>0</v>
      </c>
      <c r="AL23" s="84">
        <f>SUM(AL22:AL22)</f>
        <v>0</v>
      </c>
      <c r="AM23" s="84">
        <f>SUM(AM22:AM22)</f>
        <v>0</v>
      </c>
      <c r="AN23" s="84">
        <f>SUM(AN22:AN22)</f>
        <v>0</v>
      </c>
      <c r="AO23" s="157"/>
      <c r="AP23" s="158"/>
      <c r="AQ23" s="84">
        <f t="shared" ref="AQ23:BB23" si="46">SUM(AQ22:AQ22)</f>
        <v>404085.42</v>
      </c>
      <c r="AR23" s="84">
        <f t="shared" si="46"/>
        <v>48490.250400000004</v>
      </c>
      <c r="AS23" s="84">
        <f t="shared" si="46"/>
        <v>0</v>
      </c>
      <c r="AT23" s="84">
        <f t="shared" si="46"/>
        <v>452575.6704</v>
      </c>
      <c r="AU23" s="84">
        <f t="shared" si="46"/>
        <v>452575.6704</v>
      </c>
      <c r="AV23" s="84">
        <f t="shared" si="46"/>
        <v>0</v>
      </c>
      <c r="AW23" s="84">
        <f t="shared" si="46"/>
        <v>0</v>
      </c>
      <c r="AX23" s="84">
        <f t="shared" si="46"/>
        <v>0</v>
      </c>
      <c r="AY23" s="84">
        <f t="shared" si="46"/>
        <v>0</v>
      </c>
      <c r="AZ23" s="84">
        <f t="shared" si="46"/>
        <v>0</v>
      </c>
      <c r="BA23" s="84">
        <f t="shared" si="46"/>
        <v>0</v>
      </c>
      <c r="BB23" s="84">
        <f t="shared" si="46"/>
        <v>0</v>
      </c>
      <c r="BC23" s="28"/>
      <c r="BD23" s="28"/>
      <c r="BE23" s="28"/>
      <c r="BF23" s="28"/>
    </row>
    <row r="24" spans="1:58" ht="63" outlineLevel="2">
      <c r="A24" s="73"/>
      <c r="B24" s="107"/>
      <c r="C24" s="108"/>
      <c r="D24" s="88"/>
      <c r="E24" s="183"/>
      <c r="F24" s="65">
        <v>2026</v>
      </c>
      <c r="G24" s="65">
        <v>2028</v>
      </c>
      <c r="H24" s="70" t="s">
        <v>939</v>
      </c>
      <c r="I24" s="87" t="s">
        <v>161</v>
      </c>
      <c r="J24" s="83">
        <v>2</v>
      </c>
      <c r="K24" s="83">
        <v>3</v>
      </c>
      <c r="L24" s="82">
        <f>IF(I24&lt;&gt;0,((VLOOKUP(I24,'1. Standard_Cost'!$B$4:$D$9,2)+VLOOKUP(I24,'1. Standard_Cost'!$B$4:$D$9,3))*J24*K24),"0")</f>
        <v>596520</v>
      </c>
      <c r="M24" s="82">
        <f>L24*'1. Standard_Cost'!$F$4</f>
        <v>99618.840000000011</v>
      </c>
      <c r="N24" s="83"/>
      <c r="O24" s="83"/>
      <c r="P24" s="83"/>
      <c r="Q24" s="83"/>
      <c r="R24" s="84">
        <f>'1. Standard_Cost'!$B$13*N24*P24</f>
        <v>0</v>
      </c>
      <c r="S24" s="84">
        <f>N24*O24*P24*'1. Standard_Cost'!$C$13</f>
        <v>0</v>
      </c>
      <c r="T24" s="84">
        <f>N24*P24*Q24*'1. Standard_Cost'!$D$13</f>
        <v>0</v>
      </c>
      <c r="U24" s="84">
        <f>N24*O24*'1. Standard_Cost'!$E$13</f>
        <v>0</v>
      </c>
      <c r="V24" s="83"/>
      <c r="W24" s="83"/>
      <c r="X24" s="83"/>
      <c r="Y24" s="84">
        <f>+V24*((X24*'1. Standard_Cost'!$B$17)+(W24*X24*'1. Standard_Cost'!$C$17))</f>
        <v>0</v>
      </c>
      <c r="Z24" s="83"/>
      <c r="AA24" s="83"/>
      <c r="AB24" s="84">
        <f>+Z24*'1. Standard_Cost'!$B$21+AA24*'1. Standard_Cost'!$C$21</f>
        <v>0</v>
      </c>
      <c r="AC24" s="85"/>
      <c r="AD24" s="86"/>
      <c r="AE24" s="84">
        <f>SUM(AD24,AC24,AB24,Y24,U24,T24,S24,R24)*'1. Standard_Cost'!$B$29</f>
        <v>0</v>
      </c>
      <c r="AF24" s="84">
        <f t="shared" ref="AF24" si="47">SUM(AE24,AD24,AC24,AB24,Y24,U24,T24,S24,R24)</f>
        <v>0</v>
      </c>
      <c r="AG24" s="83"/>
      <c r="AH24" s="83"/>
      <c r="AI24" s="83"/>
      <c r="AJ24" s="87"/>
      <c r="AK24" s="87"/>
      <c r="AL24" s="87"/>
      <c r="AM24" s="84">
        <f>AG24*'1. Standard_Cost'!$B$25+'Incremental_Cost Year 2'!AH24*'1. Standard_Cost'!$C$25+'Incremental_Cost Year 2'!AI24*'1. Standard_Cost'!$D$25+'Incremental_Cost Year 2'!AJ24+'Incremental_Cost Year 2'!AL24+AK24</f>
        <v>0</v>
      </c>
      <c r="AN24" s="84">
        <f>AM24*'1. Standard_Cost'!$C$29</f>
        <v>0</v>
      </c>
      <c r="AO24" s="87"/>
      <c r="AP24" s="144">
        <f t="shared" si="12"/>
        <v>696138.84</v>
      </c>
      <c r="AQ24" s="113">
        <f t="shared" ref="AQ24" si="48">L24+M24</f>
        <v>696138.84</v>
      </c>
      <c r="AR24" s="113">
        <f t="shared" ref="AR24" si="49">AF24</f>
        <v>0</v>
      </c>
      <c r="AS24" s="113">
        <f t="shared" ref="AS24" si="50">AM24+AN24</f>
        <v>0</v>
      </c>
      <c r="AT24" s="113">
        <f t="shared" ref="AT24" si="51">SUM(AQ24,AR24,AS24)</f>
        <v>696138.84</v>
      </c>
      <c r="AU24" s="154">
        <f>AT24</f>
        <v>696138.84</v>
      </c>
      <c r="AV24" s="154"/>
      <c r="AW24" s="154"/>
      <c r="AX24" s="154"/>
      <c r="AY24" s="154"/>
      <c r="AZ24" s="154"/>
      <c r="BA24" s="154"/>
      <c r="BB24" s="155">
        <f t="shared" ref="BB24" si="52">SUM(AU24:BA24)-AT24</f>
        <v>0</v>
      </c>
      <c r="BC24" s="28"/>
      <c r="BD24" s="28"/>
      <c r="BE24" s="28"/>
      <c r="BF24" s="28"/>
    </row>
    <row r="25" spans="1:58" ht="45.6" customHeight="1" outlineLevel="1">
      <c r="A25" s="73"/>
      <c r="B25" s="181"/>
      <c r="C25" s="252"/>
      <c r="D25" s="421" t="s">
        <v>802</v>
      </c>
      <c r="E25" s="421" t="s">
        <v>940</v>
      </c>
      <c r="F25" s="65">
        <v>2026</v>
      </c>
      <c r="G25" s="65">
        <v>2028</v>
      </c>
      <c r="H25" s="220" t="s">
        <v>941</v>
      </c>
      <c r="I25" s="156"/>
      <c r="J25" s="156"/>
      <c r="K25" s="156"/>
      <c r="L25" s="84">
        <f>SUM(L24:L24)</f>
        <v>596520</v>
      </c>
      <c r="M25" s="84">
        <f>SUM(M24:M24)</f>
        <v>99618.840000000011</v>
      </c>
      <c r="N25" s="84"/>
      <c r="O25" s="156"/>
      <c r="P25" s="156"/>
      <c r="Q25" s="156"/>
      <c r="R25" s="84">
        <f>SUM(R24:R24)</f>
        <v>0</v>
      </c>
      <c r="S25" s="84">
        <f>SUM(S24:S24)</f>
        <v>0</v>
      </c>
      <c r="T25" s="84">
        <f>SUM(T24:T24)</f>
        <v>0</v>
      </c>
      <c r="U25" s="84">
        <f>SUM(U24:U24)</f>
        <v>0</v>
      </c>
      <c r="V25" s="156"/>
      <c r="W25" s="156"/>
      <c r="X25" s="156"/>
      <c r="Y25" s="84">
        <f>SUM(Y24:Y24)</f>
        <v>0</v>
      </c>
      <c r="Z25" s="156"/>
      <c r="AA25" s="156"/>
      <c r="AB25" s="84">
        <f>SUM(AB24:AB24)</f>
        <v>0</v>
      </c>
      <c r="AC25" s="84">
        <f>SUM(AC24:AC24)</f>
        <v>0</v>
      </c>
      <c r="AD25" s="84">
        <f>SUM(AD24:AD24)</f>
        <v>0</v>
      </c>
      <c r="AE25" s="84">
        <f>SUM(AE24:AE24)</f>
        <v>0</v>
      </c>
      <c r="AF25" s="84">
        <f>SUM(AF24:AF24)</f>
        <v>0</v>
      </c>
      <c r="AG25" s="156"/>
      <c r="AH25" s="156"/>
      <c r="AI25" s="156"/>
      <c r="AJ25" s="84">
        <f>SUM(AJ24:AJ24)</f>
        <v>0</v>
      </c>
      <c r="AK25" s="84">
        <f>SUM(AK24:AK24)</f>
        <v>0</v>
      </c>
      <c r="AL25" s="84">
        <f>SUM(AL24:AL24)</f>
        <v>0</v>
      </c>
      <c r="AM25" s="84">
        <f>SUM(AM24:AM24)</f>
        <v>0</v>
      </c>
      <c r="AN25" s="84">
        <f>SUM(AN24:AN24)</f>
        <v>0</v>
      </c>
      <c r="AO25" s="157"/>
      <c r="AP25" s="158"/>
      <c r="AQ25" s="84">
        <f t="shared" ref="AQ25:BB25" si="53">SUM(AQ24:AQ24)</f>
        <v>696138.84</v>
      </c>
      <c r="AR25" s="84">
        <f t="shared" si="53"/>
        <v>0</v>
      </c>
      <c r="AS25" s="84">
        <f t="shared" si="53"/>
        <v>0</v>
      </c>
      <c r="AT25" s="84">
        <f t="shared" si="53"/>
        <v>696138.84</v>
      </c>
      <c r="AU25" s="84">
        <f t="shared" si="53"/>
        <v>696138.84</v>
      </c>
      <c r="AV25" s="84">
        <f t="shared" si="53"/>
        <v>0</v>
      </c>
      <c r="AW25" s="84">
        <f t="shared" si="53"/>
        <v>0</v>
      </c>
      <c r="AX25" s="84">
        <f t="shared" si="53"/>
        <v>0</v>
      </c>
      <c r="AY25" s="84">
        <f t="shared" si="53"/>
        <v>0</v>
      </c>
      <c r="AZ25" s="84">
        <f t="shared" si="53"/>
        <v>0</v>
      </c>
      <c r="BA25" s="84">
        <f t="shared" si="53"/>
        <v>0</v>
      </c>
      <c r="BB25" s="84">
        <f t="shared" si="53"/>
        <v>0</v>
      </c>
      <c r="BC25" s="28"/>
      <c r="BD25" s="28"/>
      <c r="BE25" s="28"/>
      <c r="BF25" s="28"/>
    </row>
    <row r="26" spans="1:58" ht="47.25" outlineLevel="1">
      <c r="A26" s="73"/>
      <c r="B26" s="181"/>
      <c r="C26" s="188"/>
      <c r="D26" s="188"/>
      <c r="E26" s="309"/>
      <c r="F26" s="415">
        <v>2026</v>
      </c>
      <c r="G26" s="415" t="s">
        <v>806</v>
      </c>
      <c r="H26" s="327" t="s">
        <v>944</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2'!AH26*'1. Standard_Cost'!$C$25+'Incremental_Cost Year 2'!AI26*'1. Standard_Cost'!$D$25+'Incremental_Cost Year 2'!AJ26+'Incremental_Cost Year 2'!AL26+AK26</f>
        <v>0</v>
      </c>
      <c r="AN26" s="84">
        <f>AM26*'1. Standard_Cost'!$C$29</f>
        <v>0</v>
      </c>
      <c r="AO26" s="87"/>
      <c r="AP26" s="144">
        <f t="shared" si="12"/>
        <v>0</v>
      </c>
      <c r="AQ26" s="113">
        <f t="shared" ref="AQ26" si="54">L26+M26</f>
        <v>0</v>
      </c>
      <c r="AR26" s="113">
        <f t="shared" ref="AR26" si="55">AF26</f>
        <v>0</v>
      </c>
      <c r="AS26" s="113">
        <f t="shared" ref="AS26" si="56">AM26+AN26</f>
        <v>0</v>
      </c>
      <c r="AT26" s="113">
        <f t="shared" ref="AT26" si="57">SUM(AQ26,AR26,AS26)</f>
        <v>0</v>
      </c>
      <c r="AU26" s="154">
        <f>AT26</f>
        <v>0</v>
      </c>
      <c r="AV26" s="154"/>
      <c r="AW26" s="154"/>
      <c r="AX26" s="154"/>
      <c r="AY26" s="154"/>
      <c r="AZ26" s="154"/>
      <c r="BA26" s="154"/>
      <c r="BB26" s="155">
        <f t="shared" ref="BB26" si="58">SUM(AU26:BA26)-AT26</f>
        <v>0</v>
      </c>
      <c r="BC26" s="28"/>
      <c r="BD26" s="28"/>
      <c r="BE26" s="28"/>
      <c r="BF26" s="28"/>
    </row>
    <row r="27" spans="1:58" ht="78.75" outlineLevel="1">
      <c r="A27" s="73"/>
      <c r="B27" s="107"/>
      <c r="C27" s="189"/>
      <c r="D27" s="189"/>
      <c r="E27" s="316"/>
      <c r="F27" s="415">
        <v>2026</v>
      </c>
      <c r="G27" s="415">
        <v>2026</v>
      </c>
      <c r="H27" s="327" t="s">
        <v>945</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2'!AH27*'1. Standard_Cost'!$C$25+'Incremental_Cost Year 2'!AI27*'1. Standard_Cost'!$D$25+'Incremental_Cost Year 2'!AJ27+'Incremental_Cost Year 2'!AL27+AK27</f>
        <v>0</v>
      </c>
      <c r="AN27" s="84">
        <f>AM27*'1. Standard_Cost'!$C$29</f>
        <v>0</v>
      </c>
      <c r="AO27" s="87"/>
      <c r="AP27" s="144">
        <f t="shared" si="12"/>
        <v>0</v>
      </c>
      <c r="AQ27" s="113">
        <f>L27+M27</f>
        <v>0</v>
      </c>
      <c r="AR27" s="113">
        <f>AF27</f>
        <v>0</v>
      </c>
      <c r="AS27" s="113">
        <f>AM27+AN27</f>
        <v>0</v>
      </c>
      <c r="AT27" s="113">
        <f>SUM(AQ27,AR27,AS27)</f>
        <v>0</v>
      </c>
      <c r="AU27" s="154"/>
      <c r="AV27" s="154"/>
      <c r="AW27" s="154"/>
      <c r="AX27" s="154"/>
      <c r="AY27" s="154"/>
      <c r="AZ27" s="154"/>
      <c r="BA27" s="154"/>
      <c r="BB27" s="155">
        <f>SUM(AU27:BA27)-AT27</f>
        <v>0</v>
      </c>
      <c r="BC27" s="28"/>
      <c r="BD27" s="28"/>
      <c r="BE27" s="28"/>
      <c r="BF27" s="28"/>
    </row>
    <row r="28" spans="1:58" ht="47.25" outlineLevel="1">
      <c r="A28" s="73"/>
      <c r="B28" s="253"/>
      <c r="C28" s="274"/>
      <c r="D28" s="101" t="s">
        <v>809</v>
      </c>
      <c r="E28" s="69" t="s">
        <v>808</v>
      </c>
      <c r="F28" s="305">
        <v>2026</v>
      </c>
      <c r="G28" s="305">
        <v>2028</v>
      </c>
      <c r="H28" s="326" t="s">
        <v>807</v>
      </c>
      <c r="I28" s="156"/>
      <c r="J28" s="156"/>
      <c r="K28" s="156"/>
      <c r="L28" s="84">
        <f>SUM(L26:L27)</f>
        <v>0</v>
      </c>
      <c r="M28" s="84">
        <f>SUM(M26:M27)</f>
        <v>0</v>
      </c>
      <c r="N28" s="84"/>
      <c r="O28" s="156"/>
      <c r="P28" s="156"/>
      <c r="Q28" s="156"/>
      <c r="R28" s="84">
        <f>SUM(R26:R27)</f>
        <v>0</v>
      </c>
      <c r="S28" s="84">
        <f>SUM(S26:S27)</f>
        <v>0</v>
      </c>
      <c r="T28" s="84">
        <f>SUM(T26:T27)</f>
        <v>0</v>
      </c>
      <c r="U28" s="84">
        <f>SUM(U26:U27)</f>
        <v>0</v>
      </c>
      <c r="V28" s="156"/>
      <c r="W28" s="156"/>
      <c r="X28" s="156"/>
      <c r="Y28" s="84">
        <f>SUM(Y26:Y27)</f>
        <v>0</v>
      </c>
      <c r="Z28" s="156"/>
      <c r="AA28" s="156"/>
      <c r="AB28" s="84">
        <f>SUM(AB26:AB27)</f>
        <v>0</v>
      </c>
      <c r="AC28" s="84">
        <f>SUM(AC26:AC27)</f>
        <v>0</v>
      </c>
      <c r="AD28" s="84">
        <f>SUM(AD26:AD27)</f>
        <v>0</v>
      </c>
      <c r="AE28" s="84">
        <f>SUM(AE26:AE27)</f>
        <v>0</v>
      </c>
      <c r="AF28" s="84">
        <f>SUM(AF26:AF27)</f>
        <v>0</v>
      </c>
      <c r="AG28" s="156"/>
      <c r="AH28" s="156"/>
      <c r="AI28" s="156"/>
      <c r="AJ28" s="84">
        <f>SUM(AJ26:AJ27)</f>
        <v>0</v>
      </c>
      <c r="AK28" s="84">
        <f>SUM(AK26:AK27)</f>
        <v>0</v>
      </c>
      <c r="AL28" s="84">
        <f>SUM(AL26:AL27)</f>
        <v>0</v>
      </c>
      <c r="AM28" s="84">
        <f>SUM(AM26:AM27)</f>
        <v>0</v>
      </c>
      <c r="AN28" s="84">
        <f>SUM(AN26:AN27)</f>
        <v>0</v>
      </c>
      <c r="AO28" s="157"/>
      <c r="AP28" s="158"/>
      <c r="AQ28" s="84">
        <f t="shared" ref="AQ28:BB28" si="59">SUM(AQ26:AQ27)</f>
        <v>0</v>
      </c>
      <c r="AR28" s="84">
        <f t="shared" si="59"/>
        <v>0</v>
      </c>
      <c r="AS28" s="84">
        <f t="shared" si="59"/>
        <v>0</v>
      </c>
      <c r="AT28" s="84">
        <f t="shared" si="59"/>
        <v>0</v>
      </c>
      <c r="AU28" s="84">
        <f t="shared" si="59"/>
        <v>0</v>
      </c>
      <c r="AV28" s="84">
        <f t="shared" si="59"/>
        <v>0</v>
      </c>
      <c r="AW28" s="84">
        <f t="shared" si="59"/>
        <v>0</v>
      </c>
      <c r="AX28" s="84">
        <f t="shared" si="59"/>
        <v>0</v>
      </c>
      <c r="AY28" s="84">
        <f t="shared" si="59"/>
        <v>0</v>
      </c>
      <c r="AZ28" s="84">
        <f t="shared" si="59"/>
        <v>0</v>
      </c>
      <c r="BA28" s="84">
        <f t="shared" si="59"/>
        <v>0</v>
      </c>
      <c r="BB28" s="84">
        <f t="shared" si="59"/>
        <v>0</v>
      </c>
      <c r="BC28" s="28"/>
      <c r="BD28" s="28"/>
      <c r="BE28" s="28"/>
      <c r="BF28" s="28"/>
    </row>
    <row r="29" spans="1:58" s="30" customFormat="1" ht="40.9" customHeight="1">
      <c r="A29" s="78"/>
      <c r="B29" s="428"/>
      <c r="C29" s="507" t="s">
        <v>810</v>
      </c>
      <c r="D29" s="508"/>
      <c r="E29" s="509"/>
      <c r="F29" s="429"/>
      <c r="G29" s="429"/>
      <c r="H29" s="430" t="s">
        <v>556</v>
      </c>
      <c r="I29" s="431"/>
      <c r="J29" s="431"/>
      <c r="K29" s="431"/>
      <c r="L29" s="432">
        <f>SUM(L34,L43)</f>
        <v>24650065</v>
      </c>
      <c r="M29" s="432">
        <f>SUM(M34,M43)</f>
        <v>4116560.855</v>
      </c>
      <c r="N29" s="432"/>
      <c r="O29" s="432"/>
      <c r="P29" s="432"/>
      <c r="Q29" s="432"/>
      <c r="R29" s="432">
        <f t="shared" ref="R29:U29" si="60">SUM(R34,R43)</f>
        <v>50000</v>
      </c>
      <c r="S29" s="432">
        <f t="shared" si="60"/>
        <v>112500</v>
      </c>
      <c r="T29" s="432">
        <f t="shared" si="60"/>
        <v>0</v>
      </c>
      <c r="U29" s="432">
        <f t="shared" si="60"/>
        <v>150000</v>
      </c>
      <c r="V29" s="432"/>
      <c r="W29" s="432"/>
      <c r="X29" s="432"/>
      <c r="Y29" s="432">
        <f>SUM(Y34,Y43)</f>
        <v>0</v>
      </c>
      <c r="Z29" s="432"/>
      <c r="AA29" s="432"/>
      <c r="AB29" s="432">
        <f t="shared" ref="AB29:AE29" si="61">SUM(AB34,AB43)</f>
        <v>250000</v>
      </c>
      <c r="AC29" s="432">
        <f t="shared" si="61"/>
        <v>19687210.412999999</v>
      </c>
      <c r="AD29" s="432">
        <f t="shared" si="61"/>
        <v>0</v>
      </c>
      <c r="AE29" s="432">
        <f t="shared" si="61"/>
        <v>4049942.0825999998</v>
      </c>
      <c r="AF29" s="432">
        <f>SUM(AF34,AF43)</f>
        <v>24299652.4956</v>
      </c>
      <c r="AG29" s="432"/>
      <c r="AH29" s="432"/>
      <c r="AI29" s="432"/>
      <c r="AJ29" s="432">
        <f t="shared" ref="AJ29:AN29" si="62">SUM(AJ34,AJ43)</f>
        <v>0</v>
      </c>
      <c r="AK29" s="432">
        <f t="shared" si="62"/>
        <v>0</v>
      </c>
      <c r="AL29" s="432">
        <f t="shared" si="62"/>
        <v>5000000</v>
      </c>
      <c r="AM29" s="432">
        <f t="shared" si="62"/>
        <v>5000000</v>
      </c>
      <c r="AN29" s="432">
        <f t="shared" si="62"/>
        <v>750000</v>
      </c>
      <c r="AO29" s="432"/>
      <c r="AP29" s="433"/>
      <c r="AQ29" s="432">
        <f t="shared" ref="AQ29:BB29" si="63">SUM(AQ34,AQ43)</f>
        <v>28766625.855</v>
      </c>
      <c r="AR29" s="432">
        <f t="shared" si="63"/>
        <v>24299652.4956</v>
      </c>
      <c r="AS29" s="432">
        <f t="shared" si="63"/>
        <v>5750000</v>
      </c>
      <c r="AT29" s="432">
        <f t="shared" si="63"/>
        <v>58816278.350600004</v>
      </c>
      <c r="AU29" s="432">
        <f t="shared" si="63"/>
        <v>38450521.725000001</v>
      </c>
      <c r="AV29" s="432">
        <f t="shared" si="63"/>
        <v>0</v>
      </c>
      <c r="AW29" s="432">
        <f t="shared" si="63"/>
        <v>0</v>
      </c>
      <c r="AX29" s="432">
        <f t="shared" si="63"/>
        <v>0</v>
      </c>
      <c r="AY29" s="432">
        <f t="shared" si="63"/>
        <v>0</v>
      </c>
      <c r="AZ29" s="432">
        <f t="shared" si="63"/>
        <v>0</v>
      </c>
      <c r="BA29" s="432">
        <f t="shared" si="63"/>
        <v>1289757</v>
      </c>
      <c r="BB29" s="432">
        <f t="shared" si="63"/>
        <v>-19075999.625599999</v>
      </c>
    </row>
    <row r="30" spans="1:58" ht="76.150000000000006" customHeight="1" outlineLevel="2">
      <c r="A30" s="73"/>
      <c r="B30" s="107"/>
      <c r="C30" s="108"/>
      <c r="D30" s="120"/>
      <c r="E30" s="135"/>
      <c r="F30" s="343">
        <v>2026</v>
      </c>
      <c r="G30" s="343">
        <v>2028</v>
      </c>
      <c r="H30" s="110" t="s">
        <v>948</v>
      </c>
      <c r="I30" s="87" t="s">
        <v>161</v>
      </c>
      <c r="J30" s="83">
        <v>12</v>
      </c>
      <c r="K30" s="83">
        <v>20</v>
      </c>
      <c r="L30" s="82">
        <f>IF(I30&lt;&gt;0,((VLOOKUP(I30,'1. Standard_Cost'!$B$4:$D$9,2)+VLOOKUP(I30,'1. Standard_Cost'!$B$4:$D$9,3))*J30*K30),"0")</f>
        <v>23860800</v>
      </c>
      <c r="M30" s="82">
        <f>L30*'1. Standard_Cost'!$F$4</f>
        <v>3984753.6</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SUM(AE30,AD30,AC30,AB30,Y30,U30,T30,S30,R30)</f>
        <v>0</v>
      </c>
      <c r="AG30" s="83"/>
      <c r="AH30" s="83"/>
      <c r="AI30" s="83"/>
      <c r="AJ30" s="87"/>
      <c r="AK30" s="87"/>
      <c r="AL30" s="87"/>
      <c r="AM30" s="84">
        <f>AG30*'1. Standard_Cost'!$B$25+'Incremental_Cost Year 2'!AH30*'1. Standard_Cost'!$C$25+'Incremental_Cost Year 2'!AI30*'1. Standard_Cost'!$D$25+'Incremental_Cost Year 2'!AJ30+'Incremental_Cost Year 2'!AL30+AK30</f>
        <v>0</v>
      </c>
      <c r="AN30" s="84">
        <f>AM30*'1. Standard_Cost'!$C$29</f>
        <v>0</v>
      </c>
      <c r="AO30" s="87"/>
      <c r="AP30" s="160">
        <f t="shared" ref="AP30:AP33" si="64">AQ30+AR30</f>
        <v>27845553.600000001</v>
      </c>
      <c r="AQ30" s="113">
        <f>L30+M30</f>
        <v>27845553.600000001</v>
      </c>
      <c r="AR30" s="113">
        <f>AF30</f>
        <v>0</v>
      </c>
      <c r="AS30" s="113">
        <f>AM30+AN30</f>
        <v>0</v>
      </c>
      <c r="AT30" s="113">
        <f>SUM(AQ30,AR30,AS30)</f>
        <v>27845553.600000001</v>
      </c>
      <c r="AU30" s="154">
        <f>AT30</f>
        <v>27845553.600000001</v>
      </c>
      <c r="AV30" s="154"/>
      <c r="AW30" s="154"/>
      <c r="AX30" s="154"/>
      <c r="AY30" s="154"/>
      <c r="AZ30" s="154"/>
      <c r="BA30" s="154"/>
      <c r="BB30" s="155">
        <f>SUM(AU30:BA30)-AT30</f>
        <v>0</v>
      </c>
      <c r="BC30" s="28"/>
      <c r="BD30" s="28"/>
      <c r="BE30" s="28"/>
      <c r="BF30" s="28"/>
    </row>
    <row r="31" spans="1:58" ht="59.45" customHeight="1" outlineLevel="2">
      <c r="A31" s="73"/>
      <c r="B31" s="107"/>
      <c r="C31" s="108"/>
      <c r="D31" s="120"/>
      <c r="E31" s="120"/>
      <c r="F31" s="415">
        <v>2026</v>
      </c>
      <c r="G31" s="415">
        <v>2028</v>
      </c>
      <c r="H31" s="443" t="s">
        <v>950</v>
      </c>
      <c r="I31" s="87" t="s">
        <v>4</v>
      </c>
      <c r="J31" s="83">
        <v>0.5</v>
      </c>
      <c r="K31" s="83">
        <v>5</v>
      </c>
      <c r="L31" s="82">
        <f>IF(I31&lt;&gt;0,((VLOOKUP(I31,'1. Standard_Cost'!$B$4:$D$9,2)+VLOOKUP(I31,'1. Standard_Cost'!$B$4:$D$9,3))*J31*K31),"0")</f>
        <v>341875</v>
      </c>
      <c r="M31" s="82">
        <f>L31*'1. Standard_Cost'!$F$4</f>
        <v>57093.125</v>
      </c>
      <c r="N31" s="83"/>
      <c r="O31" s="83"/>
      <c r="P31" s="83"/>
      <c r="Q31" s="83"/>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SUM(AE31,AD31,AC31,AB31,Y31,U31,T31,S31,R31)</f>
        <v>0</v>
      </c>
      <c r="AG31" s="83"/>
      <c r="AH31" s="83"/>
      <c r="AI31" s="83"/>
      <c r="AJ31" s="87"/>
      <c r="AK31" s="87"/>
      <c r="AL31" s="87"/>
      <c r="AM31" s="84">
        <f>AG31*'1. Standard_Cost'!$B$25+'Incremental_Cost Year 2'!AH31*'1. Standard_Cost'!$C$25+'Incremental_Cost Year 2'!AI31*'1. Standard_Cost'!$D$25+'Incremental_Cost Year 2'!AJ31+'Incremental_Cost Year 2'!AL31+AK31</f>
        <v>0</v>
      </c>
      <c r="AN31" s="84">
        <f>AM31*'1. Standard_Cost'!$C$29</f>
        <v>0</v>
      </c>
      <c r="AO31" s="87"/>
      <c r="AP31" s="160">
        <f t="shared" si="64"/>
        <v>398968.125</v>
      </c>
      <c r="AQ31" s="113">
        <f>L31+M31</f>
        <v>398968.125</v>
      </c>
      <c r="AR31" s="113">
        <f>AF31</f>
        <v>0</v>
      </c>
      <c r="AS31" s="113">
        <f>AM31+AN31</f>
        <v>0</v>
      </c>
      <c r="AT31" s="113">
        <f>SUM(AQ31,AR31,AS31)</f>
        <v>398968.125</v>
      </c>
      <c r="AU31" s="154">
        <f>AT31</f>
        <v>398968.125</v>
      </c>
      <c r="AV31" s="154"/>
      <c r="AW31" s="154"/>
      <c r="AX31" s="154"/>
      <c r="AY31" s="154"/>
      <c r="AZ31" s="154"/>
      <c r="BA31" s="154"/>
      <c r="BB31" s="336">
        <f>SUM(AU31:BA31)-AT31</f>
        <v>0</v>
      </c>
      <c r="BC31" s="28"/>
      <c r="BD31" s="28"/>
      <c r="BE31" s="28"/>
      <c r="BF31" s="28"/>
    </row>
    <row r="32" spans="1:58" ht="75" customHeight="1" outlineLevel="2">
      <c r="A32" s="73"/>
      <c r="B32" s="107"/>
      <c r="C32" s="108"/>
      <c r="D32" s="120"/>
      <c r="E32" s="120"/>
      <c r="F32" s="415">
        <v>2026</v>
      </c>
      <c r="G32" s="415">
        <v>2026</v>
      </c>
      <c r="H32" s="443" t="s">
        <v>954</v>
      </c>
      <c r="I32" s="87"/>
      <c r="J32" s="83"/>
      <c r="K32" s="83"/>
      <c r="L32" s="82" t="str">
        <f>IF(I32&lt;&gt;0,((VLOOKUP(I32,'1. Standard_Cost'!$B$4:$D$9,2)+VLOOKUP(I32,'1. Standard_Cost'!$B$4:$D$9,3))*J32*K32),"0")</f>
        <v>0</v>
      </c>
      <c r="M32" s="82">
        <f>L32*'1. Standard_Cost'!$F$4</f>
        <v>0</v>
      </c>
      <c r="N32" s="83">
        <v>1</v>
      </c>
      <c r="O32" s="83">
        <v>3</v>
      </c>
      <c r="P32" s="83">
        <v>25</v>
      </c>
      <c r="Q32" s="83"/>
      <c r="R32" s="84">
        <f>'1. Standard_Cost'!$B$13*N32*P32</f>
        <v>50000</v>
      </c>
      <c r="S32" s="84">
        <f>N32*O32*P32*'1. Standard_Cost'!$C$13</f>
        <v>112500</v>
      </c>
      <c r="T32" s="84">
        <f>N32*P32*Q32*'1. Standard_Cost'!$D$13</f>
        <v>0</v>
      </c>
      <c r="U32" s="84">
        <f>N32*O32*'1. Standard_Cost'!$E$13</f>
        <v>150000</v>
      </c>
      <c r="V32" s="83"/>
      <c r="W32" s="83"/>
      <c r="X32" s="83"/>
      <c r="Y32" s="84">
        <f>+V32*((X32*'1. Standard_Cost'!$B$17)+(W32*X32*'1. Standard_Cost'!$C$17))</f>
        <v>0</v>
      </c>
      <c r="Z32" s="83"/>
      <c r="AA32" s="83">
        <v>10</v>
      </c>
      <c r="AB32" s="84">
        <f>+Z32*'1. Standard_Cost'!$B$21+AA32*'1. Standard_Cost'!$C$21</f>
        <v>250000</v>
      </c>
      <c r="AC32" s="85">
        <f>1*25*1000</f>
        <v>25000</v>
      </c>
      <c r="AD32" s="86"/>
      <c r="AE32" s="84">
        <f>SUM(AD32,AC32,AB32,Y32,U32,T32,S32,R32)*'1. Standard_Cost'!$B$29</f>
        <v>117500</v>
      </c>
      <c r="AF32" s="84">
        <f>SUM(AE32,AD32,AC32,AB32,Y32,U32,T32,S32,R32)</f>
        <v>705000</v>
      </c>
      <c r="AG32" s="83"/>
      <c r="AH32" s="83"/>
      <c r="AI32" s="83"/>
      <c r="AJ32" s="87"/>
      <c r="AK32" s="87"/>
      <c r="AL32" s="87"/>
      <c r="AM32" s="84">
        <f>AG32*'1. Standard_Cost'!$B$25+'Incremental_Cost Year 2'!AH32*'1. Standard_Cost'!$C$25+'Incremental_Cost Year 2'!AI32*'1. Standard_Cost'!$D$25+'Incremental_Cost Year 2'!AJ32+'Incremental_Cost Year 2'!AL32+AK32</f>
        <v>0</v>
      </c>
      <c r="AN32" s="84">
        <f>AM32*'1. Standard_Cost'!$C$29</f>
        <v>0</v>
      </c>
      <c r="AO32" s="87"/>
      <c r="AP32" s="160">
        <f t="shared" ref="AP32" si="65">AQ32+AR32</f>
        <v>705000</v>
      </c>
      <c r="AQ32" s="113">
        <f>L32+M32</f>
        <v>0</v>
      </c>
      <c r="AR32" s="113">
        <f>AF32</f>
        <v>705000</v>
      </c>
      <c r="AS32" s="113">
        <f>AM32+AN32</f>
        <v>0</v>
      </c>
      <c r="AT32" s="113">
        <f>SUM(AQ32,AR32,AS32)</f>
        <v>705000</v>
      </c>
      <c r="AU32" s="154"/>
      <c r="AV32" s="154"/>
      <c r="AW32" s="154"/>
      <c r="AX32" s="154"/>
      <c r="AY32" s="154"/>
      <c r="AZ32" s="154"/>
      <c r="BA32" s="154">
        <f>AT32</f>
        <v>705000</v>
      </c>
      <c r="BB32" s="336">
        <f>SUM(AU32:BA32)-AT32</f>
        <v>0</v>
      </c>
      <c r="BC32" s="28"/>
      <c r="BD32" s="28"/>
      <c r="BE32" s="28"/>
      <c r="BF32" s="28"/>
    </row>
    <row r="33" spans="1:58" ht="66" customHeight="1" outlineLevel="2">
      <c r="A33" s="73"/>
      <c r="B33" s="107"/>
      <c r="C33" s="108"/>
      <c r="D33" s="120"/>
      <c r="E33" s="120"/>
      <c r="F33" s="415">
        <v>2026</v>
      </c>
      <c r="G33" s="415">
        <v>2028</v>
      </c>
      <c r="H33" s="443" t="s">
        <v>957</v>
      </c>
      <c r="I33" s="87"/>
      <c r="J33" s="83"/>
      <c r="K33" s="83"/>
      <c r="L33" s="82" t="str">
        <f>IF(I33&lt;&gt;0,((VLOOKUP(I33,'1. Standard_Cost'!$B$4:$D$9,2)+VLOOKUP(I33,'1. Standard_Cost'!$B$4:$D$9,3))*J33*K33),"0")</f>
        <v>0</v>
      </c>
      <c r="M33" s="82">
        <f>L33*'1. Standard_Cost'!$F$4</f>
        <v>0</v>
      </c>
      <c r="N33" s="83"/>
      <c r="O33" s="83"/>
      <c r="P33" s="83"/>
      <c r="Q33" s="83"/>
      <c r="R33" s="84">
        <f>'1. Standard_Cost'!$B$13*N33*P33</f>
        <v>0</v>
      </c>
      <c r="S33" s="84">
        <f>N33*O33*P33*'1. Standard_Cost'!$C$13</f>
        <v>0</v>
      </c>
      <c r="T33" s="84">
        <f>N33*P33*Q33*'1. Standard_Cost'!$D$13</f>
        <v>0</v>
      </c>
      <c r="U33" s="84">
        <f>N33*O33*'1. Standard_Cost'!$E$13</f>
        <v>0</v>
      </c>
      <c r="V33" s="83"/>
      <c r="W33" s="83"/>
      <c r="X33" s="83"/>
      <c r="Y33" s="84">
        <f>+V33*((X33*'1. Standard_Cost'!$B$17)+(W33*X33*'1. Standard_Cost'!$C$17))</f>
        <v>0</v>
      </c>
      <c r="Z33" s="83"/>
      <c r="AA33" s="83"/>
      <c r="AB33" s="84">
        <f>+Z33*'1. Standard_Cost'!$B$21+AA33*'1. Standard_Cost'!$C$21</f>
        <v>0</v>
      </c>
      <c r="AC33" s="85">
        <f>13*5*8*5000</f>
        <v>2600000</v>
      </c>
      <c r="AD33" s="86"/>
      <c r="AE33" s="84">
        <f>SUM(AD33,AC33,AB33,Y33,U33,T33,S33,R33)*'1. Standard_Cost'!$B$29</f>
        <v>520000</v>
      </c>
      <c r="AF33" s="84">
        <f>SUM(AE33,AD33,AC33,AB33,Y33,U33,T33,S33,R33)</f>
        <v>3120000</v>
      </c>
      <c r="AG33" s="83"/>
      <c r="AH33" s="83"/>
      <c r="AI33" s="83"/>
      <c r="AJ33" s="87"/>
      <c r="AK33" s="87"/>
      <c r="AL33" s="87"/>
      <c r="AM33" s="84">
        <f>AG33*'1. Standard_Cost'!$B$25+'Incremental_Cost Year 2'!AH33*'1. Standard_Cost'!$C$25+'Incremental_Cost Year 2'!AI33*'1. Standard_Cost'!$D$25+'Incremental_Cost Year 2'!AJ33+'Incremental_Cost Year 2'!AL33+AK33</f>
        <v>0</v>
      </c>
      <c r="AN33" s="84">
        <f>AM33*'1. Standard_Cost'!$C$29</f>
        <v>0</v>
      </c>
      <c r="AO33" s="87"/>
      <c r="AP33" s="160">
        <f t="shared" si="64"/>
        <v>3120000</v>
      </c>
      <c r="AQ33" s="113">
        <f>L33+M33</f>
        <v>0</v>
      </c>
      <c r="AR33" s="113">
        <f>AF33</f>
        <v>3120000</v>
      </c>
      <c r="AS33" s="113">
        <f>AM33+AN33</f>
        <v>0</v>
      </c>
      <c r="AT33" s="113">
        <f>SUM(AQ33,AR33,AS33)</f>
        <v>3120000</v>
      </c>
      <c r="AU33" s="154"/>
      <c r="AV33" s="154"/>
      <c r="AW33" s="154"/>
      <c r="AX33" s="154"/>
      <c r="AY33" s="154"/>
      <c r="AZ33" s="154"/>
      <c r="BA33" s="154"/>
      <c r="BB33" s="155">
        <f>SUM(AU33:BA33)-AT33</f>
        <v>-3120000</v>
      </c>
      <c r="BC33" s="28"/>
      <c r="BD33" s="28"/>
      <c r="BE33" s="28"/>
      <c r="BF33" s="28"/>
    </row>
    <row r="34" spans="1:58" ht="47.25" outlineLevel="1">
      <c r="A34" s="73"/>
      <c r="B34" s="111"/>
      <c r="C34" s="112"/>
      <c r="D34" s="444" t="s">
        <v>813</v>
      </c>
      <c r="E34" s="445" t="s">
        <v>900</v>
      </c>
      <c r="F34" s="346">
        <v>2024</v>
      </c>
      <c r="G34" s="347">
        <v>2026</v>
      </c>
      <c r="H34" s="219" t="s">
        <v>814</v>
      </c>
      <c r="I34" s="156"/>
      <c r="J34" s="156"/>
      <c r="K34" s="156"/>
      <c r="L34" s="84">
        <f>SUM(L30:L33)</f>
        <v>24202675</v>
      </c>
      <c r="M34" s="84">
        <f>SUM(M30:M33)</f>
        <v>4041846.7250000001</v>
      </c>
      <c r="N34" s="156"/>
      <c r="O34" s="156"/>
      <c r="P34" s="156"/>
      <c r="Q34" s="156"/>
      <c r="R34" s="84">
        <f>SUM(R30:R33)</f>
        <v>50000</v>
      </c>
      <c r="S34" s="84">
        <f>SUM(S30:S33)</f>
        <v>112500</v>
      </c>
      <c r="T34" s="84">
        <f>SUM(T30:T33)</f>
        <v>0</v>
      </c>
      <c r="U34" s="84">
        <f>SUM(U30:U33)</f>
        <v>150000</v>
      </c>
      <c r="V34" s="156"/>
      <c r="W34" s="156"/>
      <c r="X34" s="156"/>
      <c r="Y34" s="84">
        <f>SUM(Y30:Y33)</f>
        <v>0</v>
      </c>
      <c r="Z34" s="156"/>
      <c r="AA34" s="156"/>
      <c r="AB34" s="84">
        <f>SUM(AB30:AB33)</f>
        <v>250000</v>
      </c>
      <c r="AC34" s="84">
        <f>SUM(AC30:AC33)</f>
        <v>2625000</v>
      </c>
      <c r="AD34" s="84">
        <f>SUM(AD30:AD33)</f>
        <v>0</v>
      </c>
      <c r="AE34" s="84">
        <f>SUM(AE30:AE33)</f>
        <v>637500</v>
      </c>
      <c r="AF34" s="84">
        <f>SUM(AF30:AF33)</f>
        <v>3825000</v>
      </c>
      <c r="AG34" s="156"/>
      <c r="AH34" s="156"/>
      <c r="AI34" s="156"/>
      <c r="AJ34" s="84">
        <f>SUM(AJ30:AJ33)</f>
        <v>0</v>
      </c>
      <c r="AK34" s="84">
        <f>SUM(AK30:AK33)</f>
        <v>0</v>
      </c>
      <c r="AL34" s="84">
        <f>SUM(AL30:AL33)</f>
        <v>0</v>
      </c>
      <c r="AM34" s="84">
        <f>SUM(AM30:AM33)</f>
        <v>0</v>
      </c>
      <c r="AN34" s="84">
        <f>SUM(AN30:AN33)</f>
        <v>0</v>
      </c>
      <c r="AO34" s="157"/>
      <c r="AP34" s="158"/>
      <c r="AQ34" s="84">
        <f t="shared" ref="AQ34:BB34" si="66">SUM(AQ30:AQ33)</f>
        <v>28244521.725000001</v>
      </c>
      <c r="AR34" s="84">
        <f t="shared" si="66"/>
        <v>3825000</v>
      </c>
      <c r="AS34" s="84">
        <f t="shared" si="66"/>
        <v>0</v>
      </c>
      <c r="AT34" s="84">
        <f t="shared" si="66"/>
        <v>32069521.725000001</v>
      </c>
      <c r="AU34" s="84">
        <f t="shared" si="66"/>
        <v>28244521.725000001</v>
      </c>
      <c r="AV34" s="84">
        <f t="shared" si="66"/>
        <v>0</v>
      </c>
      <c r="AW34" s="84">
        <f t="shared" si="66"/>
        <v>0</v>
      </c>
      <c r="AX34" s="84">
        <f t="shared" si="66"/>
        <v>0</v>
      </c>
      <c r="AY34" s="84">
        <f t="shared" si="66"/>
        <v>0</v>
      </c>
      <c r="AZ34" s="84">
        <f t="shared" si="66"/>
        <v>0</v>
      </c>
      <c r="BA34" s="84">
        <f t="shared" si="66"/>
        <v>705000</v>
      </c>
      <c r="BB34" s="84">
        <f t="shared" si="66"/>
        <v>-3120000</v>
      </c>
      <c r="BC34" s="28"/>
      <c r="BD34" s="28"/>
      <c r="BE34" s="28"/>
      <c r="BF34" s="28"/>
    </row>
    <row r="35" spans="1:58" ht="126" outlineLevel="2">
      <c r="A35" s="73"/>
      <c r="B35" s="181"/>
      <c r="C35" s="188"/>
      <c r="D35" s="186"/>
      <c r="E35" s="136"/>
      <c r="F35" s="257">
        <v>2026</v>
      </c>
      <c r="G35" s="65">
        <v>2028</v>
      </c>
      <c r="H35" s="256" t="s">
        <v>959</v>
      </c>
      <c r="I35" s="87" t="s">
        <v>161</v>
      </c>
      <c r="J35" s="83">
        <v>3</v>
      </c>
      <c r="K35" s="83">
        <v>15</v>
      </c>
      <c r="L35" s="82">
        <f>IF(I35&lt;&gt;0,((VLOOKUP(I35,'1. Standard_Cost'!$B$4:$D$9,2)+VLOOKUP(I35,'1. Standard_Cost'!$B$4:$D$9,3))*J35*K35),"0")</f>
        <v>4473900</v>
      </c>
      <c r="M35" s="82">
        <f>L35*'1. Standard_Cost'!$F$4</f>
        <v>747141.3</v>
      </c>
      <c r="N35" s="338"/>
      <c r="O35" s="338"/>
      <c r="P35" s="338"/>
      <c r="Q35" s="338"/>
      <c r="R35" s="84">
        <f>'1. Standard_Cost'!$B$13*N35*P35</f>
        <v>0</v>
      </c>
      <c r="S35" s="84">
        <f>N35*O35*P35*'1. Standard_Cost'!$C$13</f>
        <v>0</v>
      </c>
      <c r="T35" s="84">
        <f>N35*P35*Q35*'1. Standard_Cost'!$D$13</f>
        <v>0</v>
      </c>
      <c r="U35" s="84">
        <f>N35*O35*'1. Standard_Cost'!$E$13</f>
        <v>0</v>
      </c>
      <c r="V35" s="338"/>
      <c r="W35" s="338"/>
      <c r="X35" s="338"/>
      <c r="Y35" s="84">
        <f>+V35*((X35*'1. Standard_Cost'!$B$17)+(W35*X35*'1. Standard_Cost'!$C$17))</f>
        <v>0</v>
      </c>
      <c r="Z35" s="338"/>
      <c r="AA35" s="338"/>
      <c r="AB35" s="84">
        <f>+Z35*'1. Standard_Cost'!$B$21+AA35*'1. Standard_Cost'!$C$21</f>
        <v>0</v>
      </c>
      <c r="AC35" s="85">
        <f>(15*885000+5*900000)+(20*70*90*180)</f>
        <v>40455000</v>
      </c>
      <c r="AD35" s="86"/>
      <c r="AE35" s="84">
        <f>SUM(AD35,AC35,AB35,Y35,U35,T35,S35,R35)*'1. Standard_Cost'!$B$29</f>
        <v>8091000</v>
      </c>
      <c r="AF35" s="84">
        <f>SUM(AE35,AD35,AC35,AB35,Y35,U35,T35,S35,R35)</f>
        <v>48546000</v>
      </c>
      <c r="AG35" s="338"/>
      <c r="AH35" s="338"/>
      <c r="AI35" s="338"/>
      <c r="AJ35" s="87"/>
      <c r="AK35" s="87"/>
      <c r="AL35" s="87"/>
      <c r="AM35" s="84">
        <f>AG35*'1. Standard_Cost'!$B$25+'Incremental_Cost Year 2'!AH35*'1. Standard_Cost'!$C$25+'Incremental_Cost Year 2'!AI35*'1. Standard_Cost'!$D$25+'Incremental_Cost Year 2'!AJ35+'Incremental_Cost Year 2'!AL35+AK35</f>
        <v>0</v>
      </c>
      <c r="AN35" s="84">
        <f>AM35*'1. Standard_Cost'!$C$29</f>
        <v>0</v>
      </c>
      <c r="AO35" s="87"/>
      <c r="AP35" s="144">
        <f t="shared" ref="AP35:AP41" si="67">AQ35+AR35</f>
        <v>53767041.299999997</v>
      </c>
      <c r="AQ35" s="113">
        <f>L35+M35</f>
        <v>5221041.3</v>
      </c>
      <c r="AR35" s="113">
        <f>AF35</f>
        <v>48546000</v>
      </c>
      <c r="AS35" s="113">
        <f>AM35+AN35</f>
        <v>0</v>
      </c>
      <c r="AT35" s="113">
        <f>SUM(AQ35,AR35,AS35)</f>
        <v>53767041.299999997</v>
      </c>
      <c r="AU35" s="154">
        <f>15*885000*1.2</f>
        <v>15930000</v>
      </c>
      <c r="AV35" s="154"/>
      <c r="AW35" s="154"/>
      <c r="AX35" s="154"/>
      <c r="AY35" s="154"/>
      <c r="AZ35" s="154"/>
      <c r="BA35" s="154"/>
      <c r="BB35" s="155">
        <f>SUM(AU35:BA35)-AT35</f>
        <v>-37837041.299999997</v>
      </c>
      <c r="BC35" s="28"/>
      <c r="BD35" s="28"/>
      <c r="BE35" s="28"/>
      <c r="BF35" s="28"/>
    </row>
    <row r="36" spans="1:58" ht="43.15" customHeight="1" outlineLevel="2">
      <c r="A36" s="73"/>
      <c r="B36" s="107"/>
      <c r="C36" s="189"/>
      <c r="D36" s="414" t="s">
        <v>802</v>
      </c>
      <c r="E36" s="414" t="s">
        <v>815</v>
      </c>
      <c r="F36" s="257">
        <v>2026</v>
      </c>
      <c r="G36" s="65">
        <v>2028</v>
      </c>
      <c r="H36" s="219" t="s">
        <v>816</v>
      </c>
      <c r="I36" s="156"/>
      <c r="J36" s="156"/>
      <c r="K36" s="156"/>
      <c r="L36" s="82">
        <f>SUM(L35:L35)</f>
        <v>4473900</v>
      </c>
      <c r="M36" s="448">
        <f>SUM(M35:M35)</f>
        <v>747141.3</v>
      </c>
      <c r="N36" s="448"/>
      <c r="O36" s="449"/>
      <c r="P36" s="449"/>
      <c r="Q36" s="450"/>
      <c r="R36" s="157">
        <f t="shared" ref="R36:U36" si="68">SUM(R35:R35)</f>
        <v>0</v>
      </c>
      <c r="S36" s="84">
        <f t="shared" si="68"/>
        <v>0</v>
      </c>
      <c r="T36" s="84">
        <f t="shared" si="68"/>
        <v>0</v>
      </c>
      <c r="U36" s="329">
        <f t="shared" si="68"/>
        <v>0</v>
      </c>
      <c r="V36" s="448"/>
      <c r="W36" s="449"/>
      <c r="X36" s="450"/>
      <c r="Y36" s="156">
        <f>SUM(Y35:Y35)</f>
        <v>0</v>
      </c>
      <c r="Z36" s="448"/>
      <c r="AA36" s="450"/>
      <c r="AB36" s="157">
        <f>SUM(AB35:AB35)</f>
        <v>0</v>
      </c>
      <c r="AC36" s="84">
        <f t="shared" ref="AC36:AD36" si="69">SUM(AC35:AC35)</f>
        <v>40455000</v>
      </c>
      <c r="AD36" s="84">
        <f t="shared" si="69"/>
        <v>0</v>
      </c>
      <c r="AE36" s="84">
        <f t="shared" ref="AE36:AF36" si="70">SUM(AE35:AE35)</f>
        <v>8091000</v>
      </c>
      <c r="AF36" s="329">
        <f t="shared" si="70"/>
        <v>48546000</v>
      </c>
      <c r="AG36" s="448"/>
      <c r="AH36" s="449"/>
      <c r="AI36" s="450"/>
      <c r="AJ36" s="157">
        <f t="shared" ref="AJ36:AN36" si="71">SUM(AJ35:AJ35)</f>
        <v>0</v>
      </c>
      <c r="AK36" s="84">
        <f t="shared" si="71"/>
        <v>0</v>
      </c>
      <c r="AL36" s="84">
        <f t="shared" si="71"/>
        <v>0</v>
      </c>
      <c r="AM36" s="84">
        <f t="shared" si="71"/>
        <v>0</v>
      </c>
      <c r="AN36" s="84">
        <f t="shared" si="71"/>
        <v>0</v>
      </c>
      <c r="AO36" s="84"/>
      <c r="AP36" s="418"/>
      <c r="AQ36" s="113">
        <f t="shared" ref="AQ36:BB36" si="72">SUM(AQ35:AQ35)</f>
        <v>5221041.3</v>
      </c>
      <c r="AR36" s="113">
        <f t="shared" si="72"/>
        <v>48546000</v>
      </c>
      <c r="AS36" s="113">
        <f t="shared" si="72"/>
        <v>0</v>
      </c>
      <c r="AT36" s="113">
        <f t="shared" si="72"/>
        <v>53767041.299999997</v>
      </c>
      <c r="AU36" s="155">
        <f t="shared" si="72"/>
        <v>15930000</v>
      </c>
      <c r="AV36" s="155">
        <f t="shared" si="72"/>
        <v>0</v>
      </c>
      <c r="AW36" s="155">
        <f t="shared" si="72"/>
        <v>0</v>
      </c>
      <c r="AX36" s="155">
        <f t="shared" si="72"/>
        <v>0</v>
      </c>
      <c r="AY36" s="155">
        <f t="shared" si="72"/>
        <v>0</v>
      </c>
      <c r="AZ36" s="155">
        <f t="shared" si="72"/>
        <v>0</v>
      </c>
      <c r="BA36" s="155">
        <f t="shared" si="72"/>
        <v>0</v>
      </c>
      <c r="BB36" s="155">
        <f t="shared" si="72"/>
        <v>-37837041.299999997</v>
      </c>
      <c r="BC36" s="28"/>
      <c r="BD36" s="28"/>
      <c r="BE36" s="28"/>
      <c r="BF36" s="28"/>
    </row>
    <row r="37" spans="1:58" ht="72" customHeight="1" outlineLevel="2">
      <c r="A37" s="73"/>
      <c r="B37" s="107"/>
      <c r="C37" s="189"/>
      <c r="D37" s="186"/>
      <c r="E37" s="121"/>
      <c r="F37" s="126">
        <v>2026</v>
      </c>
      <c r="G37" s="93">
        <v>2028</v>
      </c>
      <c r="H37" s="67" t="s">
        <v>961</v>
      </c>
      <c r="I37" s="87"/>
      <c r="J37" s="83"/>
      <c r="K37" s="83"/>
      <c r="L37" s="82" t="str">
        <f>IF(I37&lt;&gt;0,((VLOOKUP(I37,'1. Standard_Cost'!$B$4:$D$9,2)+VLOOKUP(I37,'1. Standard_Cost'!$B$4:$D$9,3))*J37*K37),"0")</f>
        <v>0</v>
      </c>
      <c r="M37" s="82">
        <f>L37*'1. Standard_Cost'!$F$4</f>
        <v>0</v>
      </c>
      <c r="N37" s="362"/>
      <c r="O37" s="362"/>
      <c r="P37" s="362"/>
      <c r="Q37" s="362"/>
      <c r="R37" s="84">
        <f>'1. Standard_Cost'!$B$13*N37*P37</f>
        <v>0</v>
      </c>
      <c r="S37" s="84">
        <f>N37*O37*P37*'1. Standard_Cost'!$C$13</f>
        <v>0</v>
      </c>
      <c r="T37" s="84">
        <f>N37*P37*Q37*'1. Standard_Cost'!$D$13</f>
        <v>0</v>
      </c>
      <c r="U37" s="84">
        <f>N37*O37*'1. Standard_Cost'!$E$13</f>
        <v>0</v>
      </c>
      <c r="V37" s="362"/>
      <c r="W37" s="362"/>
      <c r="X37" s="362"/>
      <c r="Y37" s="84">
        <f>+V37*((X37*'1. Standard_Cost'!$B$17)+(W37*X37*'1. Standard_Cost'!$C$17))</f>
        <v>0</v>
      </c>
      <c r="Z37" s="362"/>
      <c r="AA37" s="362"/>
      <c r="AB37" s="84">
        <f>+Z37*'1. Standard_Cost'!$B$21+AA37*'1. Standard_Cost'!$C$21</f>
        <v>0</v>
      </c>
      <c r="AC37" s="85">
        <f>(10400*7*400)+(10400*1500)</f>
        <v>44720000</v>
      </c>
      <c r="AD37" s="86"/>
      <c r="AE37" s="84">
        <f>SUM(AD37,AC37,AB37,Y37,U37,T37,S37,R37)*'1. Standard_Cost'!$B$29</f>
        <v>8944000</v>
      </c>
      <c r="AF37" s="84">
        <f>SUM(AE37,AD37,AC37,AB37,Y37,U37,T37,S37,R37)</f>
        <v>53664000</v>
      </c>
      <c r="AG37" s="362"/>
      <c r="AH37" s="362"/>
      <c r="AI37" s="362"/>
      <c r="AJ37" s="87"/>
      <c r="AK37" s="87"/>
      <c r="AL37" s="87"/>
      <c r="AM37" s="84">
        <f>AG37*'1. Standard_Cost'!$B$25+'Incremental_Cost Year 2'!AH37*'1. Standard_Cost'!$C$25+'Incremental_Cost Year 2'!AI37*'1. Standard_Cost'!$D$25+'Incremental_Cost Year 2'!AJ37+'Incremental_Cost Year 2'!AL37+AK37</f>
        <v>0</v>
      </c>
      <c r="AN37" s="84">
        <f>AM37*'1. Standard_Cost'!$C$29</f>
        <v>0</v>
      </c>
      <c r="AO37" s="153"/>
      <c r="AP37" s="144">
        <f t="shared" si="67"/>
        <v>53664000</v>
      </c>
      <c r="AQ37" s="113">
        <f>L37+M37</f>
        <v>0</v>
      </c>
      <c r="AR37" s="113">
        <f>AF37</f>
        <v>53664000</v>
      </c>
      <c r="AS37" s="113">
        <f>AM37+AN37</f>
        <v>0</v>
      </c>
      <c r="AT37" s="113">
        <f>SUM(AQ37,AR37,AS37)</f>
        <v>53664000</v>
      </c>
      <c r="AU37" s="154">
        <f>AT37/2</f>
        <v>26832000</v>
      </c>
      <c r="AV37" s="154"/>
      <c r="AW37" s="154"/>
      <c r="AX37" s="154"/>
      <c r="AY37" s="154"/>
      <c r="AZ37" s="154"/>
      <c r="BA37" s="154"/>
      <c r="BB37" s="336">
        <f>SUM(AU37:BA37)-AT37</f>
        <v>-26832000</v>
      </c>
      <c r="BC37" s="28"/>
      <c r="BD37" s="28"/>
      <c r="BE37" s="28"/>
      <c r="BF37" s="28"/>
    </row>
    <row r="38" spans="1:58" ht="58.9" customHeight="1" outlineLevel="2">
      <c r="A38" s="73"/>
      <c r="B38" s="107"/>
      <c r="C38" s="189"/>
      <c r="D38" s="414" t="s">
        <v>802</v>
      </c>
      <c r="E38" s="414" t="s">
        <v>817</v>
      </c>
      <c r="F38" s="65">
        <v>2026</v>
      </c>
      <c r="G38" s="65">
        <v>2028</v>
      </c>
      <c r="H38" s="219" t="s">
        <v>818</v>
      </c>
      <c r="I38" s="156"/>
      <c r="J38" s="156"/>
      <c r="K38" s="156"/>
      <c r="L38" s="82">
        <f>SUM(L37:L37)</f>
        <v>0</v>
      </c>
      <c r="M38" s="448">
        <f>SUM(M37:M37)</f>
        <v>0</v>
      </c>
      <c r="N38" s="448"/>
      <c r="O38" s="449"/>
      <c r="P38" s="449"/>
      <c r="Q38" s="450"/>
      <c r="R38" s="157">
        <f t="shared" ref="R38:R40" si="73">SUM(R37:R37)</f>
        <v>0</v>
      </c>
      <c r="S38" s="84">
        <f t="shared" ref="S38:S40" si="74">SUM(S37:S37)</f>
        <v>0</v>
      </c>
      <c r="T38" s="84">
        <f t="shared" ref="T38:T40" si="75">SUM(T37:T37)</f>
        <v>0</v>
      </c>
      <c r="U38" s="329">
        <f t="shared" ref="U38:U40" si="76">SUM(U37:U37)</f>
        <v>0</v>
      </c>
      <c r="V38" s="448"/>
      <c r="W38" s="449"/>
      <c r="X38" s="450"/>
      <c r="Y38" s="156">
        <f>SUM(Y37:Y37)</f>
        <v>0</v>
      </c>
      <c r="Z38" s="448"/>
      <c r="AA38" s="450"/>
      <c r="AB38" s="157">
        <f>SUM(AB37:AB37)</f>
        <v>0</v>
      </c>
      <c r="AC38" s="84">
        <f t="shared" ref="AC38:AC40" si="77">SUM(AC37:AC37)</f>
        <v>44720000</v>
      </c>
      <c r="AD38" s="84">
        <f t="shared" ref="AD38:AD40" si="78">SUM(AD37:AD37)</f>
        <v>0</v>
      </c>
      <c r="AE38" s="84">
        <f t="shared" ref="AE38:AE40" si="79">SUM(AE37:AE37)</f>
        <v>8944000</v>
      </c>
      <c r="AF38" s="329">
        <f t="shared" ref="AF38:AF40" si="80">SUM(AF37:AF37)</f>
        <v>53664000</v>
      </c>
      <c r="AG38" s="448"/>
      <c r="AH38" s="449"/>
      <c r="AI38" s="450"/>
      <c r="AJ38" s="157">
        <f t="shared" ref="AJ38:AJ40" si="81">SUM(AJ37:AJ37)</f>
        <v>0</v>
      </c>
      <c r="AK38" s="84">
        <f t="shared" ref="AK38:AK40" si="82">SUM(AK37:AK37)</f>
        <v>0</v>
      </c>
      <c r="AL38" s="84">
        <f t="shared" ref="AL38:AL40" si="83">SUM(AL37:AL37)</f>
        <v>0</v>
      </c>
      <c r="AM38" s="84">
        <f t="shared" ref="AM38:AM40" si="84">SUM(AM37:AM37)</f>
        <v>0</v>
      </c>
      <c r="AN38" s="84">
        <f t="shared" ref="AN38:AN40" si="85">SUM(AN37:AN37)</f>
        <v>0</v>
      </c>
      <c r="AO38" s="84"/>
      <c r="AP38" s="418"/>
      <c r="AQ38" s="113">
        <f t="shared" ref="AQ38:AQ40" si="86">SUM(AQ37:AQ37)</f>
        <v>0</v>
      </c>
      <c r="AR38" s="113">
        <f t="shared" ref="AR38:AR40" si="87">SUM(AR37:AR37)</f>
        <v>53664000</v>
      </c>
      <c r="AS38" s="113">
        <f t="shared" ref="AS38:AS40" si="88">SUM(AS37:AS37)</f>
        <v>0</v>
      </c>
      <c r="AT38" s="113">
        <f t="shared" ref="AT38:AT40" si="89">SUM(AT37:AT37)</f>
        <v>53664000</v>
      </c>
      <c r="AU38" s="155">
        <f t="shared" ref="AU38:AU40" si="90">SUM(AU37:AU37)</f>
        <v>26832000</v>
      </c>
      <c r="AV38" s="155">
        <f t="shared" ref="AV38:AV40" si="91">SUM(AV37:AV37)</f>
        <v>0</v>
      </c>
      <c r="AW38" s="155">
        <f t="shared" ref="AW38:AW40" si="92">SUM(AW37:AW37)</f>
        <v>0</v>
      </c>
      <c r="AX38" s="155">
        <f t="shared" ref="AX38:AX40" si="93">SUM(AX37:AX37)</f>
        <v>0</v>
      </c>
      <c r="AY38" s="155">
        <f t="shared" ref="AY38:AY40" si="94">SUM(AY37:AY37)</f>
        <v>0</v>
      </c>
      <c r="AZ38" s="155">
        <f t="shared" ref="AZ38:AZ40" si="95">SUM(AZ37:AZ37)</f>
        <v>0</v>
      </c>
      <c r="BA38" s="155">
        <f t="shared" ref="BA38:BA40" si="96">SUM(BA37:BA37)</f>
        <v>0</v>
      </c>
      <c r="BB38" s="155">
        <f t="shared" ref="BB38:BB40" si="97">SUM(BB37:BB37)</f>
        <v>-26832000</v>
      </c>
      <c r="BC38" s="28"/>
      <c r="BD38" s="28"/>
      <c r="BE38" s="28"/>
      <c r="BF38" s="28"/>
    </row>
    <row r="39" spans="1:58" ht="69.599999999999994" customHeight="1" outlineLevel="2">
      <c r="A39" s="73"/>
      <c r="B39" s="107"/>
      <c r="C39" s="189"/>
      <c r="D39" s="186"/>
      <c r="E39" s="121"/>
      <c r="F39" s="257">
        <v>2026</v>
      </c>
      <c r="G39" s="65">
        <v>2028</v>
      </c>
      <c r="H39" s="67" t="s">
        <v>964</v>
      </c>
      <c r="I39" s="87" t="s">
        <v>161</v>
      </c>
      <c r="J39" s="83">
        <v>2</v>
      </c>
      <c r="K39" s="83">
        <v>18</v>
      </c>
      <c r="L39" s="82">
        <f>IF(I39&lt;&gt;0,((VLOOKUP(I39,'1. Standard_Cost'!$B$4:$D$9,2)+VLOOKUP(I39,'1. Standard_Cost'!$B$4:$D$9,3))*J39*K39),"0")</f>
        <v>3579120</v>
      </c>
      <c r="M39" s="82">
        <f>L39*'1. Standard_Cost'!$F$4</f>
        <v>597713.04</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f>(L39+M39)*0.1</f>
        <v>417683.304</v>
      </c>
      <c r="AD39" s="86"/>
      <c r="AE39" s="84">
        <f>SUM(AD39,AC39,AB39,Y39,U39,T39,S39,R39)*'1. Standard_Cost'!$B$29</f>
        <v>83536.660800000012</v>
      </c>
      <c r="AF39" s="84">
        <f>SUM(AE39,AD39,AC39,AB39,Y39,U39,T39,S39,R39)</f>
        <v>501219.96480000002</v>
      </c>
      <c r="AG39" s="83"/>
      <c r="AH39" s="83"/>
      <c r="AI39" s="83"/>
      <c r="AJ39" s="87"/>
      <c r="AK39" s="87"/>
      <c r="AL39" s="87"/>
      <c r="AM39" s="84">
        <f>AG39*'1. Standard_Cost'!$B$25+'Incremental_Cost Year 2'!AH39*'1. Standard_Cost'!$C$25+'Incremental_Cost Year 2'!AI39*'1. Standard_Cost'!$D$25+'Incremental_Cost Year 2'!AJ39+'Incremental_Cost Year 2'!AL39+AK39</f>
        <v>0</v>
      </c>
      <c r="AN39" s="84">
        <f>AM39*'1. Standard_Cost'!$C$29</f>
        <v>0</v>
      </c>
      <c r="AO39" s="153"/>
      <c r="AP39" s="144">
        <f t="shared" si="67"/>
        <v>4678053.0048000002</v>
      </c>
      <c r="AQ39" s="113">
        <f>L39+M39</f>
        <v>4176833.04</v>
      </c>
      <c r="AR39" s="113">
        <f>AF39</f>
        <v>501219.96480000002</v>
      </c>
      <c r="AS39" s="113">
        <f>AM39+AN39</f>
        <v>0</v>
      </c>
      <c r="AT39" s="113">
        <f>SUM(AQ39,AR39,AS39)</f>
        <v>4678053.0048000002</v>
      </c>
      <c r="AU39" s="154"/>
      <c r="AV39" s="154"/>
      <c r="AW39" s="154"/>
      <c r="AX39" s="154"/>
      <c r="AY39" s="154"/>
      <c r="AZ39" s="154"/>
      <c r="BA39" s="154">
        <f>AT39</f>
        <v>4678053.0048000002</v>
      </c>
      <c r="BB39" s="155">
        <f>SUM(AU39:BA39)-AT39</f>
        <v>0</v>
      </c>
      <c r="BC39" s="28"/>
      <c r="BD39" s="28"/>
      <c r="BE39" s="28"/>
      <c r="BF39" s="28"/>
    </row>
    <row r="40" spans="1:58" ht="45.6" customHeight="1" outlineLevel="2">
      <c r="A40" s="73"/>
      <c r="B40" s="107"/>
      <c r="C40" s="189"/>
      <c r="D40" s="414" t="s">
        <v>820</v>
      </c>
      <c r="E40" s="414" t="s">
        <v>819</v>
      </c>
      <c r="F40" s="257">
        <v>2026</v>
      </c>
      <c r="G40" s="65">
        <v>2028</v>
      </c>
      <c r="H40" s="219" t="s">
        <v>821</v>
      </c>
      <c r="I40" s="156"/>
      <c r="J40" s="156"/>
      <c r="K40" s="156"/>
      <c r="L40" s="82">
        <f>SUM(L39:L39)</f>
        <v>3579120</v>
      </c>
      <c r="M40" s="448">
        <f>SUM(M39:M39)</f>
        <v>597713.04</v>
      </c>
      <c r="N40" s="448"/>
      <c r="O40" s="449"/>
      <c r="P40" s="449"/>
      <c r="Q40" s="450"/>
      <c r="R40" s="157">
        <f t="shared" si="73"/>
        <v>0</v>
      </c>
      <c r="S40" s="84">
        <f t="shared" si="74"/>
        <v>0</v>
      </c>
      <c r="T40" s="84">
        <f t="shared" si="75"/>
        <v>0</v>
      </c>
      <c r="U40" s="329">
        <f t="shared" si="76"/>
        <v>0</v>
      </c>
      <c r="V40" s="448"/>
      <c r="W40" s="449"/>
      <c r="X40" s="450"/>
      <c r="Y40" s="156">
        <f>SUM(Y39:Y39)</f>
        <v>0</v>
      </c>
      <c r="Z40" s="448"/>
      <c r="AA40" s="450"/>
      <c r="AB40" s="157">
        <f>SUM(AB39:AB39)</f>
        <v>0</v>
      </c>
      <c r="AC40" s="84">
        <f t="shared" si="77"/>
        <v>417683.304</v>
      </c>
      <c r="AD40" s="84">
        <f t="shared" si="78"/>
        <v>0</v>
      </c>
      <c r="AE40" s="84">
        <f t="shared" si="79"/>
        <v>83536.660800000012</v>
      </c>
      <c r="AF40" s="329">
        <f t="shared" si="80"/>
        <v>501219.96480000002</v>
      </c>
      <c r="AG40" s="448"/>
      <c r="AH40" s="449"/>
      <c r="AI40" s="450"/>
      <c r="AJ40" s="157">
        <f t="shared" si="81"/>
        <v>0</v>
      </c>
      <c r="AK40" s="84">
        <f t="shared" si="82"/>
        <v>0</v>
      </c>
      <c r="AL40" s="84">
        <f t="shared" si="83"/>
        <v>0</v>
      </c>
      <c r="AM40" s="84">
        <f t="shared" si="84"/>
        <v>0</v>
      </c>
      <c r="AN40" s="84">
        <f t="shared" si="85"/>
        <v>0</v>
      </c>
      <c r="AO40" s="84"/>
      <c r="AP40" s="418"/>
      <c r="AQ40" s="113">
        <f t="shared" si="86"/>
        <v>4176833.04</v>
      </c>
      <c r="AR40" s="113">
        <f t="shared" si="87"/>
        <v>501219.96480000002</v>
      </c>
      <c r="AS40" s="113">
        <f t="shared" si="88"/>
        <v>0</v>
      </c>
      <c r="AT40" s="113">
        <f t="shared" si="89"/>
        <v>4678053.0048000002</v>
      </c>
      <c r="AU40" s="155">
        <f t="shared" si="90"/>
        <v>0</v>
      </c>
      <c r="AV40" s="155">
        <f t="shared" si="91"/>
        <v>0</v>
      </c>
      <c r="AW40" s="155">
        <f t="shared" si="92"/>
        <v>0</v>
      </c>
      <c r="AX40" s="155">
        <f t="shared" si="93"/>
        <v>0</v>
      </c>
      <c r="AY40" s="155">
        <f t="shared" si="94"/>
        <v>0</v>
      </c>
      <c r="AZ40" s="155">
        <f t="shared" si="95"/>
        <v>0</v>
      </c>
      <c r="BA40" s="155">
        <f t="shared" si="96"/>
        <v>4678053.0048000002</v>
      </c>
      <c r="BB40" s="155">
        <f t="shared" si="97"/>
        <v>0</v>
      </c>
      <c r="BC40" s="28"/>
      <c r="BD40" s="28"/>
      <c r="BE40" s="28"/>
      <c r="BF40" s="28"/>
    </row>
    <row r="41" spans="1:58" ht="39" customHeight="1" outlineLevel="2">
      <c r="A41" s="73"/>
      <c r="B41" s="107"/>
      <c r="C41" s="189"/>
      <c r="D41" s="136"/>
      <c r="E41" s="121"/>
      <c r="F41" s="257">
        <v>2026</v>
      </c>
      <c r="G41" s="65">
        <v>2028</v>
      </c>
      <c r="H41" s="452" t="s">
        <v>966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f>15*70*90*180</f>
        <v>17010000</v>
      </c>
      <c r="AD41" s="86"/>
      <c r="AE41" s="84">
        <f>SUM(AD41,AC41,AB41,Y41,U41,T41,S41,R41)*'1. Standard_Cost'!$B$29</f>
        <v>3402000</v>
      </c>
      <c r="AF41" s="84">
        <f>SUM(AE41,AD41,AC41,AB41,Y41,U41,T41,S41,R41)</f>
        <v>20412000</v>
      </c>
      <c r="AG41" s="83"/>
      <c r="AH41" s="83"/>
      <c r="AI41" s="83"/>
      <c r="AJ41" s="87"/>
      <c r="AK41" s="87"/>
      <c r="AL41" s="87"/>
      <c r="AM41" s="84">
        <f>AG41*'1. Standard_Cost'!$B$25+'Incremental_Cost Year 2'!AH41*'1. Standard_Cost'!$C$25+'Incremental_Cost Year 2'!AI41*'1. Standard_Cost'!$D$25+'Incremental_Cost Year 2'!AJ41+'Incremental_Cost Year 2'!AL41+AK41</f>
        <v>0</v>
      </c>
      <c r="AN41" s="84">
        <f>AM41*'1. Standard_Cost'!$C$29</f>
        <v>0</v>
      </c>
      <c r="AO41" s="153"/>
      <c r="AP41" s="144">
        <f t="shared" si="67"/>
        <v>20412000</v>
      </c>
      <c r="AQ41" s="113">
        <f>L41+M41</f>
        <v>0</v>
      </c>
      <c r="AR41" s="113">
        <f>AF41</f>
        <v>20412000</v>
      </c>
      <c r="AS41" s="113">
        <f>AM41+AN41</f>
        <v>0</v>
      </c>
      <c r="AT41" s="113">
        <f>SUM(AQ41,AR41,AS41)</f>
        <v>20412000</v>
      </c>
      <c r="AU41" s="154">
        <f>AT41/2</f>
        <v>10206000</v>
      </c>
      <c r="AV41" s="154"/>
      <c r="AW41" s="154"/>
      <c r="AX41" s="154"/>
      <c r="AY41" s="154"/>
      <c r="AZ41" s="154"/>
      <c r="BA41" s="154"/>
      <c r="BB41" s="155">
        <f>SUM(AU41:BA41)-AT41</f>
        <v>-10206000</v>
      </c>
      <c r="BC41" s="28"/>
      <c r="BD41" s="28"/>
      <c r="BE41" s="28"/>
      <c r="BF41" s="28"/>
    </row>
    <row r="42" spans="1:58" ht="64.5" customHeight="1" outlineLevel="2">
      <c r="A42" s="73"/>
      <c r="B42" s="107"/>
      <c r="C42" s="108"/>
      <c r="D42" s="90"/>
      <c r="E42" s="121"/>
      <c r="F42" s="257">
        <v>2026</v>
      </c>
      <c r="G42" s="65">
        <v>2028</v>
      </c>
      <c r="H42" s="452" t="s">
        <v>968</v>
      </c>
      <c r="I42" s="87" t="s">
        <v>161</v>
      </c>
      <c r="J42" s="249">
        <v>0.5</v>
      </c>
      <c r="K42" s="83">
        <v>9</v>
      </c>
      <c r="L42" s="82">
        <f>IF(I42&lt;&gt;0,((VLOOKUP(I42,'1. Standard_Cost'!$B$4:$D$9,2)+VLOOKUP(I42,'1. Standard_Cost'!$B$4:$D$9,3))*J42*K42),"0")</f>
        <v>447390</v>
      </c>
      <c r="M42" s="82">
        <f>L42*'1. Standard_Cost'!$F$4</f>
        <v>74714.13</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f>(L42+M42)*0.1</f>
        <v>52210.413</v>
      </c>
      <c r="AD42" s="86"/>
      <c r="AE42" s="84">
        <f>SUM(AD42,AC42,AB42,Y42,U42,T42,S42,R42)*'1. Standard_Cost'!$B$29</f>
        <v>10442.082600000002</v>
      </c>
      <c r="AF42" s="84">
        <f>SUM(AE42,AD42,AC42,AB42,Y42,U42,T42,S42,R42)</f>
        <v>62652.495600000002</v>
      </c>
      <c r="AG42" s="83"/>
      <c r="AH42" s="83"/>
      <c r="AI42" s="83"/>
      <c r="AJ42" s="87"/>
      <c r="AK42" s="87"/>
      <c r="AL42" s="87">
        <v>5000000</v>
      </c>
      <c r="AM42" s="84">
        <f>AG42*'1. Standard_Cost'!$B$25+'Incremental_Cost Year 2'!AH42*'1. Standard_Cost'!$C$25+'Incremental_Cost Year 2'!AI42*'1. Standard_Cost'!$D$25+'Incremental_Cost Year 2'!AJ42+'Incremental_Cost Year 2'!AL42+AK42</f>
        <v>5000000</v>
      </c>
      <c r="AN42" s="84">
        <f>AM42*'1. Standard_Cost'!$C$29</f>
        <v>750000</v>
      </c>
      <c r="AO42" s="153"/>
      <c r="AP42" s="144">
        <f t="shared" ref="AP42" si="98">AQ42+AR42</f>
        <v>584756.62560000003</v>
      </c>
      <c r="AQ42" s="113">
        <f>L42+M42</f>
        <v>522104.13</v>
      </c>
      <c r="AR42" s="113">
        <f>AF42</f>
        <v>62652.495600000002</v>
      </c>
      <c r="AS42" s="113">
        <f>AM42+AN42</f>
        <v>5750000</v>
      </c>
      <c r="AT42" s="113">
        <f>SUM(AQ42,AR42,AS42)</f>
        <v>6334756.6255999999</v>
      </c>
      <c r="AU42" s="154"/>
      <c r="AV42" s="154"/>
      <c r="AW42" s="154"/>
      <c r="AX42" s="154"/>
      <c r="AY42" s="154"/>
      <c r="AZ42" s="154"/>
      <c r="BA42" s="154">
        <v>584757</v>
      </c>
      <c r="BB42" s="155">
        <f>SUM(AU42:BA42)-AT42</f>
        <v>-5749999.6255999999</v>
      </c>
      <c r="BC42" s="28"/>
      <c r="BD42" s="28"/>
      <c r="BE42" s="28"/>
      <c r="BF42" s="28"/>
    </row>
    <row r="43" spans="1:58" ht="31.15" customHeight="1" outlineLevel="1">
      <c r="A43" s="73"/>
      <c r="B43" s="181"/>
      <c r="C43" s="252"/>
      <c r="D43" s="294" t="s">
        <v>824</v>
      </c>
      <c r="E43" s="451" t="s">
        <v>822</v>
      </c>
      <c r="F43" s="257">
        <v>2026</v>
      </c>
      <c r="G43" s="65">
        <v>2028</v>
      </c>
      <c r="H43" s="219" t="s">
        <v>823</v>
      </c>
      <c r="I43" s="156"/>
      <c r="J43" s="156"/>
      <c r="K43" s="156"/>
      <c r="L43" s="84">
        <f>SUM(L41:L42)</f>
        <v>447390</v>
      </c>
      <c r="M43" s="84">
        <f>SUM(M41:M42)</f>
        <v>74714.13</v>
      </c>
      <c r="N43" s="156"/>
      <c r="O43" s="156"/>
      <c r="P43" s="156"/>
      <c r="Q43" s="156"/>
      <c r="R43" s="84">
        <f t="shared" ref="R43:U43" si="99">SUM(R41:R42)</f>
        <v>0</v>
      </c>
      <c r="S43" s="84">
        <f t="shared" si="99"/>
        <v>0</v>
      </c>
      <c r="T43" s="84">
        <f t="shared" si="99"/>
        <v>0</v>
      </c>
      <c r="U43" s="84">
        <f t="shared" si="99"/>
        <v>0</v>
      </c>
      <c r="V43" s="156"/>
      <c r="W43" s="156"/>
      <c r="X43" s="156"/>
      <c r="Y43" s="84">
        <f>SUM(Y41:Y42)</f>
        <v>0</v>
      </c>
      <c r="Z43" s="156"/>
      <c r="AA43" s="156"/>
      <c r="AB43" s="84">
        <f t="shared" ref="AB43:AF43" si="100">SUM(AB41:AB42)</f>
        <v>0</v>
      </c>
      <c r="AC43" s="84">
        <f t="shared" si="100"/>
        <v>17062210.412999999</v>
      </c>
      <c r="AD43" s="84">
        <f t="shared" si="100"/>
        <v>0</v>
      </c>
      <c r="AE43" s="84">
        <f t="shared" si="100"/>
        <v>3412442.0825999998</v>
      </c>
      <c r="AF43" s="84">
        <f t="shared" si="100"/>
        <v>20474652.4956</v>
      </c>
      <c r="AG43" s="156"/>
      <c r="AH43" s="156"/>
      <c r="AI43" s="156"/>
      <c r="AJ43" s="84">
        <f t="shared" ref="AJ43:AN43" si="101">SUM(AJ41:AJ42)</f>
        <v>0</v>
      </c>
      <c r="AK43" s="84">
        <f t="shared" si="101"/>
        <v>0</v>
      </c>
      <c r="AL43" s="84">
        <f t="shared" si="101"/>
        <v>5000000</v>
      </c>
      <c r="AM43" s="84">
        <f t="shared" si="101"/>
        <v>5000000</v>
      </c>
      <c r="AN43" s="84">
        <f t="shared" si="101"/>
        <v>750000</v>
      </c>
      <c r="AO43" s="157"/>
      <c r="AP43" s="158"/>
      <c r="AQ43" s="84">
        <f t="shared" ref="AQ43:BB43" si="102">SUM(AQ41:AQ42)</f>
        <v>522104.13</v>
      </c>
      <c r="AR43" s="84">
        <f t="shared" si="102"/>
        <v>20474652.4956</v>
      </c>
      <c r="AS43" s="84">
        <f t="shared" si="102"/>
        <v>5750000</v>
      </c>
      <c r="AT43" s="84">
        <f t="shared" si="102"/>
        <v>26746756.625599999</v>
      </c>
      <c r="AU43" s="84">
        <f t="shared" si="102"/>
        <v>10206000</v>
      </c>
      <c r="AV43" s="84">
        <f t="shared" si="102"/>
        <v>0</v>
      </c>
      <c r="AW43" s="84">
        <f t="shared" si="102"/>
        <v>0</v>
      </c>
      <c r="AX43" s="84">
        <f t="shared" si="102"/>
        <v>0</v>
      </c>
      <c r="AY43" s="84">
        <f t="shared" si="102"/>
        <v>0</v>
      </c>
      <c r="AZ43" s="84">
        <f t="shared" si="102"/>
        <v>0</v>
      </c>
      <c r="BA43" s="84">
        <f t="shared" si="102"/>
        <v>584757</v>
      </c>
      <c r="BB43" s="84">
        <f t="shared" si="102"/>
        <v>-15955999.625599999</v>
      </c>
      <c r="BC43" s="28"/>
      <c r="BD43" s="28"/>
      <c r="BE43" s="28"/>
      <c r="BF43" s="28"/>
    </row>
    <row r="44" spans="1:58" ht="53.45" customHeight="1" outlineLevel="2">
      <c r="A44" s="73"/>
      <c r="B44" s="181"/>
      <c r="C44" s="188"/>
      <c r="D44" s="223"/>
      <c r="E44" s="223"/>
      <c r="F44" s="415">
        <v>2026</v>
      </c>
      <c r="G44" s="415">
        <v>2028</v>
      </c>
      <c r="H44" s="453" t="s">
        <v>970</v>
      </c>
      <c r="I44" s="87"/>
      <c r="J44" s="83"/>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2'!AH44*'1. Standard_Cost'!$C$25+'Incremental_Cost Year 2'!AI44*'1. Standard_Cost'!$D$25+'Incremental_Cost Year 2'!AJ44+'Incremental_Cost Year 2'!AL44+AK44</f>
        <v>0</v>
      </c>
      <c r="AN44" s="84">
        <f>AM44*'1. Standard_Cost'!$C$29</f>
        <v>0</v>
      </c>
      <c r="AO44" s="87"/>
      <c r="AP44" s="144">
        <f t="shared" ref="AP44:AP49" si="103">AQ44+AR44</f>
        <v>0</v>
      </c>
      <c r="AQ44" s="113">
        <f>L44+M44</f>
        <v>0</v>
      </c>
      <c r="AR44" s="113">
        <f>AF44</f>
        <v>0</v>
      </c>
      <c r="AS44" s="113">
        <f>AM44+AN44</f>
        <v>0</v>
      </c>
      <c r="AT44" s="113">
        <f>SUM(AQ44,AR44,AS44)</f>
        <v>0</v>
      </c>
      <c r="AU44" s="154"/>
      <c r="AV44" s="154"/>
      <c r="AW44" s="154"/>
      <c r="AX44" s="154"/>
      <c r="AY44" s="154"/>
      <c r="AZ44" s="154">
        <f>AT44-AU44</f>
        <v>0</v>
      </c>
      <c r="BA44" s="154"/>
      <c r="BB44" s="155">
        <f>SUM(AU44:BA44)-AT44</f>
        <v>0</v>
      </c>
      <c r="BC44" s="28"/>
      <c r="BD44" s="28"/>
      <c r="BE44" s="28"/>
      <c r="BF44" s="28"/>
    </row>
    <row r="45" spans="1:58" ht="47.45" customHeight="1" outlineLevel="2">
      <c r="A45" s="73"/>
      <c r="B45" s="107"/>
      <c r="C45" s="189"/>
      <c r="D45" s="198"/>
      <c r="E45" s="198"/>
      <c r="F45" s="415">
        <v>2026</v>
      </c>
      <c r="G45" s="415">
        <v>2028</v>
      </c>
      <c r="H45" s="452" t="s">
        <v>973</v>
      </c>
      <c r="I45" s="87"/>
      <c r="J45" s="83"/>
      <c r="K45" s="83"/>
      <c r="L45" s="82" t="str">
        <f>IF(I45&lt;&gt;0,((VLOOKUP(I45,'1. Standard_Cost'!$B$4:$D$9,2)+VLOOKUP(I45,'1. Standard_Cost'!$B$4:$D$9,3))*J45*K45),"0")</f>
        <v>0</v>
      </c>
      <c r="M45" s="82">
        <f>L45*'1. Standard_Cost'!$F$4</f>
        <v>0</v>
      </c>
      <c r="N45" s="83">
        <v>1</v>
      </c>
      <c r="O45" s="83">
        <v>3</v>
      </c>
      <c r="P45" s="83">
        <v>10</v>
      </c>
      <c r="Q45" s="83"/>
      <c r="R45" s="84">
        <f>'1. Standard_Cost'!$B$13*N45*P45</f>
        <v>20000</v>
      </c>
      <c r="S45" s="84">
        <f>N45*O45*P45*'1. Standard_Cost'!$C$13</f>
        <v>45000</v>
      </c>
      <c r="T45" s="84">
        <f>N45*P45*Q45*'1. Standard_Cost'!$D$13</f>
        <v>0</v>
      </c>
      <c r="U45" s="84">
        <f>N45*O45*'1. Standard_Cost'!$E$13</f>
        <v>150000</v>
      </c>
      <c r="V45" s="83"/>
      <c r="W45" s="83"/>
      <c r="X45" s="83"/>
      <c r="Y45" s="84">
        <f>+V45*((X45*'1. Standard_Cost'!$B$17)+(W45*X45*'1. Standard_Cost'!$C$17))</f>
        <v>0</v>
      </c>
      <c r="Z45" s="83"/>
      <c r="AA45" s="83">
        <v>10</v>
      </c>
      <c r="AB45" s="84">
        <f>+Z45*'1. Standard_Cost'!$B$21+AA45*'1. Standard_Cost'!$C$21</f>
        <v>250000</v>
      </c>
      <c r="AC45" s="85">
        <f>10*1000</f>
        <v>10000</v>
      </c>
      <c r="AD45" s="86"/>
      <c r="AE45" s="84">
        <f>SUM(AD45,AC45,AB45,Y45,U45,T45,S45,R45)*'1. Standard_Cost'!$B$29</f>
        <v>95000</v>
      </c>
      <c r="AF45" s="84">
        <f>SUM(AE45,AD45,AC45,AB45,Y45,U45,T45,S45,R45)</f>
        <v>570000</v>
      </c>
      <c r="AG45" s="83"/>
      <c r="AH45" s="83"/>
      <c r="AI45" s="83"/>
      <c r="AJ45" s="87"/>
      <c r="AK45" s="87"/>
      <c r="AL45" s="87"/>
      <c r="AM45" s="84">
        <f>AG45*'1. Standard_Cost'!$B$25+'Incremental_Cost Year 2'!AH45*'1. Standard_Cost'!$C$25+'Incremental_Cost Year 2'!AI45*'1. Standard_Cost'!$D$25+'Incremental_Cost Year 2'!AJ45+'Incremental_Cost Year 2'!AL45+AK45</f>
        <v>0</v>
      </c>
      <c r="AN45" s="84">
        <f>AM45*'1. Standard_Cost'!$C$29</f>
        <v>0</v>
      </c>
      <c r="AO45" s="87"/>
      <c r="AP45" s="144">
        <f t="shared" si="103"/>
        <v>570000</v>
      </c>
      <c r="AQ45" s="113">
        <f>L45+M45</f>
        <v>0</v>
      </c>
      <c r="AR45" s="113">
        <f>AF45</f>
        <v>570000</v>
      </c>
      <c r="AS45" s="113">
        <f>AM45+AN45</f>
        <v>0</v>
      </c>
      <c r="AT45" s="113">
        <f>SUM(AQ45,AR45,AS45)</f>
        <v>570000</v>
      </c>
      <c r="AU45" s="154"/>
      <c r="AV45" s="154"/>
      <c r="AW45" s="154"/>
      <c r="AX45" s="154"/>
      <c r="AY45" s="154"/>
      <c r="AZ45" s="154"/>
      <c r="BA45" s="154">
        <f>AT45</f>
        <v>570000</v>
      </c>
      <c r="BB45" s="155">
        <f>SUM(AU45:BA45)-AT45</f>
        <v>0</v>
      </c>
      <c r="BC45" s="28"/>
      <c r="BD45" s="28"/>
      <c r="BE45" s="28"/>
      <c r="BF45" s="28"/>
    </row>
    <row r="46" spans="1:58" ht="62.45" customHeight="1" outlineLevel="2">
      <c r="A46" s="73"/>
      <c r="B46" s="107"/>
      <c r="C46" s="189"/>
      <c r="D46" s="198"/>
      <c r="E46" s="198"/>
      <c r="F46" s="415">
        <v>2026</v>
      </c>
      <c r="G46" s="415">
        <v>2028</v>
      </c>
      <c r="H46" s="454" t="s">
        <v>977</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2'!AH46*'1. Standard_Cost'!$C$25+'Incremental_Cost Year 2'!AI46*'1. Standard_Cost'!$D$25+'Incremental_Cost Year 2'!AJ46+'Incremental_Cost Year 2'!AL46+AK46</f>
        <v>0</v>
      </c>
      <c r="AN46" s="84">
        <f>AM46*'1. Standard_Cost'!$C$29</f>
        <v>0</v>
      </c>
      <c r="AO46" s="87"/>
      <c r="AP46" s="144">
        <f t="shared" si="103"/>
        <v>0</v>
      </c>
      <c r="AQ46" s="113">
        <f>L46+M46</f>
        <v>0</v>
      </c>
      <c r="AR46" s="113">
        <f>AF46</f>
        <v>0</v>
      </c>
      <c r="AS46" s="113">
        <f>AM46+AN46</f>
        <v>0</v>
      </c>
      <c r="AT46" s="113">
        <f>SUM(AQ46,AR46,AS46)</f>
        <v>0</v>
      </c>
      <c r="AU46" s="154">
        <f>AT46</f>
        <v>0</v>
      </c>
      <c r="AV46" s="154"/>
      <c r="AW46" s="154"/>
      <c r="AX46" s="154"/>
      <c r="AY46" s="154"/>
      <c r="AZ46" s="154"/>
      <c r="BA46" s="154"/>
      <c r="BB46" s="155">
        <f>SUM(AU46:BA46)-AT46</f>
        <v>0</v>
      </c>
      <c r="BC46" s="28"/>
      <c r="BD46" s="28"/>
      <c r="BE46" s="28"/>
      <c r="BF46" s="28"/>
    </row>
    <row r="47" spans="1:58" ht="54" customHeight="1" outlineLevel="2">
      <c r="A47" s="73"/>
      <c r="B47" s="107"/>
      <c r="C47" s="189"/>
      <c r="D47" s="414" t="s">
        <v>538</v>
      </c>
      <c r="E47" s="414" t="s">
        <v>826</v>
      </c>
      <c r="F47" s="415">
        <v>2026</v>
      </c>
      <c r="G47" s="415">
        <v>2028</v>
      </c>
      <c r="H47" s="219" t="s">
        <v>827</v>
      </c>
      <c r="I47" s="156"/>
      <c r="J47" s="156"/>
      <c r="K47" s="156"/>
      <c r="L47" s="84">
        <f>SUM(L44:L46)</f>
        <v>0</v>
      </c>
      <c r="M47" s="84">
        <f>SUM(M44:M46)</f>
        <v>0</v>
      </c>
      <c r="N47" s="156"/>
      <c r="O47" s="156"/>
      <c r="P47" s="156"/>
      <c r="Q47" s="156"/>
      <c r="R47" s="84">
        <f t="shared" ref="R47:U47" si="104">SUM(R44:R46)</f>
        <v>20000</v>
      </c>
      <c r="S47" s="84">
        <f t="shared" si="104"/>
        <v>45000</v>
      </c>
      <c r="T47" s="84">
        <f t="shared" si="104"/>
        <v>0</v>
      </c>
      <c r="U47" s="84">
        <f t="shared" si="104"/>
        <v>150000</v>
      </c>
      <c r="V47" s="156"/>
      <c r="W47" s="156"/>
      <c r="X47" s="156"/>
      <c r="Y47" s="84">
        <f>SUM(Y44:Y46)</f>
        <v>0</v>
      </c>
      <c r="Z47" s="156"/>
      <c r="AA47" s="156"/>
      <c r="AB47" s="84">
        <f t="shared" ref="AB47:AF47" si="105">SUM(AB44:AB46)</f>
        <v>250000</v>
      </c>
      <c r="AC47" s="84">
        <f t="shared" si="105"/>
        <v>10000</v>
      </c>
      <c r="AD47" s="84">
        <f t="shared" si="105"/>
        <v>0</v>
      </c>
      <c r="AE47" s="84">
        <f t="shared" si="105"/>
        <v>95000</v>
      </c>
      <c r="AF47" s="84">
        <f t="shared" si="105"/>
        <v>570000</v>
      </c>
      <c r="AG47" s="156"/>
      <c r="AH47" s="156"/>
      <c r="AI47" s="156"/>
      <c r="AJ47" s="84">
        <f t="shared" ref="AJ47:AN47" si="106">SUM(AJ44:AJ46)</f>
        <v>0</v>
      </c>
      <c r="AK47" s="84">
        <f t="shared" si="106"/>
        <v>0</v>
      </c>
      <c r="AL47" s="84">
        <f t="shared" si="106"/>
        <v>0</v>
      </c>
      <c r="AM47" s="84">
        <f t="shared" si="106"/>
        <v>0</v>
      </c>
      <c r="AN47" s="84">
        <f t="shared" si="106"/>
        <v>0</v>
      </c>
      <c r="AO47" s="157"/>
      <c r="AP47" s="158"/>
      <c r="AQ47" s="84">
        <f t="shared" ref="AQ47:BB47" si="107">SUM(AQ44:AQ46)</f>
        <v>0</v>
      </c>
      <c r="AR47" s="84">
        <f t="shared" si="107"/>
        <v>570000</v>
      </c>
      <c r="AS47" s="84">
        <f t="shared" si="107"/>
        <v>0</v>
      </c>
      <c r="AT47" s="84">
        <f t="shared" si="107"/>
        <v>570000</v>
      </c>
      <c r="AU47" s="84">
        <f t="shared" si="107"/>
        <v>0</v>
      </c>
      <c r="AV47" s="84">
        <f t="shared" si="107"/>
        <v>0</v>
      </c>
      <c r="AW47" s="84">
        <f t="shared" si="107"/>
        <v>0</v>
      </c>
      <c r="AX47" s="84">
        <f t="shared" si="107"/>
        <v>0</v>
      </c>
      <c r="AY47" s="84">
        <f t="shared" si="107"/>
        <v>0</v>
      </c>
      <c r="AZ47" s="84">
        <f t="shared" si="107"/>
        <v>0</v>
      </c>
      <c r="BA47" s="84">
        <f t="shared" si="107"/>
        <v>570000</v>
      </c>
      <c r="BB47" s="84">
        <f t="shared" si="107"/>
        <v>0</v>
      </c>
      <c r="BC47" s="28"/>
      <c r="BD47" s="28"/>
      <c r="BE47" s="28"/>
      <c r="BF47" s="28"/>
    </row>
    <row r="48" spans="1:58" ht="42.75" customHeight="1" outlineLevel="2">
      <c r="A48" s="73"/>
      <c r="B48" s="107"/>
      <c r="C48" s="189"/>
      <c r="D48" s="198"/>
      <c r="E48" s="198"/>
      <c r="F48" s="415">
        <v>2026</v>
      </c>
      <c r="G48" s="415">
        <v>2028</v>
      </c>
      <c r="H48" s="67" t="s">
        <v>978</v>
      </c>
      <c r="I48" s="87" t="s">
        <v>161</v>
      </c>
      <c r="J48" s="83">
        <v>3</v>
      </c>
      <c r="K48" s="83">
        <v>6</v>
      </c>
      <c r="L48" s="82">
        <f>IF(I48&lt;&gt;0,((VLOOKUP(I48,'1. Standard_Cost'!$B$4:$D$9,2)+VLOOKUP(I48,'1. Standard_Cost'!$B$4:$D$9,3))*J48*K48),"0")</f>
        <v>1789560</v>
      </c>
      <c r="M48" s="82">
        <f>L48*'1. Standard_Cost'!$F$4</f>
        <v>298856.52</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c r="AD48" s="86"/>
      <c r="AE48" s="84">
        <f>SUM(AD48,AC48,AB48,Y48,U48,T48,S48,R48)*'1. Standard_Cost'!$B$29</f>
        <v>0</v>
      </c>
      <c r="AF48" s="84">
        <f>SUM(AE48,AD48,AC48,AB48,Y48,U48,T48,S48,R48)</f>
        <v>0</v>
      </c>
      <c r="AG48" s="83"/>
      <c r="AH48" s="83"/>
      <c r="AI48" s="83"/>
      <c r="AJ48" s="87"/>
      <c r="AK48" s="87"/>
      <c r="AL48" s="87"/>
      <c r="AM48" s="84">
        <f>AG48*'1. Standard_Cost'!$B$25+'Incremental_Cost Year 2'!AH48*'1. Standard_Cost'!$C$25+'Incremental_Cost Year 2'!AI48*'1. Standard_Cost'!$D$25+'Incremental_Cost Year 2'!AJ48+'Incremental_Cost Year 2'!AL48+AK48</f>
        <v>0</v>
      </c>
      <c r="AN48" s="84">
        <f>AM48*'1. Standard_Cost'!$C$29</f>
        <v>0</v>
      </c>
      <c r="AO48" s="153"/>
      <c r="AP48" s="144">
        <f t="shared" si="103"/>
        <v>2088416.52</v>
      </c>
      <c r="AQ48" s="113">
        <f>L48+M48</f>
        <v>2088416.52</v>
      </c>
      <c r="AR48" s="113">
        <f>AF48</f>
        <v>0</v>
      </c>
      <c r="AS48" s="113">
        <f>AM48+AN48</f>
        <v>0</v>
      </c>
      <c r="AT48" s="113">
        <f>SUM(AQ48,AR48,AS48)</f>
        <v>2088416.52</v>
      </c>
      <c r="AU48" s="154">
        <f>AT48</f>
        <v>2088416.52</v>
      </c>
      <c r="AV48" s="154"/>
      <c r="AW48" s="154"/>
      <c r="AX48" s="154"/>
      <c r="AY48" s="154"/>
      <c r="AZ48" s="154"/>
      <c r="BA48" s="154"/>
      <c r="BB48" s="155">
        <f>SUM(AU48:BA48)-AT48</f>
        <v>0</v>
      </c>
      <c r="BC48" s="28"/>
      <c r="BD48" s="28"/>
      <c r="BE48" s="28"/>
      <c r="BF48" s="28"/>
    </row>
    <row r="49" spans="1:58" ht="42.75" customHeight="1" outlineLevel="2">
      <c r="A49" s="73"/>
      <c r="B49" s="107"/>
      <c r="C49" s="189"/>
      <c r="D49" s="198"/>
      <c r="E49" s="198"/>
      <c r="F49" s="415">
        <v>2026</v>
      </c>
      <c r="G49" s="415">
        <v>2028</v>
      </c>
      <c r="H49" s="67" t="s">
        <v>981</v>
      </c>
      <c r="I49" s="87" t="s">
        <v>5</v>
      </c>
      <c r="J49" s="249">
        <v>0.5</v>
      </c>
      <c r="K49" s="83">
        <v>3</v>
      </c>
      <c r="L49" s="82">
        <f>IF(I49&lt;&gt;0,((VLOOKUP(I49,'1. Standard_Cost'!$B$4:$D$9,2)+VLOOKUP(I49,'1. Standard_Cost'!$B$4:$D$9,3))*J49*K49),"0")</f>
        <v>173130</v>
      </c>
      <c r="M49" s="82">
        <f>L49*'1. Standard_Cost'!$F$4</f>
        <v>28912.710000000003</v>
      </c>
      <c r="N49" s="83"/>
      <c r="O49" s="83"/>
      <c r="P49" s="83"/>
      <c r="Q49" s="83"/>
      <c r="R49" s="84">
        <f>'1. Standard_Cost'!$B$13*N49*P49</f>
        <v>0</v>
      </c>
      <c r="S49" s="84">
        <f>N49*O49*P49*'1. Standard_Cost'!$C$13</f>
        <v>0</v>
      </c>
      <c r="T49" s="84">
        <f>N49*P49*Q49*'1. Standard_Cost'!$D$13</f>
        <v>0</v>
      </c>
      <c r="U49" s="84">
        <f>N49*O49*'1. Standard_Cost'!$E$13</f>
        <v>0</v>
      </c>
      <c r="V49" s="83"/>
      <c r="W49" s="83"/>
      <c r="X49" s="83"/>
      <c r="Y49" s="84">
        <f>+V49*((X49*'1. Standard_Cost'!$B$17)+(W49*X49*'1. Standard_Cost'!$C$17))</f>
        <v>0</v>
      </c>
      <c r="Z49" s="83"/>
      <c r="AA49" s="83"/>
      <c r="AB49" s="84">
        <f>+Z49*'1. Standard_Cost'!$B$21+AA49*'1. Standard_Cost'!$C$21</f>
        <v>0</v>
      </c>
      <c r="AC49" s="85">
        <f>(L49+M49)*0.1</f>
        <v>20204.271000000001</v>
      </c>
      <c r="AD49" s="86"/>
      <c r="AE49" s="84">
        <f>SUM(AD49,AC49,AB49,Y49,U49,T49,S49,R49)*'1. Standard_Cost'!$B$29</f>
        <v>4040.8542000000002</v>
      </c>
      <c r="AF49" s="84">
        <f>SUM(AE49,AD49,AC49,AB49,Y49,U49,T49,S49,R49)</f>
        <v>24245.125200000002</v>
      </c>
      <c r="AG49" s="83"/>
      <c r="AH49" s="83"/>
      <c r="AI49" s="83"/>
      <c r="AJ49" s="87"/>
      <c r="AK49" s="87"/>
      <c r="AL49" s="87"/>
      <c r="AM49" s="84">
        <f>AG49*'1. Standard_Cost'!$B$25+'Incremental_Cost Year 2'!AH49*'1. Standard_Cost'!$C$25+'Incremental_Cost Year 2'!AI49*'1. Standard_Cost'!$D$25+'Incremental_Cost Year 2'!AJ49+'Incremental_Cost Year 2'!AL49+AK49</f>
        <v>0</v>
      </c>
      <c r="AN49" s="84">
        <f>AM49*'1. Standard_Cost'!$C$29</f>
        <v>0</v>
      </c>
      <c r="AO49" s="153"/>
      <c r="AP49" s="144">
        <f t="shared" si="103"/>
        <v>226287.8352</v>
      </c>
      <c r="AQ49" s="113">
        <f>L49+M49</f>
        <v>202042.71</v>
      </c>
      <c r="AR49" s="113">
        <f>AF49</f>
        <v>24245.125200000002</v>
      </c>
      <c r="AS49" s="113">
        <f>AM49+AN49</f>
        <v>0</v>
      </c>
      <c r="AT49" s="113">
        <f>SUM(AQ49,AR49,AS49)</f>
        <v>226287.8352</v>
      </c>
      <c r="AU49" s="154">
        <f>AT49</f>
        <v>226287.8352</v>
      </c>
      <c r="AV49" s="154"/>
      <c r="AW49" s="154"/>
      <c r="AX49" s="154"/>
      <c r="AY49" s="154"/>
      <c r="AZ49" s="154"/>
      <c r="BA49" s="154"/>
      <c r="BB49" s="155">
        <f>SUM(AU49:BA49)-AT49</f>
        <v>0</v>
      </c>
      <c r="BC49" s="28"/>
      <c r="BD49" s="28"/>
      <c r="BE49" s="28"/>
      <c r="BF49" s="28"/>
    </row>
    <row r="50" spans="1:58" ht="42.75" customHeight="1" outlineLevel="2">
      <c r="A50" s="73"/>
      <c r="B50" s="107"/>
      <c r="C50" s="189"/>
      <c r="D50" s="414" t="s">
        <v>538</v>
      </c>
      <c r="E50" s="414" t="s">
        <v>982</v>
      </c>
      <c r="F50" s="415">
        <v>2026</v>
      </c>
      <c r="G50" s="415">
        <v>2028</v>
      </c>
      <c r="H50" s="219" t="s">
        <v>828</v>
      </c>
      <c r="I50" s="156"/>
      <c r="J50" s="156"/>
      <c r="K50" s="156"/>
      <c r="L50" s="84">
        <f>SUM(L48:L49)</f>
        <v>1962690</v>
      </c>
      <c r="M50" s="84">
        <f>SUM(M48:M49)</f>
        <v>327769.23000000004</v>
      </c>
      <c r="N50" s="156"/>
      <c r="O50" s="156"/>
      <c r="P50" s="156"/>
      <c r="Q50" s="156"/>
      <c r="R50" s="84">
        <f>SUM(R48:R49)</f>
        <v>0</v>
      </c>
      <c r="S50" s="84">
        <f>SUM(S48:S49)</f>
        <v>0</v>
      </c>
      <c r="T50" s="84">
        <f>SUM(T48:T49)</f>
        <v>0</v>
      </c>
      <c r="U50" s="84">
        <f>SUM(U48:U49)</f>
        <v>0</v>
      </c>
      <c r="V50" s="156"/>
      <c r="W50" s="156"/>
      <c r="X50" s="156"/>
      <c r="Y50" s="84">
        <f>SUM(Y48:Y49)</f>
        <v>0</v>
      </c>
      <c r="Z50" s="156"/>
      <c r="AA50" s="156"/>
      <c r="AB50" s="84">
        <f>SUM(AB48:AB49)</f>
        <v>0</v>
      </c>
      <c r="AC50" s="84">
        <f>SUM(AC48:AC49)</f>
        <v>20204.271000000001</v>
      </c>
      <c r="AD50" s="84">
        <f>SUM(AD48:AD49)</f>
        <v>0</v>
      </c>
      <c r="AE50" s="84">
        <f>SUM(AE48:AE49)</f>
        <v>4040.8542000000002</v>
      </c>
      <c r="AF50" s="84">
        <f>SUM(AF48:AF49)</f>
        <v>24245.125200000002</v>
      </c>
      <c r="AG50" s="156"/>
      <c r="AH50" s="156"/>
      <c r="AI50" s="156"/>
      <c r="AJ50" s="84">
        <f>SUM(AJ48:AJ49)</f>
        <v>0</v>
      </c>
      <c r="AK50" s="84">
        <f>SUM(AK48:AK49)</f>
        <v>0</v>
      </c>
      <c r="AL50" s="84">
        <f>SUM(AL48:AL49)</f>
        <v>0</v>
      </c>
      <c r="AM50" s="84">
        <f>SUM(AM48:AM49)</f>
        <v>0</v>
      </c>
      <c r="AN50" s="84">
        <f>SUM(AN48:AN49)</f>
        <v>0</v>
      </c>
      <c r="AO50" s="157"/>
      <c r="AP50" s="158"/>
      <c r="AQ50" s="84">
        <f t="shared" ref="AQ50:BB50" si="108">SUM(AQ48:AQ49)</f>
        <v>2290459.23</v>
      </c>
      <c r="AR50" s="84">
        <f t="shared" si="108"/>
        <v>24245.125200000002</v>
      </c>
      <c r="AS50" s="84">
        <f t="shared" si="108"/>
        <v>0</v>
      </c>
      <c r="AT50" s="84">
        <f t="shared" si="108"/>
        <v>2314704.3552000001</v>
      </c>
      <c r="AU50" s="84">
        <f t="shared" si="108"/>
        <v>2314704.3552000001</v>
      </c>
      <c r="AV50" s="84">
        <f t="shared" si="108"/>
        <v>0</v>
      </c>
      <c r="AW50" s="84">
        <f t="shared" si="108"/>
        <v>0</v>
      </c>
      <c r="AX50" s="84">
        <f t="shared" si="108"/>
        <v>0</v>
      </c>
      <c r="AY50" s="84">
        <f t="shared" si="108"/>
        <v>0</v>
      </c>
      <c r="AZ50" s="84">
        <f t="shared" si="108"/>
        <v>0</v>
      </c>
      <c r="BA50" s="84">
        <f t="shared" si="108"/>
        <v>0</v>
      </c>
      <c r="BB50" s="84">
        <f t="shared" si="108"/>
        <v>0</v>
      </c>
      <c r="BC50" s="28"/>
      <c r="BD50" s="28"/>
      <c r="BE50" s="28"/>
      <c r="BF50" s="28"/>
    </row>
    <row r="51" spans="1:58" ht="42.75" customHeight="1" outlineLevel="2">
      <c r="A51" s="73"/>
      <c r="B51" s="107"/>
      <c r="C51" s="189"/>
      <c r="D51" s="491"/>
      <c r="E51" s="490"/>
      <c r="F51" s="415">
        <v>2026</v>
      </c>
      <c r="G51" s="415">
        <v>2028</v>
      </c>
      <c r="H51" s="219" t="s">
        <v>984</v>
      </c>
      <c r="I51" s="87"/>
      <c r="J51" s="249"/>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2'!AH51*'1. Standard_Cost'!$C$25+'Incremental_Cost Year 2'!AI51*'1. Standard_Cost'!$D$25+'Incremental_Cost Year 2'!AJ51+'Incremental_Cost Year 2'!AL51+AK51</f>
        <v>0</v>
      </c>
      <c r="AN51" s="84">
        <f>AM51*'1. Standard_Cost'!$C$29</f>
        <v>0</v>
      </c>
      <c r="AO51" s="153"/>
      <c r="AP51" s="144">
        <f t="shared" ref="AP51" si="109">AQ51+AR51</f>
        <v>0</v>
      </c>
      <c r="AQ51" s="113">
        <f>L51+M51</f>
        <v>0</v>
      </c>
      <c r="AR51" s="113">
        <f>AF51</f>
        <v>0</v>
      </c>
      <c r="AS51" s="113">
        <f>AM51+AN51</f>
        <v>0</v>
      </c>
      <c r="AT51" s="113">
        <f>SUM(AQ51,AR51,AS51)</f>
        <v>0</v>
      </c>
      <c r="AU51" s="154"/>
      <c r="AV51" s="154"/>
      <c r="AW51" s="154"/>
      <c r="AX51" s="154"/>
      <c r="AY51" s="154"/>
      <c r="AZ51" s="154"/>
      <c r="BA51" s="154"/>
      <c r="BB51" s="155">
        <f>SUM(AU51:BA51)-AT51</f>
        <v>0</v>
      </c>
      <c r="BC51" s="28"/>
      <c r="BD51" s="28"/>
      <c r="BE51" s="28"/>
      <c r="BF51" s="28"/>
    </row>
    <row r="52" spans="1:58" ht="42.75" customHeight="1" outlineLevel="2">
      <c r="A52" s="73"/>
      <c r="B52" s="107"/>
      <c r="C52" s="189"/>
      <c r="D52" s="231" t="s">
        <v>538</v>
      </c>
      <c r="E52" s="414" t="s">
        <v>983</v>
      </c>
      <c r="F52" s="415">
        <v>2026</v>
      </c>
      <c r="G52" s="415">
        <v>2028</v>
      </c>
      <c r="H52" s="219" t="s">
        <v>829</v>
      </c>
      <c r="I52" s="156"/>
      <c r="J52" s="156"/>
      <c r="K52" s="156"/>
      <c r="L52" s="84">
        <f>SUM(L51:L51)</f>
        <v>0</v>
      </c>
      <c r="M52" s="84">
        <f>SUM(M50:M51)</f>
        <v>327769.23000000004</v>
      </c>
      <c r="N52" s="84">
        <f>SUM(N51:N51)</f>
        <v>0</v>
      </c>
      <c r="O52" s="156"/>
      <c r="P52" s="156"/>
      <c r="Q52" s="156"/>
      <c r="R52" s="84">
        <f t="shared" ref="R52:U52" si="110">SUM(R51:R51)</f>
        <v>0</v>
      </c>
      <c r="S52" s="84">
        <f t="shared" si="110"/>
        <v>0</v>
      </c>
      <c r="T52" s="84">
        <f t="shared" si="110"/>
        <v>0</v>
      </c>
      <c r="U52" s="84">
        <f t="shared" si="110"/>
        <v>0</v>
      </c>
      <c r="V52" s="156"/>
      <c r="W52" s="156"/>
      <c r="X52" s="156"/>
      <c r="Y52" s="84">
        <f>SUM(Y51:Y51)</f>
        <v>0</v>
      </c>
      <c r="Z52" s="156"/>
      <c r="AA52" s="156"/>
      <c r="AB52" s="84">
        <f t="shared" ref="AB52:AF52" si="111">SUM(AB51:AB51)</f>
        <v>0</v>
      </c>
      <c r="AC52" s="84">
        <f t="shared" si="111"/>
        <v>0</v>
      </c>
      <c r="AD52" s="84">
        <f t="shared" si="111"/>
        <v>0</v>
      </c>
      <c r="AE52" s="84">
        <f t="shared" si="111"/>
        <v>0</v>
      </c>
      <c r="AF52" s="84">
        <f t="shared" si="111"/>
        <v>0</v>
      </c>
      <c r="AG52" s="156"/>
      <c r="AH52" s="156"/>
      <c r="AI52" s="156"/>
      <c r="AJ52" s="84">
        <f t="shared" ref="AJ52:AN52" si="112">SUM(AJ51:AJ51)</f>
        <v>0</v>
      </c>
      <c r="AK52" s="84">
        <f t="shared" si="112"/>
        <v>0</v>
      </c>
      <c r="AL52" s="84">
        <f t="shared" si="112"/>
        <v>0</v>
      </c>
      <c r="AM52" s="84">
        <f t="shared" si="112"/>
        <v>0</v>
      </c>
      <c r="AN52" s="84">
        <f t="shared" si="112"/>
        <v>0</v>
      </c>
      <c r="AO52" s="157"/>
      <c r="AP52" s="158"/>
      <c r="AQ52" s="84">
        <f t="shared" ref="AQ52:BB52" si="113">SUM(AQ51:AQ51)</f>
        <v>0</v>
      </c>
      <c r="AR52" s="84">
        <f t="shared" si="113"/>
        <v>0</v>
      </c>
      <c r="AS52" s="84">
        <f t="shared" si="113"/>
        <v>0</v>
      </c>
      <c r="AT52" s="84">
        <f t="shared" si="113"/>
        <v>0</v>
      </c>
      <c r="AU52" s="84">
        <f t="shared" si="113"/>
        <v>0</v>
      </c>
      <c r="AV52" s="84">
        <f t="shared" si="113"/>
        <v>0</v>
      </c>
      <c r="AW52" s="84">
        <f t="shared" si="113"/>
        <v>0</v>
      </c>
      <c r="AX52" s="84">
        <f t="shared" si="113"/>
        <v>0</v>
      </c>
      <c r="AY52" s="84">
        <f t="shared" si="113"/>
        <v>0</v>
      </c>
      <c r="AZ52" s="84">
        <f t="shared" si="113"/>
        <v>0</v>
      </c>
      <c r="BA52" s="84">
        <f t="shared" si="113"/>
        <v>0</v>
      </c>
      <c r="BB52" s="84">
        <f t="shared" si="113"/>
        <v>0</v>
      </c>
      <c r="BC52" s="28"/>
      <c r="BD52" s="28"/>
      <c r="BE52" s="28"/>
      <c r="BF52" s="28"/>
    </row>
    <row r="53" spans="1:58" ht="42.75" customHeight="1" outlineLevel="2">
      <c r="A53" s="73"/>
      <c r="B53" s="107"/>
      <c r="C53" s="189"/>
      <c r="D53" s="198"/>
      <c r="E53" s="198"/>
      <c r="F53" s="415">
        <v>2026</v>
      </c>
      <c r="G53" s="415">
        <v>2028</v>
      </c>
      <c r="H53" s="67" t="s">
        <v>987</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c r="AD53" s="86"/>
      <c r="AE53" s="84">
        <f>SUM(AD53,AC53,AB53,Y53,U53,T53,S53,R53)*'1. Standard_Cost'!$B$29</f>
        <v>0</v>
      </c>
      <c r="AF53" s="84">
        <f t="shared" ref="AF53:AF55" si="114">SUM(AE53,AD53,AC53,AB53,Y53,U53,T53,S53,R53)</f>
        <v>0</v>
      </c>
      <c r="AG53" s="83"/>
      <c r="AH53" s="83"/>
      <c r="AI53" s="83"/>
      <c r="AJ53" s="87"/>
      <c r="AK53" s="87"/>
      <c r="AL53" s="87"/>
      <c r="AM53" s="84">
        <f>AG53*'1. Standard_Cost'!$B$25+'Incremental_Cost Year 2'!AH53*'1. Standard_Cost'!$C$25+'Incremental_Cost Year 2'!AI53*'1. Standard_Cost'!$D$25+'Incremental_Cost Year 2'!AJ53+'Incremental_Cost Year 2'!AL53+AK53</f>
        <v>0</v>
      </c>
      <c r="AN53" s="84">
        <f>AM53*'1. Standard_Cost'!$C$29</f>
        <v>0</v>
      </c>
      <c r="AO53" s="153"/>
      <c r="AP53" s="144">
        <f t="shared" ref="AP53:AP55" si="115">AQ53+AR53</f>
        <v>0</v>
      </c>
      <c r="AQ53" s="113">
        <f t="shared" ref="AQ53:AQ55" si="116">L53+M53</f>
        <v>0</v>
      </c>
      <c r="AR53" s="113">
        <f t="shared" ref="AR53:AR55" si="117">AF53</f>
        <v>0</v>
      </c>
      <c r="AS53" s="113">
        <f t="shared" ref="AS53:AS55" si="118">AM53+AN53</f>
        <v>0</v>
      </c>
      <c r="AT53" s="113">
        <f t="shared" ref="AT53:AT55" si="119">SUM(AQ53,AR53,AS53)</f>
        <v>0</v>
      </c>
      <c r="AU53" s="154"/>
      <c r="AV53" s="154"/>
      <c r="AW53" s="154"/>
      <c r="AX53" s="154"/>
      <c r="AY53" s="154"/>
      <c r="AZ53" s="154">
        <f>AT53</f>
        <v>0</v>
      </c>
      <c r="BA53" s="154"/>
      <c r="BB53" s="155">
        <f t="shared" ref="BB53:BB55" si="120">SUM(AU53:BA53)-AT53</f>
        <v>0</v>
      </c>
      <c r="BC53" s="28"/>
      <c r="BD53" s="28"/>
      <c r="BE53" s="28"/>
      <c r="BF53" s="28"/>
    </row>
    <row r="54" spans="1:58" ht="42.75" customHeight="1" outlineLevel="2">
      <c r="A54" s="73"/>
      <c r="B54" s="107"/>
      <c r="C54" s="189"/>
      <c r="D54" s="414" t="s">
        <v>802</v>
      </c>
      <c r="E54" s="414" t="s">
        <v>985</v>
      </c>
      <c r="F54" s="415">
        <v>2026</v>
      </c>
      <c r="G54" s="415">
        <v>2028</v>
      </c>
      <c r="H54" s="219" t="s">
        <v>830</v>
      </c>
      <c r="I54" s="156"/>
      <c r="J54" s="156"/>
      <c r="K54" s="156"/>
      <c r="L54" s="84">
        <f>SUM(L53:L53)</f>
        <v>0</v>
      </c>
      <c r="M54" s="84">
        <f>SUM(M53:M53)</f>
        <v>0</v>
      </c>
      <c r="N54" s="156"/>
      <c r="O54" s="156"/>
      <c r="P54" s="156"/>
      <c r="Q54" s="156"/>
      <c r="R54" s="84">
        <f t="shared" ref="R54:U54" si="121">SUM(R53:R53)</f>
        <v>0</v>
      </c>
      <c r="S54" s="84">
        <f t="shared" si="121"/>
        <v>0</v>
      </c>
      <c r="T54" s="84">
        <f t="shared" si="121"/>
        <v>0</v>
      </c>
      <c r="U54" s="84">
        <f t="shared" si="121"/>
        <v>0</v>
      </c>
      <c r="V54" s="156"/>
      <c r="W54" s="156"/>
      <c r="X54" s="156"/>
      <c r="Y54" s="84">
        <f>SUM(Y53:Y53)</f>
        <v>0</v>
      </c>
      <c r="Z54" s="156"/>
      <c r="AA54" s="156"/>
      <c r="AB54" s="84">
        <f t="shared" ref="AB54:AF54" si="122">SUM(AB53:AB53)</f>
        <v>0</v>
      </c>
      <c r="AC54" s="84">
        <f t="shared" si="122"/>
        <v>0</v>
      </c>
      <c r="AD54" s="84">
        <f t="shared" si="122"/>
        <v>0</v>
      </c>
      <c r="AE54" s="84">
        <f t="shared" si="122"/>
        <v>0</v>
      </c>
      <c r="AF54" s="84">
        <f t="shared" si="122"/>
        <v>0</v>
      </c>
      <c r="AG54" s="156"/>
      <c r="AH54" s="156"/>
      <c r="AI54" s="156"/>
      <c r="AJ54" s="84">
        <f t="shared" ref="AJ54:AN54" si="123">SUM(AJ53:AJ53)</f>
        <v>0</v>
      </c>
      <c r="AK54" s="84">
        <f t="shared" si="123"/>
        <v>0</v>
      </c>
      <c r="AL54" s="84">
        <f t="shared" si="123"/>
        <v>0</v>
      </c>
      <c r="AM54" s="84">
        <f t="shared" si="123"/>
        <v>0</v>
      </c>
      <c r="AN54" s="84">
        <f t="shared" si="123"/>
        <v>0</v>
      </c>
      <c r="AO54" s="157"/>
      <c r="AP54" s="158"/>
      <c r="AQ54" s="84">
        <f t="shared" ref="AQ54:BB54" si="124">SUM(AQ53:AQ53)</f>
        <v>0</v>
      </c>
      <c r="AR54" s="84">
        <f t="shared" si="124"/>
        <v>0</v>
      </c>
      <c r="AS54" s="84">
        <f t="shared" si="124"/>
        <v>0</v>
      </c>
      <c r="AT54" s="84">
        <f t="shared" si="124"/>
        <v>0</v>
      </c>
      <c r="AU54" s="84">
        <f t="shared" si="124"/>
        <v>0</v>
      </c>
      <c r="AV54" s="84">
        <f t="shared" si="124"/>
        <v>0</v>
      </c>
      <c r="AW54" s="84">
        <f t="shared" si="124"/>
        <v>0</v>
      </c>
      <c r="AX54" s="84">
        <f t="shared" si="124"/>
        <v>0</v>
      </c>
      <c r="AY54" s="84">
        <f t="shared" si="124"/>
        <v>0</v>
      </c>
      <c r="AZ54" s="84">
        <f t="shared" si="124"/>
        <v>0</v>
      </c>
      <c r="BA54" s="84">
        <f t="shared" si="124"/>
        <v>0</v>
      </c>
      <c r="BB54" s="84">
        <f t="shared" si="124"/>
        <v>0</v>
      </c>
      <c r="BC54" s="28"/>
      <c r="BD54" s="28"/>
      <c r="BE54" s="28"/>
      <c r="BF54" s="28"/>
    </row>
    <row r="55" spans="1:58" ht="42.75" customHeight="1" outlineLevel="2">
      <c r="A55" s="73"/>
      <c r="B55" s="253"/>
      <c r="C55" s="291"/>
      <c r="D55" s="221"/>
      <c r="E55" s="221"/>
      <c r="F55" s="415">
        <v>2026</v>
      </c>
      <c r="G55" s="415">
        <v>2028</v>
      </c>
      <c r="H55" s="67" t="s">
        <v>990</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 t="shared" si="114"/>
        <v>0</v>
      </c>
      <c r="AG55" s="83"/>
      <c r="AH55" s="83"/>
      <c r="AI55" s="83"/>
      <c r="AJ55" s="87"/>
      <c r="AK55" s="87"/>
      <c r="AL55" s="87"/>
      <c r="AM55" s="84">
        <f>AG55*'1. Standard_Cost'!$B$25+'Incremental_Cost Year 2'!AH55*'1. Standard_Cost'!$C$25+'Incremental_Cost Year 2'!AI55*'1. Standard_Cost'!$D$25+'Incremental_Cost Year 2'!AJ55+'Incremental_Cost Year 2'!AL55+AK55</f>
        <v>0</v>
      </c>
      <c r="AN55" s="84">
        <f>AM55*'1. Standard_Cost'!$C$29</f>
        <v>0</v>
      </c>
      <c r="AO55" s="153"/>
      <c r="AP55" s="144">
        <f t="shared" si="115"/>
        <v>0</v>
      </c>
      <c r="AQ55" s="113">
        <f t="shared" si="116"/>
        <v>0</v>
      </c>
      <c r="AR55" s="113">
        <f t="shared" si="117"/>
        <v>0</v>
      </c>
      <c r="AS55" s="113">
        <f t="shared" si="118"/>
        <v>0</v>
      </c>
      <c r="AT55" s="113">
        <f t="shared" si="119"/>
        <v>0</v>
      </c>
      <c r="AU55" s="154"/>
      <c r="AV55" s="154"/>
      <c r="AW55" s="154"/>
      <c r="AX55" s="154"/>
      <c r="AY55" s="154"/>
      <c r="AZ55" s="154"/>
      <c r="BA55" s="154"/>
      <c r="BB55" s="155">
        <f t="shared" si="120"/>
        <v>0</v>
      </c>
      <c r="BC55" s="28"/>
      <c r="BD55" s="28"/>
      <c r="BE55" s="28"/>
      <c r="BF55" s="28"/>
    </row>
    <row r="56" spans="1:58" ht="56.45" customHeight="1" outlineLevel="1">
      <c r="A56" s="73"/>
      <c r="B56" s="253"/>
      <c r="C56" s="274"/>
      <c r="D56" s="457" t="s">
        <v>831</v>
      </c>
      <c r="E56" s="455" t="s">
        <v>988</v>
      </c>
      <c r="F56" s="415">
        <v>2026</v>
      </c>
      <c r="G56" s="415">
        <v>2028</v>
      </c>
      <c r="H56" s="219" t="s">
        <v>989</v>
      </c>
      <c r="I56" s="156"/>
      <c r="J56" s="156"/>
      <c r="K56" s="156"/>
      <c r="L56" s="84">
        <f>SUM(L55:L55)</f>
        <v>0</v>
      </c>
      <c r="M56" s="84">
        <f>SUM(M55:M55)</f>
        <v>0</v>
      </c>
      <c r="N56" s="156"/>
      <c r="O56" s="156"/>
      <c r="P56" s="156"/>
      <c r="Q56" s="156"/>
      <c r="R56" s="84">
        <f t="shared" ref="R56:U56" si="125">SUM(R55:R55)</f>
        <v>0</v>
      </c>
      <c r="S56" s="84">
        <f t="shared" si="125"/>
        <v>0</v>
      </c>
      <c r="T56" s="84">
        <f t="shared" si="125"/>
        <v>0</v>
      </c>
      <c r="U56" s="84">
        <f t="shared" si="125"/>
        <v>0</v>
      </c>
      <c r="V56" s="156"/>
      <c r="W56" s="156"/>
      <c r="X56" s="156"/>
      <c r="Y56" s="84">
        <f>SUM(Y55:Y55)</f>
        <v>0</v>
      </c>
      <c r="Z56" s="156"/>
      <c r="AA56" s="156"/>
      <c r="AB56" s="84">
        <f t="shared" ref="AB56:AF56" si="126">SUM(AB55:AB55)</f>
        <v>0</v>
      </c>
      <c r="AC56" s="84">
        <f t="shared" si="126"/>
        <v>0</v>
      </c>
      <c r="AD56" s="84">
        <f t="shared" si="126"/>
        <v>0</v>
      </c>
      <c r="AE56" s="84">
        <f t="shared" si="126"/>
        <v>0</v>
      </c>
      <c r="AF56" s="84">
        <f t="shared" si="126"/>
        <v>0</v>
      </c>
      <c r="AG56" s="156"/>
      <c r="AH56" s="156"/>
      <c r="AI56" s="156"/>
      <c r="AJ56" s="84">
        <f t="shared" ref="AJ56:AN56" si="127">SUM(AJ55:AJ55)</f>
        <v>0</v>
      </c>
      <c r="AK56" s="84">
        <f t="shared" si="127"/>
        <v>0</v>
      </c>
      <c r="AL56" s="84">
        <f t="shared" si="127"/>
        <v>0</v>
      </c>
      <c r="AM56" s="84">
        <f t="shared" si="127"/>
        <v>0</v>
      </c>
      <c r="AN56" s="84">
        <f t="shared" si="127"/>
        <v>0</v>
      </c>
      <c r="AO56" s="157"/>
      <c r="AP56" s="158"/>
      <c r="AQ56" s="84">
        <f t="shared" ref="AQ56:BB57" si="128">SUM(AQ55:AQ55)</f>
        <v>0</v>
      </c>
      <c r="AR56" s="84">
        <f t="shared" si="128"/>
        <v>0</v>
      </c>
      <c r="AS56" s="84">
        <f t="shared" si="128"/>
        <v>0</v>
      </c>
      <c r="AT56" s="84">
        <f t="shared" si="128"/>
        <v>0</v>
      </c>
      <c r="AU56" s="84">
        <f t="shared" si="128"/>
        <v>0</v>
      </c>
      <c r="AV56" s="84">
        <f t="shared" si="128"/>
        <v>0</v>
      </c>
      <c r="AW56" s="84">
        <f t="shared" si="128"/>
        <v>0</v>
      </c>
      <c r="AX56" s="84">
        <f t="shared" si="128"/>
        <v>0</v>
      </c>
      <c r="AY56" s="84">
        <f t="shared" si="128"/>
        <v>0</v>
      </c>
      <c r="AZ56" s="84">
        <f t="shared" si="128"/>
        <v>0</v>
      </c>
      <c r="BA56" s="84">
        <f t="shared" si="128"/>
        <v>0</v>
      </c>
      <c r="BB56" s="84">
        <f t="shared" si="128"/>
        <v>0</v>
      </c>
      <c r="BC56" s="28"/>
      <c r="BD56" s="28"/>
      <c r="BE56" s="28"/>
      <c r="BF56" s="28"/>
    </row>
    <row r="57" spans="1:58" ht="54.75" customHeight="1">
      <c r="A57" s="97"/>
      <c r="B57" s="458"/>
      <c r="C57" s="519" t="s">
        <v>834</v>
      </c>
      <c r="D57" s="519"/>
      <c r="E57" s="520"/>
      <c r="F57" s="459"/>
      <c r="G57" s="460"/>
      <c r="H57" s="461" t="s">
        <v>835</v>
      </c>
      <c r="I57" s="462"/>
      <c r="J57" s="462"/>
      <c r="K57" s="462"/>
      <c r="L57" s="463">
        <f>SUM(L62,L65,L67,L69,L74,L78,L80,L83,L87,L91)</f>
        <v>64674875</v>
      </c>
      <c r="M57" s="463">
        <f>SUM(M62,M65,M67,M69,M74,M78,M80,M83,M87,M91)</f>
        <v>10800704.125</v>
      </c>
      <c r="N57" s="462"/>
      <c r="O57" s="462"/>
      <c r="P57" s="462"/>
      <c r="Q57" s="462"/>
      <c r="R57" s="463">
        <f t="shared" ref="R57:U57" si="129">SUM(R62,R65,R67,R69,R74,R78,R80,R83,R87,R91)</f>
        <v>0</v>
      </c>
      <c r="S57" s="463">
        <f t="shared" si="129"/>
        <v>0</v>
      </c>
      <c r="T57" s="463">
        <f t="shared" si="129"/>
        <v>0</v>
      </c>
      <c r="U57" s="463">
        <f t="shared" si="129"/>
        <v>0</v>
      </c>
      <c r="V57" s="462"/>
      <c r="W57" s="462"/>
      <c r="X57" s="462"/>
      <c r="Y57" s="463">
        <f>SUM(Y62,Y65,Y67,Y69,Y74,Y78,Y80,Y83,Y87,Y91)</f>
        <v>0</v>
      </c>
      <c r="Z57" s="463"/>
      <c r="AA57" s="463"/>
      <c r="AB57" s="463">
        <f t="shared" ref="AB57:AF57" si="130">SUM(AB62,AB65,AB67,AB69,AB74,AB78,AB80,AB83,AB87,AB91)</f>
        <v>2500000</v>
      </c>
      <c r="AC57" s="463">
        <f t="shared" si="130"/>
        <v>63658468.949000001</v>
      </c>
      <c r="AD57" s="463">
        <f t="shared" si="130"/>
        <v>0</v>
      </c>
      <c r="AE57" s="463">
        <f t="shared" si="130"/>
        <v>13231693.789799999</v>
      </c>
      <c r="AF57" s="463">
        <f t="shared" si="130"/>
        <v>79390162.738800004</v>
      </c>
      <c r="AG57" s="462"/>
      <c r="AH57" s="462"/>
      <c r="AI57" s="462"/>
      <c r="AJ57" s="463">
        <f t="shared" ref="AJ57:AN57" si="131">SUM(AJ62,AJ65,AJ67,AJ69,AJ74,AJ78,AJ80,AJ83,AJ87,AJ91)</f>
        <v>0</v>
      </c>
      <c r="AK57" s="463">
        <f t="shared" si="131"/>
        <v>0</v>
      </c>
      <c r="AL57" s="463">
        <f t="shared" si="131"/>
        <v>0</v>
      </c>
      <c r="AM57" s="463">
        <f t="shared" si="131"/>
        <v>0</v>
      </c>
      <c r="AN57" s="463">
        <f t="shared" si="131"/>
        <v>0</v>
      </c>
      <c r="AO57" s="464"/>
      <c r="AP57" s="465"/>
      <c r="AQ57" s="463">
        <f t="shared" ref="AQ57:BA57" si="132">SUM(AQ62,AQ65,AQ67,AQ69,AQ74,AQ78,AQ80,AQ83,AQ87,AQ91)</f>
        <v>75475579.125</v>
      </c>
      <c r="AR57" s="463">
        <f t="shared" si="132"/>
        <v>79390162.738800004</v>
      </c>
      <c r="AS57" s="463">
        <f t="shared" si="132"/>
        <v>0</v>
      </c>
      <c r="AT57" s="463">
        <f t="shared" si="132"/>
        <v>154865741.86380002</v>
      </c>
      <c r="AU57" s="463">
        <f t="shared" si="132"/>
        <v>20331687.902800001</v>
      </c>
      <c r="AV57" s="463">
        <f t="shared" si="132"/>
        <v>0</v>
      </c>
      <c r="AW57" s="463">
        <f t="shared" si="132"/>
        <v>0</v>
      </c>
      <c r="AX57" s="463">
        <f t="shared" si="132"/>
        <v>0</v>
      </c>
      <c r="AY57" s="463">
        <f t="shared" si="132"/>
        <v>0</v>
      </c>
      <c r="AZ57" s="463">
        <f t="shared" si="132"/>
        <v>0</v>
      </c>
      <c r="BA57" s="463">
        <f t="shared" si="132"/>
        <v>26220000</v>
      </c>
      <c r="BB57" s="463">
        <f t="shared" si="128"/>
        <v>0</v>
      </c>
      <c r="BC57" s="28"/>
      <c r="BD57" s="28"/>
      <c r="BE57" s="28"/>
      <c r="BF57" s="28"/>
    </row>
    <row r="58" spans="1:58" ht="30" customHeight="1">
      <c r="D58" s="468"/>
      <c r="E58" s="387"/>
      <c r="F58" s="222">
        <v>2026</v>
      </c>
      <c r="G58" s="75">
        <v>2028</v>
      </c>
      <c r="H58" s="470" t="s">
        <v>991</v>
      </c>
      <c r="I58" s="87" t="s">
        <v>3</v>
      </c>
      <c r="J58" s="249">
        <v>0.5</v>
      </c>
      <c r="K58" s="83">
        <v>5</v>
      </c>
      <c r="L58" s="82">
        <f>IF(I58&lt;&gt;0,((VLOOKUP(I58,'1. Standard_Cost'!$B$4:$D$9,2)+VLOOKUP(I58,'1. Standard_Cost'!$B$4:$D$9,3))*J58*K58),"0")</f>
        <v>448750</v>
      </c>
      <c r="M58" s="82">
        <f>L58*'1. Standard_Cost'!$F$4</f>
        <v>74941.25</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f>(L58+M58)*0.1</f>
        <v>52369.125</v>
      </c>
      <c r="AD58" s="86"/>
      <c r="AE58" s="84">
        <f>SUM(AD58,AC58,AB58,Y58,U58,T58,S58,R58)*'1. Standard_Cost'!$B$29</f>
        <v>10473.825000000001</v>
      </c>
      <c r="AF58" s="84">
        <f t="shared" ref="AF58" si="133">SUM(AE58,AD58,AC58,AB58,Y58,U58,T58,S58,R58)</f>
        <v>62842.95</v>
      </c>
      <c r="AG58" s="83"/>
      <c r="AH58" s="83"/>
      <c r="AI58" s="83"/>
      <c r="AJ58" s="87"/>
      <c r="AK58" s="87"/>
      <c r="AL58" s="87"/>
      <c r="AM58" s="84">
        <f>AG58*'1. Standard_Cost'!$B$25+'Incremental_Cost Year 2'!AH58*'1. Standard_Cost'!$C$25+'Incremental_Cost Year 2'!AI58*'1. Standard_Cost'!$D$25+'Incremental_Cost Year 2'!AJ58+'Incremental_Cost Year 2'!AL58+AK58</f>
        <v>0</v>
      </c>
      <c r="AN58" s="84">
        <f>AM58*'1. Standard_Cost'!$C$29</f>
        <v>0</v>
      </c>
      <c r="AO58" s="153"/>
      <c r="AP58" s="144">
        <f t="shared" ref="AP58" si="134">AQ58+AR58</f>
        <v>586534.19999999995</v>
      </c>
      <c r="AQ58" s="113">
        <f t="shared" ref="AQ58" si="135">L58+M58</f>
        <v>523691.25</v>
      </c>
      <c r="AR58" s="113">
        <f t="shared" ref="AR58" si="136">AF58</f>
        <v>62842.95</v>
      </c>
      <c r="AS58" s="113">
        <f t="shared" ref="AS58" si="137">AM58+AN58</f>
        <v>0</v>
      </c>
      <c r="AT58" s="113">
        <f t="shared" ref="AT58" si="138">SUM(AQ58,AR58,AS58)</f>
        <v>586534.19999999995</v>
      </c>
      <c r="AU58" s="154">
        <f>AT58</f>
        <v>586534.19999999995</v>
      </c>
      <c r="AV58" s="154"/>
      <c r="AW58" s="154"/>
      <c r="AX58" s="154"/>
      <c r="AY58" s="154"/>
      <c r="AZ58" s="154"/>
      <c r="BA58" s="154"/>
      <c r="BB58" s="155">
        <f t="shared" ref="BB58" si="139">SUM(AU58:BA58)-AT58</f>
        <v>0</v>
      </c>
    </row>
    <row r="59" spans="1:58" ht="81" customHeight="1" outlineLevel="2">
      <c r="A59" s="73"/>
      <c r="B59" s="107"/>
      <c r="C59" s="108"/>
      <c r="D59" s="422"/>
      <c r="E59" s="91"/>
      <c r="F59" s="222">
        <v>2026</v>
      </c>
      <c r="G59" s="75">
        <v>2028</v>
      </c>
      <c r="H59" s="216" t="s">
        <v>838</v>
      </c>
      <c r="I59" s="87" t="s">
        <v>161</v>
      </c>
      <c r="J59" s="254">
        <v>3</v>
      </c>
      <c r="K59" s="83">
        <v>12</v>
      </c>
      <c r="L59" s="82">
        <f>IF(I59&lt;&gt;0,((VLOOKUP(I59,'1. Standard_Cost'!$B$4:$D$9,2)+VLOOKUP(I59,'1. Standard_Cost'!$B$4:$D$9,3))*J59*K59),"0")</f>
        <v>3579120</v>
      </c>
      <c r="M59" s="82">
        <f>L59*'1. Standard_Cost'!$F$4</f>
        <v>597713.04</v>
      </c>
      <c r="N59" s="83"/>
      <c r="O59" s="83"/>
      <c r="P59" s="83"/>
      <c r="Q59" s="83"/>
      <c r="R59" s="84">
        <f>'1. Standard_Cost'!$B$13*N59*P59</f>
        <v>0</v>
      </c>
      <c r="S59" s="84">
        <f>N59*O59*P59*'1. Standard_Cost'!$C$13</f>
        <v>0</v>
      </c>
      <c r="T59" s="84">
        <f>N59*P59*Q59*'1. Standard_Cost'!$D$13</f>
        <v>0</v>
      </c>
      <c r="U59" s="84">
        <f>N59*O59*'1. Standard_Cost'!$E$13</f>
        <v>0</v>
      </c>
      <c r="V59" s="83"/>
      <c r="W59" s="83"/>
      <c r="X59" s="83"/>
      <c r="Y59" s="84">
        <f>+V59*((X59*'1. Standard_Cost'!$B$17)+(W59*X59*'1. Standard_Cost'!$C$17))</f>
        <v>0</v>
      </c>
      <c r="Z59" s="83"/>
      <c r="AA59" s="83"/>
      <c r="AB59" s="84">
        <f>+Z59*'1. Standard_Cost'!$B$21+AA59*'1. Standard_Cost'!$C$21</f>
        <v>0</v>
      </c>
      <c r="AC59" s="85">
        <f>(L59+M59)*0.1</f>
        <v>417683.304</v>
      </c>
      <c r="AD59" s="86"/>
      <c r="AE59" s="84">
        <f>SUM(AD59,AC59,AB59,Y59,U59,T59,S59,R59)*'1. Standard_Cost'!$B$29</f>
        <v>83536.660800000012</v>
      </c>
      <c r="AF59" s="84">
        <f t="shared" ref="AF59:AF61" si="140">SUM(AE59,AD59,AC59,AB59,Y59,U59,T59,S59,R59)</f>
        <v>501219.96480000002</v>
      </c>
      <c r="AG59" s="83"/>
      <c r="AH59" s="83"/>
      <c r="AI59" s="83"/>
      <c r="AJ59" s="87"/>
      <c r="AK59" s="87"/>
      <c r="AL59" s="87"/>
      <c r="AM59" s="84">
        <f>AG59*'1. Standard_Cost'!$B$25+'Incremental_Cost Year 2'!AH59*'1. Standard_Cost'!$C$25+'Incremental_Cost Year 2'!AI59*'1. Standard_Cost'!$D$25+'Incremental_Cost Year 2'!AJ59+'Incremental_Cost Year 2'!AL59+AK59</f>
        <v>0</v>
      </c>
      <c r="AN59" s="84">
        <f>AM59*'1. Standard_Cost'!$C$29</f>
        <v>0</v>
      </c>
      <c r="AO59" s="153"/>
      <c r="AP59" s="144">
        <f>AQ59+AR59</f>
        <v>4678053.0048000002</v>
      </c>
      <c r="AQ59" s="113">
        <f t="shared" ref="AQ59:AQ61" si="141">L59+M59</f>
        <v>4176833.04</v>
      </c>
      <c r="AR59" s="113">
        <f t="shared" ref="AR59:AR61" si="142">AF59</f>
        <v>501219.96480000002</v>
      </c>
      <c r="AS59" s="113">
        <f t="shared" ref="AS59:AS61" si="143">AM59+AN59</f>
        <v>0</v>
      </c>
      <c r="AT59" s="113">
        <f t="shared" ref="AT59:AT61" si="144">SUM(AQ59,AR59,AS59)</f>
        <v>4678053.0048000002</v>
      </c>
      <c r="AU59" s="154">
        <f>AT59</f>
        <v>4678053.0048000002</v>
      </c>
      <c r="AV59" s="154"/>
      <c r="AW59" s="154"/>
      <c r="AX59" s="154"/>
      <c r="AY59" s="154"/>
      <c r="AZ59" s="154"/>
      <c r="BA59" s="154"/>
      <c r="BB59" s="155">
        <f>SUM(AU59:BA59)-AT59</f>
        <v>0</v>
      </c>
      <c r="BC59" s="28"/>
      <c r="BD59" s="28"/>
      <c r="BE59" s="28"/>
      <c r="BF59" s="28"/>
    </row>
    <row r="60" spans="1:58" ht="61.15" customHeight="1" outlineLevel="2">
      <c r="A60" s="73"/>
      <c r="B60" s="107"/>
      <c r="C60" s="108"/>
      <c r="D60" s="422"/>
      <c r="E60" s="91"/>
      <c r="F60" s="222">
        <v>2026</v>
      </c>
      <c r="G60" s="75">
        <v>2028</v>
      </c>
      <c r="H60" s="471" t="s">
        <v>839</v>
      </c>
      <c r="I60" s="87" t="s">
        <v>5</v>
      </c>
      <c r="J60" s="249">
        <v>1.5</v>
      </c>
      <c r="K60" s="83">
        <v>3</v>
      </c>
      <c r="L60" s="82">
        <f>IF(I60&lt;&gt;0,((VLOOKUP(I60,'1. Standard_Cost'!$B$4:$D$9,2)+VLOOKUP(I60,'1. Standard_Cost'!$B$4:$D$9,3))*J60*K60),"0")</f>
        <v>519390</v>
      </c>
      <c r="M60" s="82">
        <f>L60*'1. Standard_Cost'!$F$4</f>
        <v>86738.13</v>
      </c>
      <c r="N60" s="83"/>
      <c r="O60" s="83"/>
      <c r="P60" s="83"/>
      <c r="Q60" s="83"/>
      <c r="R60" s="84">
        <f>'1. Standard_Cost'!$B$13*N60*P60</f>
        <v>0</v>
      </c>
      <c r="S60" s="84">
        <f>N60*O60*P60*'1. Standard_Cost'!$C$13</f>
        <v>0</v>
      </c>
      <c r="T60" s="84">
        <f>N60*P60*Q60*'1. Standard_Cost'!$D$13</f>
        <v>0</v>
      </c>
      <c r="U60" s="84">
        <f>N60*O60*'1. Standard_Cost'!$E$13</f>
        <v>0</v>
      </c>
      <c r="V60" s="83"/>
      <c r="W60" s="83"/>
      <c r="X60" s="83"/>
      <c r="Y60" s="84">
        <f>+V60*((X60*'1. Standard_Cost'!$B$17)+(W60*X60*'1. Standard_Cost'!$C$17))</f>
        <v>0</v>
      </c>
      <c r="Z60" s="83"/>
      <c r="AA60" s="83"/>
      <c r="AB60" s="84">
        <f>+Z60*'1. Standard_Cost'!$B$21+AA60*'1. Standard_Cost'!$C$21</f>
        <v>0</v>
      </c>
      <c r="AC60" s="85"/>
      <c r="AD60" s="86"/>
      <c r="AE60" s="84">
        <f>SUM(AD60,AC60,AB60,Y60,U60,T60,S60,R60)*'1. Standard_Cost'!$B$29</f>
        <v>0</v>
      </c>
      <c r="AF60" s="84">
        <f t="shared" si="140"/>
        <v>0</v>
      </c>
      <c r="AG60" s="83"/>
      <c r="AH60" s="83"/>
      <c r="AI60" s="83"/>
      <c r="AJ60" s="87"/>
      <c r="AK60" s="87"/>
      <c r="AL60" s="87"/>
      <c r="AM60" s="84">
        <f>AG60*'1. Standard_Cost'!$B$25+'Incremental_Cost Year 2'!AH60*'1. Standard_Cost'!$C$25+'Incremental_Cost Year 2'!AI60*'1. Standard_Cost'!$D$25+'Incremental_Cost Year 2'!AJ60+'Incremental_Cost Year 2'!AL60+AK60</f>
        <v>0</v>
      </c>
      <c r="AN60" s="84">
        <f>AM60*'1. Standard_Cost'!$C$29</f>
        <v>0</v>
      </c>
      <c r="AO60" s="87"/>
      <c r="AP60" s="144">
        <f t="shared" ref="AP60:AP61" si="145">AQ60+AR60</f>
        <v>606128.13</v>
      </c>
      <c r="AQ60" s="113">
        <f t="shared" si="141"/>
        <v>606128.13</v>
      </c>
      <c r="AR60" s="113">
        <f t="shared" si="142"/>
        <v>0</v>
      </c>
      <c r="AS60" s="113">
        <f t="shared" si="143"/>
        <v>0</v>
      </c>
      <c r="AT60" s="113">
        <f t="shared" si="144"/>
        <v>606128.13</v>
      </c>
      <c r="AU60" s="154">
        <f>AT60</f>
        <v>606128.13</v>
      </c>
      <c r="AV60" s="154"/>
      <c r="AW60" s="154"/>
      <c r="AX60" s="154"/>
      <c r="AY60" s="154"/>
      <c r="AZ60" s="154"/>
      <c r="BA60" s="154"/>
      <c r="BB60" s="155">
        <f t="shared" ref="BB60:BB61" si="146">SUM(AU60:BA60)-AT60</f>
        <v>0</v>
      </c>
      <c r="BC60" s="28"/>
      <c r="BD60" s="28"/>
      <c r="BE60" s="28"/>
      <c r="BF60" s="28"/>
    </row>
    <row r="61" spans="1:58" ht="63" outlineLevel="2">
      <c r="A61" s="73"/>
      <c r="B61" s="107"/>
      <c r="C61" s="108"/>
      <c r="D61" s="79"/>
      <c r="E61" s="134"/>
      <c r="F61" s="222">
        <v>2026</v>
      </c>
      <c r="G61" s="75">
        <v>2028</v>
      </c>
      <c r="H61" s="216" t="s">
        <v>994</v>
      </c>
      <c r="I61" s="87" t="s">
        <v>3</v>
      </c>
      <c r="J61" s="249">
        <v>0.5</v>
      </c>
      <c r="K61" s="83">
        <v>5</v>
      </c>
      <c r="L61" s="82">
        <f>IF(I61&lt;&gt;0,((VLOOKUP(I61,'1. Standard_Cost'!$B$4:$D$9,2)+VLOOKUP(I61,'1. Standard_Cost'!$B$4:$D$9,3))*J61*K61),"0")</f>
        <v>448750</v>
      </c>
      <c r="M61" s="82">
        <f>L61*'1. Standard_Cost'!$F$4</f>
        <v>74941.25</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f>(L61+M61)*0.1</f>
        <v>52369.125</v>
      </c>
      <c r="AD61" s="86"/>
      <c r="AE61" s="84">
        <f>SUM(AD61,AC61,AB61,Y61,U61,T61,S61,R61)*'1. Standard_Cost'!$B$29</f>
        <v>10473.825000000001</v>
      </c>
      <c r="AF61" s="84">
        <f t="shared" si="140"/>
        <v>62842.95</v>
      </c>
      <c r="AG61" s="83"/>
      <c r="AH61" s="83"/>
      <c r="AI61" s="83"/>
      <c r="AJ61" s="87"/>
      <c r="AK61" s="87"/>
      <c r="AL61" s="87"/>
      <c r="AM61" s="84">
        <f>AG61*'1. Standard_Cost'!$B$25+'Incremental_Cost Year 2'!AH61*'1. Standard_Cost'!$C$25+'Incremental_Cost Year 2'!AI61*'1. Standard_Cost'!$D$25+'Incremental_Cost Year 2'!AJ61+'Incremental_Cost Year 2'!AL61+AK61</f>
        <v>0</v>
      </c>
      <c r="AN61" s="84">
        <f>AM61*'1. Standard_Cost'!$C$29</f>
        <v>0</v>
      </c>
      <c r="AO61" s="87"/>
      <c r="AP61" s="144">
        <f t="shared" si="145"/>
        <v>586534.19999999995</v>
      </c>
      <c r="AQ61" s="113">
        <f t="shared" si="141"/>
        <v>523691.25</v>
      </c>
      <c r="AR61" s="113">
        <f t="shared" si="142"/>
        <v>62842.95</v>
      </c>
      <c r="AS61" s="113">
        <f t="shared" si="143"/>
        <v>0</v>
      </c>
      <c r="AT61" s="113">
        <f t="shared" si="144"/>
        <v>586534.19999999995</v>
      </c>
      <c r="AU61" s="154">
        <f>AT61</f>
        <v>586534.19999999995</v>
      </c>
      <c r="AV61" s="154"/>
      <c r="AW61" s="154"/>
      <c r="AX61" s="154"/>
      <c r="AY61" s="154"/>
      <c r="AZ61" s="154"/>
      <c r="BA61" s="154"/>
      <c r="BB61" s="155">
        <f t="shared" si="146"/>
        <v>0</v>
      </c>
      <c r="BC61" s="28"/>
      <c r="BD61" s="28"/>
      <c r="BE61" s="28"/>
      <c r="BF61" s="28"/>
    </row>
    <row r="62" spans="1:58" ht="47.25" outlineLevel="1">
      <c r="A62" s="73"/>
      <c r="B62" s="96"/>
      <c r="C62" s="74"/>
      <c r="D62" s="457" t="s">
        <v>837</v>
      </c>
      <c r="E62" s="467" t="s">
        <v>836</v>
      </c>
      <c r="F62" s="134">
        <v>2026</v>
      </c>
      <c r="G62" s="134">
        <v>2028</v>
      </c>
      <c r="H62" s="220" t="s">
        <v>842</v>
      </c>
      <c r="I62" s="156"/>
      <c r="J62" s="156"/>
      <c r="K62" s="156"/>
      <c r="L62" s="84">
        <f>SUM(L59:L61)</f>
        <v>4547260</v>
      </c>
      <c r="M62" s="84">
        <f>SUM(M59:M61)</f>
        <v>759392.42</v>
      </c>
      <c r="N62" s="84"/>
      <c r="O62" s="156"/>
      <c r="P62" s="156"/>
      <c r="Q62" s="156"/>
      <c r="R62" s="84">
        <f>SUM(R59:R61)</f>
        <v>0</v>
      </c>
      <c r="S62" s="84">
        <f>SUM(S59:S61)</f>
        <v>0</v>
      </c>
      <c r="T62" s="84">
        <f>SUM(T59:T61)</f>
        <v>0</v>
      </c>
      <c r="U62" s="84">
        <f>SUM(U59:U61)</f>
        <v>0</v>
      </c>
      <c r="V62" s="156"/>
      <c r="W62" s="156"/>
      <c r="X62" s="156"/>
      <c r="Y62" s="84">
        <f>SUM(Y59:Y61)</f>
        <v>0</v>
      </c>
      <c r="Z62" s="156"/>
      <c r="AA62" s="156"/>
      <c r="AB62" s="84">
        <f>SUM(AB59:AB61)</f>
        <v>0</v>
      </c>
      <c r="AC62" s="84">
        <f>SUM(AC59:AC61)</f>
        <v>470052.429</v>
      </c>
      <c r="AD62" s="84">
        <f>SUM(AD59:AD61)</f>
        <v>0</v>
      </c>
      <c r="AE62" s="84">
        <f>SUM(AE59:AE61)</f>
        <v>94010.485800000009</v>
      </c>
      <c r="AF62" s="84">
        <f>SUM(AF59:AF61)</f>
        <v>564062.91480000003</v>
      </c>
      <c r="AG62" s="156"/>
      <c r="AH62" s="156"/>
      <c r="AI62" s="156"/>
      <c r="AJ62" s="84">
        <f>SUM(AJ59:AJ61)</f>
        <v>0</v>
      </c>
      <c r="AK62" s="84">
        <f>SUM(AK59:AK61)</f>
        <v>0</v>
      </c>
      <c r="AL62" s="84">
        <f>SUM(AL59:AL61)</f>
        <v>0</v>
      </c>
      <c r="AM62" s="84">
        <f>SUM(AM59:AM61)</f>
        <v>0</v>
      </c>
      <c r="AN62" s="84">
        <f>SUM(AN59:AN61)</f>
        <v>0</v>
      </c>
      <c r="AO62" s="157"/>
      <c r="AP62" s="158"/>
      <c r="AQ62" s="84">
        <f t="shared" ref="AQ62:BB62" si="147">SUM(AQ59:AQ61)</f>
        <v>5306652.42</v>
      </c>
      <c r="AR62" s="84">
        <f t="shared" si="147"/>
        <v>564062.91480000003</v>
      </c>
      <c r="AS62" s="84">
        <f t="shared" si="147"/>
        <v>0</v>
      </c>
      <c r="AT62" s="84">
        <f t="shared" si="147"/>
        <v>5870715.3348000003</v>
      </c>
      <c r="AU62" s="84">
        <f t="shared" si="147"/>
        <v>5870715.3348000003</v>
      </c>
      <c r="AV62" s="84">
        <f t="shared" si="147"/>
        <v>0</v>
      </c>
      <c r="AW62" s="84">
        <f t="shared" si="147"/>
        <v>0</v>
      </c>
      <c r="AX62" s="84">
        <f t="shared" si="147"/>
        <v>0</v>
      </c>
      <c r="AY62" s="84">
        <f t="shared" si="147"/>
        <v>0</v>
      </c>
      <c r="AZ62" s="84">
        <f t="shared" si="147"/>
        <v>0</v>
      </c>
      <c r="BA62" s="84">
        <f t="shared" si="147"/>
        <v>0</v>
      </c>
      <c r="BB62" s="84">
        <f t="shared" si="147"/>
        <v>0</v>
      </c>
      <c r="BC62" s="28"/>
      <c r="BD62" s="28"/>
      <c r="BE62" s="28"/>
      <c r="BF62" s="28"/>
    </row>
    <row r="63" spans="1:58" ht="81" customHeight="1" outlineLevel="2">
      <c r="A63" s="73"/>
      <c r="B63" s="107"/>
      <c r="C63" s="108"/>
      <c r="D63" s="93"/>
      <c r="E63" s="126"/>
      <c r="F63" s="222">
        <v>2026</v>
      </c>
      <c r="G63" s="75">
        <v>2028</v>
      </c>
      <c r="H63" s="216" t="s">
        <v>996</v>
      </c>
      <c r="I63" s="87" t="s">
        <v>161</v>
      </c>
      <c r="J63" s="249">
        <v>3</v>
      </c>
      <c r="K63" s="83">
        <v>40</v>
      </c>
      <c r="L63" s="82">
        <f>IF(I63&lt;&gt;0,((VLOOKUP(I63,'1. Standard_Cost'!$B$4:$D$9,2)+VLOOKUP(I63,'1. Standard_Cost'!$B$4:$D$9,3))*J63*K63),"0")</f>
        <v>11930400</v>
      </c>
      <c r="M63" s="82">
        <f>L63*'1. Standard_Cost'!$F$4</f>
        <v>1992376.8</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f>(L63+M63)*0.1</f>
        <v>1392277.6800000002</v>
      </c>
      <c r="AD63" s="86"/>
      <c r="AE63" s="84">
        <f>SUM(AD63,AC63,AB63,Y63,U63,T63,S63,R63)*'1. Standard_Cost'!$B$29</f>
        <v>278455.53600000002</v>
      </c>
      <c r="AF63" s="84">
        <f t="shared" ref="AF63:AF64" si="148">SUM(AE63,AD63,AC63,AB63,Y63,U63,T63,S63,R63)</f>
        <v>1670733.2160000002</v>
      </c>
      <c r="AG63" s="83"/>
      <c r="AH63" s="83"/>
      <c r="AI63" s="83"/>
      <c r="AJ63" s="87"/>
      <c r="AK63" s="87"/>
      <c r="AL63" s="87"/>
      <c r="AM63" s="84">
        <f>AG63*'1. Standard_Cost'!$B$25+'Incremental_Cost Year 2'!AH63*'1. Standard_Cost'!$C$25+'Incremental_Cost Year 2'!AI63*'1. Standard_Cost'!$D$25+'Incremental_Cost Year 2'!AJ63+'Incremental_Cost Year 2'!AL63+AK63</f>
        <v>0</v>
      </c>
      <c r="AN63" s="84">
        <f>AM63*'1. Standard_Cost'!$C$29</f>
        <v>0</v>
      </c>
      <c r="AO63" s="153"/>
      <c r="AP63" s="144">
        <f>AQ63+AR63</f>
        <v>15593510.016000001</v>
      </c>
      <c r="AQ63" s="113">
        <f t="shared" ref="AQ63:AQ64" si="149">L63+M63</f>
        <v>13922776.800000001</v>
      </c>
      <c r="AR63" s="113">
        <f t="shared" ref="AR63:AR64" si="150">AF63</f>
        <v>1670733.2160000002</v>
      </c>
      <c r="AS63" s="113">
        <f t="shared" ref="AS63:AS64" si="151">AM63+AN63</f>
        <v>0</v>
      </c>
      <c r="AT63" s="113">
        <f t="shared" ref="AT63:AT64" si="152">SUM(AQ63,AR63,AS63)</f>
        <v>15593510.016000001</v>
      </c>
      <c r="AU63" s="154"/>
      <c r="AV63" s="154"/>
      <c r="AW63" s="154"/>
      <c r="AX63" s="154"/>
      <c r="AY63" s="154"/>
      <c r="AZ63" s="154"/>
      <c r="BA63" s="154"/>
      <c r="BB63" s="155">
        <f>SUM(AU63:BA63)-AT63</f>
        <v>-15593510.016000001</v>
      </c>
      <c r="BC63" s="28"/>
      <c r="BD63" s="28"/>
      <c r="BE63" s="28"/>
      <c r="BF63" s="28"/>
    </row>
    <row r="64" spans="1:58" ht="73.900000000000006" customHeight="1" outlineLevel="2">
      <c r="A64" s="73"/>
      <c r="B64" s="107"/>
      <c r="C64" s="108"/>
      <c r="D64" s="91"/>
      <c r="E64" s="292"/>
      <c r="F64" s="222">
        <v>2026</v>
      </c>
      <c r="G64" s="75">
        <v>2028</v>
      </c>
      <c r="H64" s="216" t="s">
        <v>1000</v>
      </c>
      <c r="I64" s="87" t="s">
        <v>4</v>
      </c>
      <c r="J64" s="83">
        <v>0.5</v>
      </c>
      <c r="K64" s="83">
        <v>5</v>
      </c>
      <c r="L64" s="82">
        <f>IF(I64&lt;&gt;0,((VLOOKUP(I64,'1. Standard_Cost'!$B$4:$D$9,2)+VLOOKUP(I64,'1. Standard_Cost'!$B$4:$D$9,3))*J64*K64),"0")</f>
        <v>341875</v>
      </c>
      <c r="M64" s="82">
        <f>L64*'1. Standard_Cost'!$F$4</f>
        <v>57093.125</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f>40*20*1000</f>
        <v>800000</v>
      </c>
      <c r="AD64" s="86"/>
      <c r="AE64" s="84">
        <f>SUM(AD64,AC64,AB64,Y64,U64,T64,S64,R64)*'1. Standard_Cost'!$B$29</f>
        <v>160000</v>
      </c>
      <c r="AF64" s="84">
        <f t="shared" si="148"/>
        <v>960000</v>
      </c>
      <c r="AG64" s="83"/>
      <c r="AH64" s="83"/>
      <c r="AI64" s="83"/>
      <c r="AJ64" s="87"/>
      <c r="AK64" s="87"/>
      <c r="AL64" s="87"/>
      <c r="AM64" s="84">
        <f>AG64*'1. Standard_Cost'!$B$25+'Incremental_Cost Year 2'!AH64*'1. Standard_Cost'!$C$25+'Incremental_Cost Year 2'!AI64*'1. Standard_Cost'!$D$25+'Incremental_Cost Year 2'!AJ64+'Incremental_Cost Year 2'!AL64+AK64</f>
        <v>0</v>
      </c>
      <c r="AN64" s="84">
        <f>AM64*'1. Standard_Cost'!$C$29</f>
        <v>0</v>
      </c>
      <c r="AO64" s="87"/>
      <c r="AP64" s="144">
        <f t="shared" ref="AP64" si="153">AQ64+AR64</f>
        <v>1358968.125</v>
      </c>
      <c r="AQ64" s="113">
        <f t="shared" si="149"/>
        <v>398968.125</v>
      </c>
      <c r="AR64" s="113">
        <f t="shared" si="150"/>
        <v>960000</v>
      </c>
      <c r="AS64" s="113">
        <f t="shared" si="151"/>
        <v>0</v>
      </c>
      <c r="AT64" s="113">
        <f t="shared" si="152"/>
        <v>1358968.125</v>
      </c>
      <c r="AU64" s="154">
        <v>398968</v>
      </c>
      <c r="AV64" s="154"/>
      <c r="AW64" s="154"/>
      <c r="AX64" s="154"/>
      <c r="AY64" s="154"/>
      <c r="AZ64" s="154"/>
      <c r="BA64" s="154"/>
      <c r="BB64" s="155">
        <f t="shared" ref="BB64" si="154">SUM(AU64:BA64)-AT64</f>
        <v>-960000.125</v>
      </c>
      <c r="BC64" s="28"/>
      <c r="BD64" s="28"/>
      <c r="BE64" s="28"/>
      <c r="BF64" s="28"/>
    </row>
    <row r="65" spans="1:58" ht="47.25" outlineLevel="1">
      <c r="A65" s="73"/>
      <c r="B65" s="96"/>
      <c r="C65" s="74"/>
      <c r="D65" s="219" t="s">
        <v>800</v>
      </c>
      <c r="E65" s="414" t="s">
        <v>840</v>
      </c>
      <c r="F65" s="134">
        <v>2026</v>
      </c>
      <c r="G65" s="134">
        <v>2028</v>
      </c>
      <c r="H65" s="220" t="s">
        <v>841</v>
      </c>
      <c r="I65" s="156"/>
      <c r="J65" s="156"/>
      <c r="K65" s="156"/>
      <c r="L65" s="84">
        <f>SUM(L63:L64)</f>
        <v>12272275</v>
      </c>
      <c r="M65" s="84">
        <f>SUM(M63:M64)</f>
        <v>2049469.925</v>
      </c>
      <c r="N65" s="84"/>
      <c r="O65" s="156"/>
      <c r="P65" s="156"/>
      <c r="Q65" s="156"/>
      <c r="R65" s="84">
        <f>SUM(R63:R64)</f>
        <v>0</v>
      </c>
      <c r="S65" s="84">
        <f>SUM(S63:S64)</f>
        <v>0</v>
      </c>
      <c r="T65" s="84">
        <f>SUM(T63:T64)</f>
        <v>0</v>
      </c>
      <c r="U65" s="84">
        <f>SUM(U63:U64)</f>
        <v>0</v>
      </c>
      <c r="V65" s="156"/>
      <c r="W65" s="156"/>
      <c r="X65" s="156"/>
      <c r="Y65" s="84">
        <f>SUM(Y63:Y64)</f>
        <v>0</v>
      </c>
      <c r="Z65" s="156"/>
      <c r="AA65" s="156"/>
      <c r="AB65" s="84">
        <f>SUM(AB63:AB64)</f>
        <v>0</v>
      </c>
      <c r="AC65" s="84">
        <f>SUM(AC63:AC64)</f>
        <v>2192277.6800000002</v>
      </c>
      <c r="AD65" s="84">
        <f>SUM(AD63:AD64)</f>
        <v>0</v>
      </c>
      <c r="AE65" s="84">
        <f>SUM(AE63:AE64)</f>
        <v>438455.53600000002</v>
      </c>
      <c r="AF65" s="84">
        <f>SUM(AF63:AF64)</f>
        <v>2630733.216</v>
      </c>
      <c r="AG65" s="156"/>
      <c r="AH65" s="156"/>
      <c r="AI65" s="156"/>
      <c r="AJ65" s="84">
        <f>SUM(AJ63:AJ64)</f>
        <v>0</v>
      </c>
      <c r="AK65" s="84">
        <f>SUM(AK63:AK64)</f>
        <v>0</v>
      </c>
      <c r="AL65" s="84">
        <f>SUM(AL63:AL64)</f>
        <v>0</v>
      </c>
      <c r="AM65" s="84">
        <f>SUM(AM63:AM64)</f>
        <v>0</v>
      </c>
      <c r="AN65" s="84">
        <f>SUM(AN63:AN64)</f>
        <v>0</v>
      </c>
      <c r="AO65" s="157"/>
      <c r="AP65" s="158"/>
      <c r="AQ65" s="84">
        <f t="shared" ref="AQ65:BB65" si="155">SUM(AQ63:AQ64)</f>
        <v>14321744.925000001</v>
      </c>
      <c r="AR65" s="84">
        <f t="shared" si="155"/>
        <v>2630733.216</v>
      </c>
      <c r="AS65" s="84">
        <f t="shared" si="155"/>
        <v>0</v>
      </c>
      <c r="AT65" s="84">
        <f t="shared" si="155"/>
        <v>16952478.141000003</v>
      </c>
      <c r="AU65" s="84">
        <f t="shared" si="155"/>
        <v>398968</v>
      </c>
      <c r="AV65" s="84">
        <f t="shared" si="155"/>
        <v>0</v>
      </c>
      <c r="AW65" s="84">
        <f t="shared" si="155"/>
        <v>0</v>
      </c>
      <c r="AX65" s="84">
        <f t="shared" si="155"/>
        <v>0</v>
      </c>
      <c r="AY65" s="84">
        <f t="shared" si="155"/>
        <v>0</v>
      </c>
      <c r="AZ65" s="84">
        <f t="shared" si="155"/>
        <v>0</v>
      </c>
      <c r="BA65" s="84">
        <f t="shared" si="155"/>
        <v>0</v>
      </c>
      <c r="BB65" s="84">
        <f t="shared" si="155"/>
        <v>-16553510.141000001</v>
      </c>
      <c r="BC65" s="28"/>
      <c r="BD65" s="28"/>
      <c r="BE65" s="28"/>
      <c r="BF65" s="28"/>
    </row>
    <row r="66" spans="1:58" ht="58.9" customHeight="1" outlineLevel="2">
      <c r="A66" s="73"/>
      <c r="B66" s="107"/>
      <c r="C66" s="108"/>
      <c r="D66" s="91"/>
      <c r="E66" s="292"/>
      <c r="F66" s="225">
        <v>2026</v>
      </c>
      <c r="G66" s="225">
        <v>2028</v>
      </c>
      <c r="H66" s="70" t="s">
        <v>1002</v>
      </c>
      <c r="I66" s="87" t="s">
        <v>161</v>
      </c>
      <c r="J66" s="83">
        <v>3</v>
      </c>
      <c r="K66" s="83">
        <v>90</v>
      </c>
      <c r="L66" s="82">
        <f>IF(I66&lt;&gt;0,((VLOOKUP(I66,'1. Standard_Cost'!$B$4:$D$9,2)+VLOOKUP(I66,'1. Standard_Cost'!$B$4:$D$9,3))*J66*K66),"0")</f>
        <v>26843400</v>
      </c>
      <c r="M66" s="82">
        <f>L66*'1. Standard_Cost'!$F$4</f>
        <v>4482847.8</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f>(30*300000)+(30*50*30*180)</f>
        <v>17100000</v>
      </c>
      <c r="AD66" s="86"/>
      <c r="AE66" s="84">
        <f>SUM(AD66,AC66,AB66,Y66,U66,T66,S66,R66)*'1. Standard_Cost'!$B$29</f>
        <v>3420000</v>
      </c>
      <c r="AF66" s="84">
        <f t="shared" ref="AF66" si="156">SUM(AE66,AD66,AC66,AB66,Y66,U66,T66,S66,R66)</f>
        <v>20520000</v>
      </c>
      <c r="AG66" s="83"/>
      <c r="AH66" s="83"/>
      <c r="AI66" s="83"/>
      <c r="AJ66" s="87"/>
      <c r="AK66" s="87"/>
      <c r="AL66" s="87"/>
      <c r="AM66" s="84">
        <f>AG66*'1. Standard_Cost'!$B$25+'Incremental_Cost Year 2'!AH66*'1. Standard_Cost'!$C$25+'Incremental_Cost Year 2'!AI66*'1. Standard_Cost'!$D$25+'Incremental_Cost Year 2'!AJ66+'Incremental_Cost Year 2'!AL66+AK66</f>
        <v>0</v>
      </c>
      <c r="AN66" s="84">
        <f>AM66*'1. Standard_Cost'!$C$29</f>
        <v>0</v>
      </c>
      <c r="AO66" s="273"/>
      <c r="AP66" s="324">
        <f t="shared" ref="AP66" si="157">AQ66+AR66</f>
        <v>51846247.799999997</v>
      </c>
      <c r="AQ66" s="113">
        <f t="shared" ref="AQ66" si="158">L66+M66</f>
        <v>31326247.800000001</v>
      </c>
      <c r="AR66" s="113">
        <f t="shared" ref="AR66" si="159">AF66</f>
        <v>20520000</v>
      </c>
      <c r="AS66" s="113">
        <f t="shared" ref="AS66" si="160">AM66+AN66</f>
        <v>0</v>
      </c>
      <c r="AT66" s="113">
        <f t="shared" ref="AT66" si="161">SUM(AQ66,AR66,AS66)</f>
        <v>51846247.799999997</v>
      </c>
      <c r="AU66" s="154"/>
      <c r="AV66" s="154"/>
      <c r="AW66" s="154"/>
      <c r="AX66" s="154"/>
      <c r="AY66" s="154"/>
      <c r="AZ66" s="154"/>
      <c r="BA66" s="154"/>
      <c r="BB66" s="155">
        <f t="shared" ref="BB66" si="162">SUM(AU66:BA66)-AT66</f>
        <v>-51846247.799999997</v>
      </c>
      <c r="BC66" s="28"/>
      <c r="BD66" s="28"/>
      <c r="BE66" s="28"/>
      <c r="BF66" s="28"/>
    </row>
    <row r="67" spans="1:58" ht="63" customHeight="1" outlineLevel="1">
      <c r="A67" s="73"/>
      <c r="B67" s="181"/>
      <c r="C67" s="188"/>
      <c r="D67" s="219" t="s">
        <v>844</v>
      </c>
      <c r="E67" s="414" t="s">
        <v>843</v>
      </c>
      <c r="F67" s="415">
        <v>2026</v>
      </c>
      <c r="G67" s="415">
        <v>2028</v>
      </c>
      <c r="H67" s="220" t="s">
        <v>845</v>
      </c>
      <c r="I67" s="156"/>
      <c r="J67" s="156"/>
      <c r="K67" s="156"/>
      <c r="L67" s="84">
        <f>SUM(L66:L66)</f>
        <v>26843400</v>
      </c>
      <c r="M67" s="84">
        <f>SUM(M66:M66)</f>
        <v>4482847.8</v>
      </c>
      <c r="N67" s="84"/>
      <c r="O67" s="156"/>
      <c r="P67" s="156"/>
      <c r="Q67" s="156"/>
      <c r="R67" s="84">
        <f>SUM(R66:R66)</f>
        <v>0</v>
      </c>
      <c r="S67" s="84">
        <f>SUM(S66:S66)</f>
        <v>0</v>
      </c>
      <c r="T67" s="84">
        <f>SUM(T66:T66)</f>
        <v>0</v>
      </c>
      <c r="U67" s="84">
        <f>SUM(U66:U66)</f>
        <v>0</v>
      </c>
      <c r="V67" s="156"/>
      <c r="W67" s="156"/>
      <c r="X67" s="156"/>
      <c r="Y67" s="84">
        <f>SUM(Y66:Y66)</f>
        <v>0</v>
      </c>
      <c r="Z67" s="156"/>
      <c r="AA67" s="156"/>
      <c r="AB67" s="84">
        <f>SUM(AB66:AB66)</f>
        <v>0</v>
      </c>
      <c r="AC67" s="84">
        <f>SUM(AC66:AC66)</f>
        <v>17100000</v>
      </c>
      <c r="AD67" s="84">
        <f>SUM(AD66:AD66)</f>
        <v>0</v>
      </c>
      <c r="AE67" s="84">
        <f>SUM(AE66:AE66)</f>
        <v>3420000</v>
      </c>
      <c r="AF67" s="84">
        <f>SUM(AF66:AF66)</f>
        <v>20520000</v>
      </c>
      <c r="AG67" s="156"/>
      <c r="AH67" s="156"/>
      <c r="AI67" s="156"/>
      <c r="AJ67" s="84">
        <f>SUM(AJ66:AJ66)</f>
        <v>0</v>
      </c>
      <c r="AK67" s="84">
        <f>SUM(AK66:AK66)</f>
        <v>0</v>
      </c>
      <c r="AL67" s="84">
        <f>SUM(AL66:AL66)</f>
        <v>0</v>
      </c>
      <c r="AM67" s="84">
        <f>SUM(AM66:AM66)</f>
        <v>0</v>
      </c>
      <c r="AN67" s="84">
        <f>SUM(AN66:AN66)</f>
        <v>0</v>
      </c>
      <c r="AO67" s="157"/>
      <c r="AP67" s="158"/>
      <c r="AQ67" s="84">
        <f t="shared" ref="AQ67:BB67" si="163">SUM(AQ66:AQ66)</f>
        <v>31326247.800000001</v>
      </c>
      <c r="AR67" s="84">
        <f t="shared" si="163"/>
        <v>20520000</v>
      </c>
      <c r="AS67" s="84">
        <f t="shared" si="163"/>
        <v>0</v>
      </c>
      <c r="AT67" s="84">
        <f t="shared" si="163"/>
        <v>51846247.799999997</v>
      </c>
      <c r="AU67" s="84">
        <f t="shared" si="163"/>
        <v>0</v>
      </c>
      <c r="AV67" s="84">
        <f t="shared" si="163"/>
        <v>0</v>
      </c>
      <c r="AW67" s="84">
        <f t="shared" si="163"/>
        <v>0</v>
      </c>
      <c r="AX67" s="84">
        <f t="shared" si="163"/>
        <v>0</v>
      </c>
      <c r="AY67" s="84">
        <f t="shared" si="163"/>
        <v>0</v>
      </c>
      <c r="AZ67" s="84">
        <f t="shared" si="163"/>
        <v>0</v>
      </c>
      <c r="BA67" s="84">
        <f t="shared" si="163"/>
        <v>0</v>
      </c>
      <c r="BB67" s="84">
        <f t="shared" si="163"/>
        <v>-51846247.799999997</v>
      </c>
      <c r="BC67" s="28"/>
      <c r="BD67" s="28"/>
      <c r="BE67" s="28"/>
      <c r="BF67" s="28"/>
    </row>
    <row r="68" spans="1:58" ht="70.900000000000006" customHeight="1" outlineLevel="2">
      <c r="A68" s="73"/>
      <c r="B68" s="181"/>
      <c r="C68" s="188"/>
      <c r="D68" s="93"/>
      <c r="E68" s="131"/>
      <c r="F68" s="415">
        <v>2026</v>
      </c>
      <c r="G68" s="415">
        <v>2028</v>
      </c>
      <c r="H68" s="70" t="s">
        <v>1041</v>
      </c>
      <c r="I68" s="87" t="s">
        <v>161</v>
      </c>
      <c r="J68" s="377">
        <v>3</v>
      </c>
      <c r="K68" s="83">
        <v>10</v>
      </c>
      <c r="L68" s="82">
        <f>IF(I68&lt;&gt;0,((VLOOKUP(I68,'1. Standard_Cost'!$B$4:$D$9,2)+VLOOKUP(I68,'1. Standard_Cost'!$B$4:$D$9,3))*J68*K68),"0")</f>
        <v>2982600</v>
      </c>
      <c r="M68" s="82">
        <f>L68*'1. Standard_Cost'!$F$4</f>
        <v>498094.2</v>
      </c>
      <c r="N68" s="83"/>
      <c r="O68" s="83"/>
      <c r="P68" s="83"/>
      <c r="Q68" s="83"/>
      <c r="R68" s="84">
        <f>'1. Standard_Cost'!$B$13*N68*P68</f>
        <v>0</v>
      </c>
      <c r="S68" s="84">
        <f>N68*O68*P68*'1. Standard_Cost'!$C$13</f>
        <v>0</v>
      </c>
      <c r="T68" s="84">
        <f>N68*P68*Q68*'1. Standard_Cost'!$D$13</f>
        <v>0</v>
      </c>
      <c r="U68" s="84">
        <f>N68*O68*'1. Standard_Cost'!$E$13</f>
        <v>0</v>
      </c>
      <c r="V68" s="83"/>
      <c r="W68" s="83"/>
      <c r="X68" s="83"/>
      <c r="Y68" s="84">
        <f>+V68*((X68*'1. Standard_Cost'!$B$17)+(W68*X68*'1. Standard_Cost'!$C$17))</f>
        <v>0</v>
      </c>
      <c r="Z68" s="83"/>
      <c r="AA68" s="83"/>
      <c r="AB68" s="84">
        <f>+Z68*'1. Standard_Cost'!$B$21+AA68*'1. Standard_Cost'!$C$21</f>
        <v>0</v>
      </c>
      <c r="AC68" s="85">
        <f>(375*20000)+(3*3*300000)+(375*13*7*400)</f>
        <v>23850000</v>
      </c>
      <c r="AD68" s="86"/>
      <c r="AE68" s="84">
        <f>SUM(AD68,AC68,AB68,Y68,U68,T68,S68,R68)*'1. Standard_Cost'!$B$29</f>
        <v>4770000</v>
      </c>
      <c r="AF68" s="84">
        <f>SUM(AE68,AD68,AC68,AB68,Y68,U68,T68,S68,R68)</f>
        <v>28620000</v>
      </c>
      <c r="AG68" s="83"/>
      <c r="AH68" s="83"/>
      <c r="AI68" s="83"/>
      <c r="AJ68" s="87"/>
      <c r="AK68" s="87"/>
      <c r="AL68" s="87"/>
      <c r="AM68" s="84">
        <f>AG68*'1. Standard_Cost'!$B$25+'Incremental_Cost Year 2'!AH68*'1. Standard_Cost'!$C$25+'Incremental_Cost Year 2'!AI68*'1. Standard_Cost'!$D$25+'Incremental_Cost Year 2'!AJ68+'Incremental_Cost Year 2'!AL68+AK68</f>
        <v>0</v>
      </c>
      <c r="AN68" s="84">
        <f>AM68*'1. Standard_Cost'!$C$29</f>
        <v>0</v>
      </c>
      <c r="AO68" s="153"/>
      <c r="AP68" s="144">
        <f t="shared" ref="AP68" si="164">AQ68+AR68</f>
        <v>32100694.199999999</v>
      </c>
      <c r="AQ68" s="113">
        <f>L68+M68</f>
        <v>3480694.2</v>
      </c>
      <c r="AR68" s="113">
        <f>AF68</f>
        <v>28620000</v>
      </c>
      <c r="AS68" s="113">
        <f>AM68+AN68</f>
        <v>0</v>
      </c>
      <c r="AT68" s="113">
        <f>SUM(AQ68,AR68,AS68)</f>
        <v>32100694.199999999</v>
      </c>
      <c r="AU68" s="154"/>
      <c r="AV68" s="154"/>
      <c r="AW68" s="154"/>
      <c r="AX68" s="154"/>
      <c r="AY68" s="154"/>
      <c r="AZ68" s="154"/>
      <c r="BA68" s="154"/>
      <c r="BB68" s="155">
        <f>SUM(AU68:BA68)-AT68</f>
        <v>-32100694.199999999</v>
      </c>
      <c r="BC68" s="28"/>
      <c r="BD68" s="28"/>
      <c r="BE68" s="28"/>
      <c r="BF68" s="28"/>
    </row>
    <row r="69" spans="1:58" ht="40.9" customHeight="1" outlineLevel="2">
      <c r="A69" s="73"/>
      <c r="B69" s="253"/>
      <c r="C69" s="291"/>
      <c r="D69" s="456" t="s">
        <v>848</v>
      </c>
      <c r="E69" s="414" t="s">
        <v>846</v>
      </c>
      <c r="F69" s="415">
        <v>2026</v>
      </c>
      <c r="G69" s="415">
        <v>2028</v>
      </c>
      <c r="H69" s="220" t="s">
        <v>847</v>
      </c>
      <c r="I69" s="156"/>
      <c r="J69" s="156"/>
      <c r="K69" s="156"/>
      <c r="L69" s="84">
        <f>SUM(L68:L68)</f>
        <v>2982600</v>
      </c>
      <c r="M69" s="84">
        <f>SUM(M68:M68)</f>
        <v>498094.2</v>
      </c>
      <c r="N69" s="84"/>
      <c r="O69" s="156"/>
      <c r="P69" s="156"/>
      <c r="Q69" s="156"/>
      <c r="R69" s="84">
        <f t="shared" ref="R69:U69" si="165">SUM(R68:R68)</f>
        <v>0</v>
      </c>
      <c r="S69" s="84">
        <f t="shared" si="165"/>
        <v>0</v>
      </c>
      <c r="T69" s="84">
        <f t="shared" si="165"/>
        <v>0</v>
      </c>
      <c r="U69" s="84">
        <f t="shared" si="165"/>
        <v>0</v>
      </c>
      <c r="V69" s="156"/>
      <c r="W69" s="156"/>
      <c r="X69" s="156"/>
      <c r="Y69" s="84">
        <f>SUM(Y68:Y68)</f>
        <v>0</v>
      </c>
      <c r="Z69" s="156"/>
      <c r="AA69" s="156"/>
      <c r="AB69" s="84">
        <f t="shared" ref="AB69:AF69" si="166">SUM(AB68:AB68)</f>
        <v>0</v>
      </c>
      <c r="AC69" s="84">
        <f t="shared" si="166"/>
        <v>23850000</v>
      </c>
      <c r="AD69" s="84">
        <f t="shared" si="166"/>
        <v>0</v>
      </c>
      <c r="AE69" s="84">
        <f t="shared" si="166"/>
        <v>4770000</v>
      </c>
      <c r="AF69" s="84">
        <f t="shared" si="166"/>
        <v>28620000</v>
      </c>
      <c r="AG69" s="156"/>
      <c r="AH69" s="156"/>
      <c r="AI69" s="156"/>
      <c r="AJ69" s="84">
        <f t="shared" ref="AJ69:AN69" si="167">SUM(AJ68:AJ68)</f>
        <v>0</v>
      </c>
      <c r="AK69" s="84">
        <f t="shared" si="167"/>
        <v>0</v>
      </c>
      <c r="AL69" s="84">
        <f t="shared" si="167"/>
        <v>0</v>
      </c>
      <c r="AM69" s="84">
        <f t="shared" si="167"/>
        <v>0</v>
      </c>
      <c r="AN69" s="84">
        <f t="shared" si="167"/>
        <v>0</v>
      </c>
      <c r="AO69" s="157"/>
      <c r="AP69" s="158"/>
      <c r="AQ69" s="84">
        <f t="shared" ref="AQ69:BB69" si="168">SUM(AQ68:AQ68)</f>
        <v>3480694.2</v>
      </c>
      <c r="AR69" s="84">
        <f t="shared" si="168"/>
        <v>28620000</v>
      </c>
      <c r="AS69" s="84">
        <f t="shared" si="168"/>
        <v>0</v>
      </c>
      <c r="AT69" s="84">
        <f t="shared" si="168"/>
        <v>32100694.199999999</v>
      </c>
      <c r="AU69" s="84">
        <f t="shared" si="168"/>
        <v>0</v>
      </c>
      <c r="AV69" s="84">
        <f t="shared" si="168"/>
        <v>0</v>
      </c>
      <c r="AW69" s="84">
        <f t="shared" si="168"/>
        <v>0</v>
      </c>
      <c r="AX69" s="84">
        <f t="shared" si="168"/>
        <v>0</v>
      </c>
      <c r="AY69" s="84">
        <f t="shared" si="168"/>
        <v>0</v>
      </c>
      <c r="AZ69" s="84">
        <f t="shared" si="168"/>
        <v>0</v>
      </c>
      <c r="BA69" s="84">
        <f t="shared" si="168"/>
        <v>0</v>
      </c>
      <c r="BB69" s="84">
        <f t="shared" si="168"/>
        <v>-32100694.199999999</v>
      </c>
      <c r="BC69" s="28"/>
      <c r="BD69" s="28"/>
      <c r="BE69" s="28"/>
      <c r="BF69" s="28"/>
    </row>
    <row r="70" spans="1:58" ht="47.25" outlineLevel="2">
      <c r="A70" s="73"/>
      <c r="B70" s="107"/>
      <c r="C70" s="108"/>
      <c r="D70" s="91"/>
      <c r="E70" s="131"/>
      <c r="F70" s="343">
        <v>2026</v>
      </c>
      <c r="G70" s="343">
        <v>2028</v>
      </c>
      <c r="H70" s="70" t="s">
        <v>1006</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2'!AH70*'1. Standard_Cost'!$C$25+'Incremental_Cost Year 2'!AI70*'1. Standard_Cost'!$D$25+'Incremental_Cost Year 2'!AJ70+'Incremental_Cost Year 2'!AL70+AK70</f>
        <v>0</v>
      </c>
      <c r="AN70" s="84">
        <f>AM70*'1. Standard_Cost'!$C$29</f>
        <v>0</v>
      </c>
      <c r="AO70" s="153"/>
      <c r="AP70" s="144">
        <f t="shared" ref="AP70" si="169">AQ70+AR70</f>
        <v>0</v>
      </c>
      <c r="AQ70" s="113">
        <f>L70+M70</f>
        <v>0</v>
      </c>
      <c r="AR70" s="113">
        <f>AF70</f>
        <v>0</v>
      </c>
      <c r="AS70" s="113">
        <f>AM70+AN70</f>
        <v>0</v>
      </c>
      <c r="AT70" s="113">
        <f>SUM(AQ70,AR70,AS70)</f>
        <v>0</v>
      </c>
      <c r="AU70" s="154"/>
      <c r="AV70" s="154"/>
      <c r="AW70" s="154"/>
      <c r="AX70" s="154"/>
      <c r="AY70" s="154"/>
      <c r="AZ70" s="154"/>
      <c r="BA70" s="154"/>
      <c r="BB70" s="328">
        <f>SUM(AU70:BA70)-AT70</f>
        <v>0</v>
      </c>
      <c r="BC70" s="28"/>
      <c r="BD70" s="28"/>
      <c r="BE70" s="28"/>
      <c r="BF70" s="28"/>
    </row>
    <row r="71" spans="1:58" ht="31.5" outlineLevel="2">
      <c r="A71" s="73"/>
      <c r="B71" s="107"/>
      <c r="C71" s="108"/>
      <c r="D71" s="91"/>
      <c r="E71" s="131"/>
      <c r="F71" s="343">
        <v>2026</v>
      </c>
      <c r="G71" s="343">
        <v>2028</v>
      </c>
      <c r="H71" s="67" t="s">
        <v>1009</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SUM(AE71,AD71,AC71,AB71,Y71,U71,T71,S71,R71)</f>
        <v>0</v>
      </c>
      <c r="AG71" s="83"/>
      <c r="AH71" s="83"/>
      <c r="AI71" s="83"/>
      <c r="AJ71" s="87"/>
      <c r="AK71" s="87"/>
      <c r="AL71" s="87"/>
      <c r="AM71" s="84">
        <f>AG71*'1. Standard_Cost'!$B$25+'Incremental_Cost Year 2'!AH71*'1. Standard_Cost'!$C$25+'Incremental_Cost Year 2'!AI71*'1. Standard_Cost'!$D$25+'Incremental_Cost Year 2'!AJ71+'Incremental_Cost Year 2'!AL71+AK71</f>
        <v>0</v>
      </c>
      <c r="AN71" s="84">
        <f>AM71*'1. Standard_Cost'!$C$29</f>
        <v>0</v>
      </c>
      <c r="AO71" s="153"/>
      <c r="AP71" s="144">
        <f t="shared" ref="AP71:AP73" si="170">AQ71+AR71</f>
        <v>0</v>
      </c>
      <c r="AQ71" s="113">
        <f>L71+M71</f>
        <v>0</v>
      </c>
      <c r="AR71" s="113">
        <f>AF71</f>
        <v>0</v>
      </c>
      <c r="AS71" s="113">
        <f>AM71+AN71</f>
        <v>0</v>
      </c>
      <c r="AT71" s="113">
        <f>SUM(AQ71,AR71,AS71)</f>
        <v>0</v>
      </c>
      <c r="AU71" s="154"/>
      <c r="AV71" s="154"/>
      <c r="AW71" s="154"/>
      <c r="AX71" s="154"/>
      <c r="AY71" s="154"/>
      <c r="AZ71" s="154"/>
      <c r="BA71" s="154"/>
      <c r="BB71" s="328">
        <f>SUM(AU71:BA71)-AT71</f>
        <v>0</v>
      </c>
      <c r="BC71" s="28"/>
      <c r="BD71" s="28"/>
      <c r="BE71" s="28"/>
      <c r="BF71" s="28"/>
    </row>
    <row r="72" spans="1:58" ht="31.5" outlineLevel="2">
      <c r="A72" s="73"/>
      <c r="B72" s="107"/>
      <c r="C72" s="108"/>
      <c r="D72" s="91"/>
      <c r="E72" s="131"/>
      <c r="F72" s="343">
        <v>2026</v>
      </c>
      <c r="G72" s="343">
        <v>2028</v>
      </c>
      <c r="H72" s="70" t="s">
        <v>1011</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v>100</v>
      </c>
      <c r="AB72" s="84">
        <f>+Z72*'1. Standard_Cost'!$B$21+AA72*'1. Standard_Cost'!$C$21</f>
        <v>2500000</v>
      </c>
      <c r="AC72" s="85"/>
      <c r="AD72" s="86"/>
      <c r="AE72" s="84">
        <f>SUM(AD72,AC72,AB72,Y72,U72,T72,S72,R72)*'1. Standard_Cost'!$B$29</f>
        <v>500000</v>
      </c>
      <c r="AF72" s="84">
        <f>SUM(AE72,AD72,AC72,AB72,Y72,U72,T72,S72,R72)</f>
        <v>3000000</v>
      </c>
      <c r="AG72" s="83"/>
      <c r="AH72" s="83"/>
      <c r="AI72" s="83"/>
      <c r="AJ72" s="87"/>
      <c r="AK72" s="87"/>
      <c r="AL72" s="87"/>
      <c r="AM72" s="84">
        <f>AG72*'1. Standard_Cost'!$B$25+'Incremental_Cost Year 2'!AH72*'1. Standard_Cost'!$C$25+'Incremental_Cost Year 2'!AI72*'1. Standard_Cost'!$D$25+'Incremental_Cost Year 2'!AJ72+'Incremental_Cost Year 2'!AL72+AK72</f>
        <v>0</v>
      </c>
      <c r="AN72" s="84">
        <f>AM72*'1. Standard_Cost'!$C$29</f>
        <v>0</v>
      </c>
      <c r="AO72" s="153"/>
      <c r="AP72" s="144">
        <f t="shared" si="170"/>
        <v>3000000</v>
      </c>
      <c r="AQ72" s="113">
        <f>L72+M72</f>
        <v>0</v>
      </c>
      <c r="AR72" s="113">
        <f>AF72</f>
        <v>3000000</v>
      </c>
      <c r="AS72" s="113">
        <f>AM72+AN72</f>
        <v>0</v>
      </c>
      <c r="AT72" s="113">
        <f>SUM(AQ72,AR72,AS72)</f>
        <v>3000000</v>
      </c>
      <c r="AU72" s="154"/>
      <c r="AV72" s="154"/>
      <c r="AW72" s="154"/>
      <c r="AX72" s="154"/>
      <c r="AY72" s="154"/>
      <c r="AZ72" s="154"/>
      <c r="BA72" s="154">
        <f>AT72</f>
        <v>3000000</v>
      </c>
      <c r="BB72" s="328">
        <f>SUM(AU72:BA72)-AT72</f>
        <v>0</v>
      </c>
      <c r="BC72" s="28"/>
      <c r="BD72" s="28"/>
      <c r="BE72" s="28"/>
      <c r="BF72" s="28"/>
    </row>
    <row r="73" spans="1:58" ht="47.25" outlineLevel="2">
      <c r="A73" s="73"/>
      <c r="B73" s="107"/>
      <c r="C73" s="108"/>
      <c r="D73" s="91"/>
      <c r="E73" s="131"/>
      <c r="F73" s="343">
        <v>2026</v>
      </c>
      <c r="G73" s="343">
        <v>2028</v>
      </c>
      <c r="H73" s="70" t="s">
        <v>852</v>
      </c>
      <c r="I73" s="87" t="s">
        <v>161</v>
      </c>
      <c r="J73" s="83">
        <v>3</v>
      </c>
      <c r="K73" s="83">
        <v>12</v>
      </c>
      <c r="L73" s="82">
        <f>IF(I73&lt;&gt;0,((VLOOKUP(I73,'1. Standard_Cost'!$B$4:$D$9,2)+VLOOKUP(I73,'1. Standard_Cost'!$B$4:$D$9,3))*J73*K73),"0")</f>
        <v>3579120</v>
      </c>
      <c r="M73" s="82">
        <f>L73*'1. Standard_Cost'!$F$4</f>
        <v>597713.04</v>
      </c>
      <c r="N73" s="83"/>
      <c r="O73" s="83"/>
      <c r="P73" s="83"/>
      <c r="Q73" s="83"/>
      <c r="R73" s="84">
        <f>'1. Standard_Cost'!$B$13*N73*P73</f>
        <v>0</v>
      </c>
      <c r="S73" s="84">
        <f>N73*O73*P73*'1. Standard_Cost'!$C$13</f>
        <v>0</v>
      </c>
      <c r="T73" s="84">
        <f>N73*P73*Q73*'1. Standard_Cost'!$D$13</f>
        <v>0</v>
      </c>
      <c r="U73" s="84">
        <f>N73*O73*'1. Standard_Cost'!$E$13</f>
        <v>0</v>
      </c>
      <c r="V73" s="83"/>
      <c r="W73" s="83"/>
      <c r="X73" s="83"/>
      <c r="Y73" s="84">
        <f>+V73*((X73*'1. Standard_Cost'!$B$17)+(W73*X73*'1. Standard_Cost'!$C$17))</f>
        <v>0</v>
      </c>
      <c r="Z73" s="83"/>
      <c r="AA73" s="83"/>
      <c r="AB73" s="84">
        <f>+Z73*'1. Standard_Cost'!$B$21+AA73*'1. Standard_Cost'!$C$21</f>
        <v>0</v>
      </c>
      <c r="AC73" s="85"/>
      <c r="AD73" s="86"/>
      <c r="AE73" s="84">
        <f>SUM(AD73,AC73,AB73,Y73,U73,T73,S73,R73)*'1. Standard_Cost'!$B$29</f>
        <v>0</v>
      </c>
      <c r="AF73" s="84">
        <f>SUM(AE73,AD73,AC73,AB73,Y73,U73,T73,S73,R73)</f>
        <v>0</v>
      </c>
      <c r="AG73" s="83"/>
      <c r="AH73" s="83"/>
      <c r="AI73" s="83"/>
      <c r="AJ73" s="87"/>
      <c r="AK73" s="87"/>
      <c r="AL73" s="87"/>
      <c r="AM73" s="84">
        <f>AG73*'1. Standard_Cost'!$B$25+'Incremental_Cost Year 2'!AH73*'1. Standard_Cost'!$C$25+'Incremental_Cost Year 2'!AI73*'1. Standard_Cost'!$D$25+'Incremental_Cost Year 2'!AJ73+'Incremental_Cost Year 2'!AL73+AK73</f>
        <v>0</v>
      </c>
      <c r="AN73" s="84">
        <f>AM73*'1. Standard_Cost'!$C$29</f>
        <v>0</v>
      </c>
      <c r="AO73" s="153"/>
      <c r="AP73" s="144">
        <f t="shared" si="170"/>
        <v>4176833.04</v>
      </c>
      <c r="AQ73" s="113">
        <f>L73+M73</f>
        <v>4176833.04</v>
      </c>
      <c r="AR73" s="113">
        <f>AF73</f>
        <v>0</v>
      </c>
      <c r="AS73" s="113">
        <f>AM73+AN73</f>
        <v>0</v>
      </c>
      <c r="AT73" s="113">
        <f>SUM(AQ73,AR73,AS73)</f>
        <v>4176833.04</v>
      </c>
      <c r="AU73" s="154"/>
      <c r="AV73" s="154"/>
      <c r="AW73" s="154"/>
      <c r="AX73" s="154"/>
      <c r="AY73" s="154"/>
      <c r="AZ73" s="154"/>
      <c r="BA73" s="154"/>
      <c r="BB73" s="328">
        <f>SUM(AU73:BA73)-AT73</f>
        <v>-4176833.04</v>
      </c>
      <c r="BC73" s="28"/>
      <c r="BD73" s="28"/>
      <c r="BE73" s="28"/>
      <c r="BF73" s="28"/>
    </row>
    <row r="74" spans="1:58" ht="37.15" customHeight="1" outlineLevel="2">
      <c r="A74" s="73"/>
      <c r="B74" s="107"/>
      <c r="C74" s="108"/>
      <c r="D74" s="420" t="s">
        <v>850</v>
      </c>
      <c r="E74" s="220" t="s">
        <v>849</v>
      </c>
      <c r="F74" s="343">
        <v>2026</v>
      </c>
      <c r="G74" s="343">
        <v>2028</v>
      </c>
      <c r="H74" s="419" t="s">
        <v>851</v>
      </c>
      <c r="I74" s="84"/>
      <c r="J74" s="416"/>
      <c r="K74" s="82"/>
      <c r="L74" s="84">
        <f>SUM(L70:L73)</f>
        <v>3579120</v>
      </c>
      <c r="M74" s="84">
        <f>SUM(M70:M73)</f>
        <v>597713.04</v>
      </c>
      <c r="N74" s="84"/>
      <c r="O74" s="156"/>
      <c r="P74" s="156"/>
      <c r="Q74" s="156"/>
      <c r="R74" s="84">
        <f>SUM(R70:R73)</f>
        <v>0</v>
      </c>
      <c r="S74" s="84">
        <f>SUM(S70:S73)</f>
        <v>0</v>
      </c>
      <c r="T74" s="84">
        <f>SUM(T70:T73)</f>
        <v>0</v>
      </c>
      <c r="U74" s="84">
        <f>SUM(U70:U73)</f>
        <v>0</v>
      </c>
      <c r="V74" s="156"/>
      <c r="W74" s="156"/>
      <c r="X74" s="156"/>
      <c r="Y74" s="84">
        <f>SUM(Y70:Y73)</f>
        <v>0</v>
      </c>
      <c r="Z74" s="156"/>
      <c r="AA74" s="156"/>
      <c r="AB74" s="84">
        <f>SUM(AB70:AB73)</f>
        <v>2500000</v>
      </c>
      <c r="AC74" s="84">
        <f>SUM(AC70:AC73)</f>
        <v>0</v>
      </c>
      <c r="AD74" s="84">
        <f>SUM(AD70:AD73)</f>
        <v>0</v>
      </c>
      <c r="AE74" s="84">
        <f>SUM(AE70:AE73)</f>
        <v>500000</v>
      </c>
      <c r="AF74" s="84">
        <f>SUM(AF70:AF73)</f>
        <v>3000000</v>
      </c>
      <c r="AG74" s="156"/>
      <c r="AH74" s="156"/>
      <c r="AI74" s="156"/>
      <c r="AJ74" s="84">
        <f>SUM(AJ70:AJ73)</f>
        <v>0</v>
      </c>
      <c r="AK74" s="84">
        <f>SUM(AK70:AK73)</f>
        <v>0</v>
      </c>
      <c r="AL74" s="84">
        <f>SUM(AL70:AL73)</f>
        <v>0</v>
      </c>
      <c r="AM74" s="84">
        <f>SUM(AM70:AM73)</f>
        <v>0</v>
      </c>
      <c r="AN74" s="84">
        <f>SUM(AN70:AN73)</f>
        <v>0</v>
      </c>
      <c r="AO74" s="157"/>
      <c r="AP74" s="158"/>
      <c r="AQ74" s="84">
        <f t="shared" ref="AQ74:BB74" si="171">SUM(AQ70:AQ73)</f>
        <v>4176833.04</v>
      </c>
      <c r="AR74" s="84">
        <f t="shared" si="171"/>
        <v>3000000</v>
      </c>
      <c r="AS74" s="84">
        <f t="shared" si="171"/>
        <v>0</v>
      </c>
      <c r="AT74" s="84">
        <f t="shared" si="171"/>
        <v>7176833.04</v>
      </c>
      <c r="AU74" s="84">
        <f t="shared" si="171"/>
        <v>0</v>
      </c>
      <c r="AV74" s="84">
        <f t="shared" si="171"/>
        <v>0</v>
      </c>
      <c r="AW74" s="84">
        <f t="shared" si="171"/>
        <v>0</v>
      </c>
      <c r="AX74" s="84">
        <f t="shared" si="171"/>
        <v>0</v>
      </c>
      <c r="AY74" s="84">
        <f t="shared" si="171"/>
        <v>0</v>
      </c>
      <c r="AZ74" s="84">
        <f t="shared" si="171"/>
        <v>0</v>
      </c>
      <c r="BA74" s="84">
        <f t="shared" si="171"/>
        <v>3000000</v>
      </c>
      <c r="BB74" s="84">
        <f t="shared" si="171"/>
        <v>-4176833.04</v>
      </c>
      <c r="BC74" s="28"/>
      <c r="BD74" s="28"/>
      <c r="BE74" s="28"/>
      <c r="BF74" s="28"/>
    </row>
    <row r="75" spans="1:58" ht="62.25" outlineLevel="2">
      <c r="A75" s="73"/>
      <c r="B75" s="107"/>
      <c r="C75" s="108"/>
      <c r="D75" s="93"/>
      <c r="E75" s="126"/>
      <c r="F75" s="225">
        <v>2026</v>
      </c>
      <c r="G75" s="225">
        <v>2028</v>
      </c>
      <c r="H75" s="345" t="s">
        <v>1013</v>
      </c>
      <c r="I75" s="87" t="s">
        <v>161</v>
      </c>
      <c r="J75" s="83">
        <v>3</v>
      </c>
      <c r="K75" s="83">
        <v>20</v>
      </c>
      <c r="L75" s="82">
        <f>IF(I75&lt;&gt;0,((VLOOKUP(I75,'1. Standard_Cost'!$B$4:$D$9,2)+VLOOKUP(I75,'1. Standard_Cost'!$B$4:$D$9,3))*J75*K75),"0")</f>
        <v>5965200</v>
      </c>
      <c r="M75" s="82">
        <f>L75*'1. Standard_Cost'!$F$4</f>
        <v>996188.4</v>
      </c>
      <c r="N75" s="83"/>
      <c r="O75" s="83"/>
      <c r="P75" s="83"/>
      <c r="Q75" s="83"/>
      <c r="R75" s="84">
        <f>'1. Standard_Cost'!$B$13*N75*P75</f>
        <v>0</v>
      </c>
      <c r="S75" s="84">
        <f>N75*O75*P75*'1. Standard_Cost'!$C$13</f>
        <v>0</v>
      </c>
      <c r="T75" s="84">
        <f>N75*P75*Q75*'1. Standard_Cost'!$D$13</f>
        <v>0</v>
      </c>
      <c r="U75" s="84">
        <f>N75*O75*'1. Standard_Cost'!$E$13</f>
        <v>0</v>
      </c>
      <c r="V75" s="83"/>
      <c r="W75" s="83"/>
      <c r="X75" s="83"/>
      <c r="Y75" s="84">
        <f>+V75*((X75*'1. Standard_Cost'!$B$17)+(W75*X75*'1. Standard_Cost'!$C$17))</f>
        <v>0</v>
      </c>
      <c r="Z75" s="83"/>
      <c r="AA75" s="83"/>
      <c r="AB75" s="84">
        <f>+Z75*'1. Standard_Cost'!$B$21+AA75*'1. Standard_Cost'!$C$21</f>
        <v>0</v>
      </c>
      <c r="AC75" s="85">
        <f>(L75+M75)*0.1</f>
        <v>696138.84000000008</v>
      </c>
      <c r="AD75" s="86"/>
      <c r="AE75" s="84">
        <f>SUM(AD75,AC75,AB75,Y75,U75,T75,S75,R75)*'1. Standard_Cost'!$B$29</f>
        <v>139227.76800000001</v>
      </c>
      <c r="AF75" s="84">
        <f t="shared" ref="AF75:AF77" si="172">SUM(AE75,AD75,AC75,AB75,Y75,U75,T75,S75,R75)</f>
        <v>835366.60800000012</v>
      </c>
      <c r="AG75" s="83"/>
      <c r="AH75" s="83"/>
      <c r="AI75" s="83"/>
      <c r="AJ75" s="87"/>
      <c r="AK75" s="87"/>
      <c r="AL75" s="87"/>
      <c r="AM75" s="84">
        <f>AG75*'1. Standard_Cost'!$B$25+'Incremental_Cost Year 2'!AH75*'1. Standard_Cost'!$C$25+'Incremental_Cost Year 2'!AI75*'1. Standard_Cost'!$D$25+'Incremental_Cost Year 2'!AJ75+'Incremental_Cost Year 2'!AL75+AK75</f>
        <v>0</v>
      </c>
      <c r="AN75" s="84">
        <f>AM75*'1. Standard_Cost'!$C$29</f>
        <v>0</v>
      </c>
      <c r="AO75" s="153"/>
      <c r="AP75" s="144">
        <f t="shared" ref="AP75:AP77" si="173">AQ75+AR75</f>
        <v>7796755.0080000004</v>
      </c>
      <c r="AQ75" s="113">
        <f t="shared" ref="AQ75:AQ77" si="174">L75+M75</f>
        <v>6961388.4000000004</v>
      </c>
      <c r="AR75" s="113">
        <f t="shared" ref="AR75:AR77" si="175">AF75</f>
        <v>835366.60800000012</v>
      </c>
      <c r="AS75" s="113">
        <f t="shared" ref="AS75:AS77" si="176">AM75+AN75</f>
        <v>0</v>
      </c>
      <c r="AT75" s="113">
        <f t="shared" ref="AT75:AT77" si="177">SUM(AQ75,AR75,AS75)</f>
        <v>7796755.0080000004</v>
      </c>
      <c r="AU75" s="154">
        <f t="shared" ref="AU75:AU77" si="178">AT75</f>
        <v>7796755.0080000004</v>
      </c>
      <c r="AV75" s="154"/>
      <c r="AW75" s="154"/>
      <c r="AX75" s="154"/>
      <c r="AY75" s="154"/>
      <c r="AZ75" s="154"/>
      <c r="BA75" s="154"/>
      <c r="BB75" s="155">
        <f t="shared" ref="BB75:BB77" si="179">SUM(AU75:BA75)-AT75</f>
        <v>0</v>
      </c>
      <c r="BC75" s="28"/>
      <c r="BD75" s="28"/>
      <c r="BE75" s="28"/>
      <c r="BF75" s="28"/>
    </row>
    <row r="76" spans="1:58" ht="47.25" outlineLevel="2">
      <c r="A76" s="73"/>
      <c r="B76" s="107"/>
      <c r="C76" s="108"/>
      <c r="D76" s="91"/>
      <c r="E76" s="292"/>
      <c r="F76" s="225">
        <v>2026</v>
      </c>
      <c r="G76" s="225">
        <v>2026</v>
      </c>
      <c r="H76" s="425" t="s">
        <v>855</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f>(L76+M76)*0.1</f>
        <v>0</v>
      </c>
      <c r="AD76" s="86"/>
      <c r="AE76" s="84">
        <f>SUM(AD76,AC76,AB76,Y76,U76,T76,S76,R76)*'1. Standard_Cost'!$B$29</f>
        <v>0</v>
      </c>
      <c r="AF76" s="84">
        <f t="shared" si="172"/>
        <v>0</v>
      </c>
      <c r="AG76" s="83"/>
      <c r="AH76" s="83"/>
      <c r="AI76" s="83"/>
      <c r="AJ76" s="87"/>
      <c r="AK76" s="87"/>
      <c r="AL76" s="87"/>
      <c r="AM76" s="84">
        <f>AG76*'1. Standard_Cost'!$B$25+'Incremental_Cost Year 2'!AH76*'1. Standard_Cost'!$C$25+'Incremental_Cost Year 2'!AI76*'1. Standard_Cost'!$D$25+'Incremental_Cost Year 2'!AJ76+'Incremental_Cost Year 2'!AL76+AK76</f>
        <v>0</v>
      </c>
      <c r="AN76" s="84">
        <f>AM76*'1. Standard_Cost'!$C$29</f>
        <v>0</v>
      </c>
      <c r="AO76" s="153"/>
      <c r="AP76" s="144">
        <f t="shared" si="173"/>
        <v>0</v>
      </c>
      <c r="AQ76" s="113">
        <f t="shared" si="174"/>
        <v>0</v>
      </c>
      <c r="AR76" s="113">
        <f t="shared" si="175"/>
        <v>0</v>
      </c>
      <c r="AS76" s="113">
        <f t="shared" si="176"/>
        <v>0</v>
      </c>
      <c r="AT76" s="113">
        <f t="shared" si="177"/>
        <v>0</v>
      </c>
      <c r="AU76" s="154">
        <f t="shared" si="178"/>
        <v>0</v>
      </c>
      <c r="AV76" s="154"/>
      <c r="AW76" s="154"/>
      <c r="AX76" s="154"/>
      <c r="AY76" s="154"/>
      <c r="AZ76" s="154"/>
      <c r="BA76" s="154"/>
      <c r="BB76" s="155">
        <f t="shared" si="179"/>
        <v>0</v>
      </c>
      <c r="BC76" s="28"/>
      <c r="BD76" s="28"/>
      <c r="BE76" s="28"/>
      <c r="BF76" s="28"/>
    </row>
    <row r="77" spans="1:58" ht="46.5" outlineLevel="2">
      <c r="A77" s="73"/>
      <c r="B77" s="107"/>
      <c r="C77" s="108"/>
      <c r="D77" s="134"/>
      <c r="E77" s="292"/>
      <c r="F77" s="225">
        <v>2026</v>
      </c>
      <c r="G77" s="225">
        <v>2026</v>
      </c>
      <c r="H77" s="424" t="s">
        <v>1016</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172"/>
        <v>0</v>
      </c>
      <c r="AG77" s="83"/>
      <c r="AH77" s="83"/>
      <c r="AI77" s="83"/>
      <c r="AJ77" s="87"/>
      <c r="AK77" s="87"/>
      <c r="AL77" s="87"/>
      <c r="AM77" s="84">
        <f>AG77*'1. Standard_Cost'!$B$25+'Incremental_Cost Year 2'!AH77*'1. Standard_Cost'!$C$25+'Incremental_Cost Year 2'!AI77*'1. Standard_Cost'!$D$25+'Incremental_Cost Year 2'!AJ77+'Incremental_Cost Year 2'!AL77+AK77</f>
        <v>0</v>
      </c>
      <c r="AN77" s="84">
        <f>AM77*'1. Standard_Cost'!$C$29</f>
        <v>0</v>
      </c>
      <c r="AO77" s="153"/>
      <c r="AP77" s="144">
        <f t="shared" si="173"/>
        <v>0</v>
      </c>
      <c r="AQ77" s="113">
        <f t="shared" si="174"/>
        <v>0</v>
      </c>
      <c r="AR77" s="113">
        <f t="shared" si="175"/>
        <v>0</v>
      </c>
      <c r="AS77" s="113">
        <f t="shared" si="176"/>
        <v>0</v>
      </c>
      <c r="AT77" s="113">
        <f t="shared" si="177"/>
        <v>0</v>
      </c>
      <c r="AU77" s="154">
        <f t="shared" si="178"/>
        <v>0</v>
      </c>
      <c r="AV77" s="154"/>
      <c r="AW77" s="154"/>
      <c r="AX77" s="154"/>
      <c r="AY77" s="154"/>
      <c r="AZ77" s="154"/>
      <c r="BA77" s="154"/>
      <c r="BB77" s="155">
        <f t="shared" si="179"/>
        <v>0</v>
      </c>
      <c r="BC77" s="28"/>
      <c r="BD77" s="28"/>
      <c r="BE77" s="28"/>
      <c r="BF77" s="28"/>
    </row>
    <row r="78" spans="1:58" ht="47.25" outlineLevel="1">
      <c r="A78" s="73"/>
      <c r="B78" s="111"/>
      <c r="C78" s="112"/>
      <c r="D78" s="456" t="s">
        <v>804</v>
      </c>
      <c r="E78" s="444" t="s">
        <v>853</v>
      </c>
      <c r="F78" s="344">
        <v>2026</v>
      </c>
      <c r="G78" s="344">
        <v>2028</v>
      </c>
      <c r="H78" s="220" t="s">
        <v>854</v>
      </c>
      <c r="I78" s="156"/>
      <c r="J78" s="156"/>
      <c r="K78" s="156"/>
      <c r="L78" s="84">
        <f>SUM(L75:L77)</f>
        <v>5965200</v>
      </c>
      <c r="M78" s="84">
        <f>SUM(M75:M77)</f>
        <v>996188.4</v>
      </c>
      <c r="N78" s="84"/>
      <c r="O78" s="156"/>
      <c r="P78" s="156"/>
      <c r="Q78" s="156"/>
      <c r="R78" s="84">
        <f>SUM(R75:R77)</f>
        <v>0</v>
      </c>
      <c r="S78" s="84">
        <f>SUM(S75:S77)</f>
        <v>0</v>
      </c>
      <c r="T78" s="84">
        <f>SUM(T75:T77)</f>
        <v>0</v>
      </c>
      <c r="U78" s="84">
        <f>SUM(U75:U77)</f>
        <v>0</v>
      </c>
      <c r="V78" s="156"/>
      <c r="W78" s="156"/>
      <c r="X78" s="156"/>
      <c r="Y78" s="84">
        <f>SUM(Y75:Y77)</f>
        <v>0</v>
      </c>
      <c r="Z78" s="156"/>
      <c r="AA78" s="156"/>
      <c r="AB78" s="84">
        <f>SUM(AB75:AB77)</f>
        <v>0</v>
      </c>
      <c r="AC78" s="84">
        <f>SUM(AC75:AC77)</f>
        <v>696138.84000000008</v>
      </c>
      <c r="AD78" s="84">
        <f>SUM(AD75:AD77)</f>
        <v>0</v>
      </c>
      <c r="AE78" s="84">
        <f>SUM(AE75:AE77)</f>
        <v>139227.76800000001</v>
      </c>
      <c r="AF78" s="84">
        <f>SUM(AF75:AF77)</f>
        <v>835366.60800000012</v>
      </c>
      <c r="AG78" s="156"/>
      <c r="AH78" s="156"/>
      <c r="AI78" s="156"/>
      <c r="AJ78" s="84">
        <f>SUM(AJ75:AJ77)</f>
        <v>0</v>
      </c>
      <c r="AK78" s="84">
        <f>SUM(AK75:AK77)</f>
        <v>0</v>
      </c>
      <c r="AL78" s="84">
        <f>SUM(AL75:AL77)</f>
        <v>0</v>
      </c>
      <c r="AM78" s="84">
        <f>SUM(AM75:AM77)</f>
        <v>0</v>
      </c>
      <c r="AN78" s="84">
        <f>SUM(AN75:AN77)</f>
        <v>0</v>
      </c>
      <c r="AO78" s="157"/>
      <c r="AP78" s="158"/>
      <c r="AQ78" s="84">
        <f t="shared" ref="AQ78:BB78" si="180">SUM(AQ75:AQ77)</f>
        <v>6961388.4000000004</v>
      </c>
      <c r="AR78" s="84">
        <f t="shared" si="180"/>
        <v>835366.60800000012</v>
      </c>
      <c r="AS78" s="84">
        <f t="shared" si="180"/>
        <v>0</v>
      </c>
      <c r="AT78" s="84">
        <f t="shared" si="180"/>
        <v>7796755.0080000004</v>
      </c>
      <c r="AU78" s="84">
        <f t="shared" si="180"/>
        <v>7796755.0080000004</v>
      </c>
      <c r="AV78" s="84">
        <f t="shared" si="180"/>
        <v>0</v>
      </c>
      <c r="AW78" s="84">
        <f t="shared" si="180"/>
        <v>0</v>
      </c>
      <c r="AX78" s="84">
        <f t="shared" si="180"/>
        <v>0</v>
      </c>
      <c r="AY78" s="84">
        <f t="shared" si="180"/>
        <v>0</v>
      </c>
      <c r="AZ78" s="84">
        <f t="shared" si="180"/>
        <v>0</v>
      </c>
      <c r="BA78" s="84">
        <f t="shared" si="180"/>
        <v>0</v>
      </c>
      <c r="BB78" s="84">
        <f t="shared" si="180"/>
        <v>0</v>
      </c>
      <c r="BC78" s="28"/>
      <c r="BD78" s="28"/>
      <c r="BE78" s="28"/>
      <c r="BF78" s="28"/>
    </row>
    <row r="79" spans="1:58" ht="94.5" outlineLevel="2">
      <c r="A79" s="73"/>
      <c r="B79" s="107"/>
      <c r="C79" s="108"/>
      <c r="D79" s="197"/>
      <c r="E79" s="182"/>
      <c r="F79" s="343" t="s">
        <v>554</v>
      </c>
      <c r="G79" s="343">
        <v>20268</v>
      </c>
      <c r="H79" s="70" t="s">
        <v>1018</v>
      </c>
      <c r="I79" s="87"/>
      <c r="J79" s="249"/>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f>4500*(2800+1500)</f>
        <v>19350000</v>
      </c>
      <c r="AD79" s="86"/>
      <c r="AE79" s="84">
        <f>SUM(AD79,AC79,AB79,Y79,U79,T79,S79,R79)*'1. Standard_Cost'!$B$29</f>
        <v>3870000</v>
      </c>
      <c r="AF79" s="84">
        <f t="shared" ref="AF79" si="181">SUM(AE79,AD79,AC79,AB79,Y79,U79,T79,S79,R79)</f>
        <v>23220000</v>
      </c>
      <c r="AG79" s="83"/>
      <c r="AH79" s="83"/>
      <c r="AI79" s="83"/>
      <c r="AJ79" s="87"/>
      <c r="AK79" s="87"/>
      <c r="AL79" s="87"/>
      <c r="AM79" s="84">
        <f>AG79*'1. Standard_Cost'!$B$25+'Incremental_Cost Year 2'!AH79*'1. Standard_Cost'!$C$25+'Incremental_Cost Year 2'!AI79*'1. Standard_Cost'!$D$25+'Incremental_Cost Year 2'!AJ79+'Incremental_Cost Year 2'!AL79+AK79</f>
        <v>0</v>
      </c>
      <c r="AN79" s="84">
        <f>AM79*'1. Standard_Cost'!$C$29</f>
        <v>0</v>
      </c>
      <c r="AO79" s="153"/>
      <c r="AP79" s="144">
        <f t="shared" ref="AP79" si="182">AQ79+AR79</f>
        <v>23220000</v>
      </c>
      <c r="AQ79" s="113">
        <f t="shared" ref="AQ79" si="183">L79+M79</f>
        <v>0</v>
      </c>
      <c r="AR79" s="113">
        <f t="shared" ref="AR79" si="184">AF79</f>
        <v>23220000</v>
      </c>
      <c r="AS79" s="113">
        <f t="shared" ref="AS79" si="185">AM79+AN79</f>
        <v>0</v>
      </c>
      <c r="AT79" s="113">
        <f t="shared" ref="AT79" si="186">SUM(AQ79,AR79,AS79)</f>
        <v>23220000</v>
      </c>
      <c r="AU79" s="154"/>
      <c r="AV79" s="154"/>
      <c r="AW79" s="154"/>
      <c r="AX79" s="154"/>
      <c r="AY79" s="154"/>
      <c r="AZ79" s="154"/>
      <c r="BA79" s="154">
        <f>AT79</f>
        <v>23220000</v>
      </c>
      <c r="BB79" s="155">
        <f t="shared" ref="BB79" si="187">SUM(AU79:BA79)-AT79</f>
        <v>0</v>
      </c>
      <c r="BC79" s="28"/>
      <c r="BD79" s="28"/>
      <c r="BE79" s="28"/>
      <c r="BF79" s="28"/>
    </row>
    <row r="80" spans="1:58" ht="40.9" customHeight="1" outlineLevel="2">
      <c r="A80" s="73"/>
      <c r="B80" s="111"/>
      <c r="C80" s="302"/>
      <c r="D80" s="219" t="s">
        <v>858</v>
      </c>
      <c r="E80" s="219" t="s">
        <v>856</v>
      </c>
      <c r="F80" s="65">
        <v>2026</v>
      </c>
      <c r="G80" s="65">
        <v>2028</v>
      </c>
      <c r="H80" s="220" t="s">
        <v>857</v>
      </c>
      <c r="I80" s="156"/>
      <c r="J80" s="156"/>
      <c r="K80" s="156"/>
      <c r="L80" s="84">
        <f>SUM(L79:L79)</f>
        <v>0</v>
      </c>
      <c r="M80" s="84">
        <f>SUM(M79:M79)</f>
        <v>0</v>
      </c>
      <c r="N80" s="84"/>
      <c r="O80" s="156"/>
      <c r="P80" s="156"/>
      <c r="Q80" s="156"/>
      <c r="R80" s="84">
        <f>SUM(R79:R79)</f>
        <v>0</v>
      </c>
      <c r="S80" s="84">
        <f>SUM(S79:S79)</f>
        <v>0</v>
      </c>
      <c r="T80" s="84">
        <f>SUM(T79:T79)</f>
        <v>0</v>
      </c>
      <c r="U80" s="84">
        <f>SUM(U79:U79)</f>
        <v>0</v>
      </c>
      <c r="V80" s="156"/>
      <c r="W80" s="156"/>
      <c r="X80" s="156"/>
      <c r="Y80" s="84">
        <f>SUM(Y79:Y79)</f>
        <v>0</v>
      </c>
      <c r="Z80" s="156"/>
      <c r="AA80" s="156"/>
      <c r="AB80" s="84">
        <f>SUM(AB79:AB79)</f>
        <v>0</v>
      </c>
      <c r="AC80" s="84">
        <f>SUM(AC79:AC79)</f>
        <v>19350000</v>
      </c>
      <c r="AD80" s="84">
        <f>SUM(AD79:AD79)</f>
        <v>0</v>
      </c>
      <c r="AE80" s="84">
        <f>SUM(AE79:AE79)</f>
        <v>3870000</v>
      </c>
      <c r="AF80" s="84">
        <f>SUM(AF79:AF79)</f>
        <v>23220000</v>
      </c>
      <c r="AG80" s="156"/>
      <c r="AH80" s="156"/>
      <c r="AI80" s="156"/>
      <c r="AJ80" s="84">
        <f>SUM(AJ79:AJ79)</f>
        <v>0</v>
      </c>
      <c r="AK80" s="84">
        <f>SUM(AK79:AK79)</f>
        <v>0</v>
      </c>
      <c r="AL80" s="84">
        <f>SUM(AL79:AL79)</f>
        <v>0</v>
      </c>
      <c r="AM80" s="84">
        <f>SUM(AM79:AM79)</f>
        <v>0</v>
      </c>
      <c r="AN80" s="84">
        <f>SUM(AN79:AN79)</f>
        <v>0</v>
      </c>
      <c r="AO80" s="157"/>
      <c r="AP80" s="158"/>
      <c r="AQ80" s="84">
        <f t="shared" ref="AQ80" si="188">SUM(AQ79:AQ79)</f>
        <v>0</v>
      </c>
      <c r="AR80" s="84">
        <f t="shared" ref="AR80" si="189">SUM(AR79:AR79)</f>
        <v>23220000</v>
      </c>
      <c r="AS80" s="84">
        <f t="shared" ref="AS80" si="190">SUM(AS79:AS79)</f>
        <v>0</v>
      </c>
      <c r="AT80" s="84">
        <f t="shared" ref="AT80" si="191">SUM(AT79:AT79)</f>
        <v>23220000</v>
      </c>
      <c r="AU80" s="84">
        <f t="shared" ref="AU80" si="192">SUM(AU79:AU79)</f>
        <v>0</v>
      </c>
      <c r="AV80" s="84">
        <f t="shared" ref="AV80" si="193">SUM(AV79:AV79)</f>
        <v>0</v>
      </c>
      <c r="AW80" s="84">
        <f t="shared" ref="AW80" si="194">SUM(AW79:AW79)</f>
        <v>0</v>
      </c>
      <c r="AX80" s="84">
        <f t="shared" ref="AX80" si="195">SUM(AX79:AX79)</f>
        <v>0</v>
      </c>
      <c r="AY80" s="84">
        <f t="shared" ref="AY80" si="196">SUM(AY79:AY79)</f>
        <v>0</v>
      </c>
      <c r="AZ80" s="84">
        <f t="shared" ref="AZ80" si="197">SUM(AZ79:AZ79)</f>
        <v>0</v>
      </c>
      <c r="BA80" s="84">
        <f t="shared" ref="BA80" si="198">SUM(BA79:BA79)</f>
        <v>23220000</v>
      </c>
      <c r="BB80" s="84">
        <f t="shared" ref="BB80" si="199">SUM(BB79:BB79)</f>
        <v>0</v>
      </c>
      <c r="BC80" s="28"/>
      <c r="BD80" s="28"/>
      <c r="BE80" s="28"/>
      <c r="BF80" s="28"/>
    </row>
    <row r="81" spans="1:58" ht="63" outlineLevel="2">
      <c r="A81" s="73"/>
      <c r="B81" s="107"/>
      <c r="C81" s="108"/>
      <c r="D81" s="88"/>
      <c r="E81" s="183"/>
      <c r="F81" s="65">
        <v>2026</v>
      </c>
      <c r="G81" s="65">
        <v>2028</v>
      </c>
      <c r="H81" s="70" t="s">
        <v>863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 t="shared" ref="AF81" si="200">SUM(AE81,AD81,AC81,AB81,Y81,U81,T81,S81,R81)</f>
        <v>0</v>
      </c>
      <c r="AG81" s="83"/>
      <c r="AH81" s="83"/>
      <c r="AI81" s="83"/>
      <c r="AJ81" s="87"/>
      <c r="AK81" s="87"/>
      <c r="AL81" s="87"/>
      <c r="AM81" s="84">
        <f>AG81*'1. Standard_Cost'!$B$25+'Incremental_Cost Year 2'!AH81*'1. Standard_Cost'!$C$25+'Incremental_Cost Year 2'!AI81*'1. Standard_Cost'!$D$25+'Incremental_Cost Year 2'!AJ81+'Incremental_Cost Year 2'!AL81+AK81</f>
        <v>0</v>
      </c>
      <c r="AN81" s="84">
        <f>AM81*'1. Standard_Cost'!$C$29</f>
        <v>0</v>
      </c>
      <c r="AO81" s="87"/>
      <c r="AP81" s="144">
        <f t="shared" ref="AP81" si="201">AQ81+AR81</f>
        <v>0</v>
      </c>
      <c r="AQ81" s="113">
        <f t="shared" ref="AQ81" si="202">L81+M81</f>
        <v>0</v>
      </c>
      <c r="AR81" s="113">
        <f t="shared" ref="AR81" si="203">AF81</f>
        <v>0</v>
      </c>
      <c r="AS81" s="113">
        <f t="shared" ref="AS81" si="204">AM81+AN81</f>
        <v>0</v>
      </c>
      <c r="AT81" s="113">
        <f t="shared" ref="AT81" si="205">SUM(AQ81,AR81,AS81)</f>
        <v>0</v>
      </c>
      <c r="AU81" s="154">
        <f>AT81</f>
        <v>0</v>
      </c>
      <c r="AV81" s="154"/>
      <c r="AW81" s="154"/>
      <c r="AX81" s="154"/>
      <c r="AY81" s="154"/>
      <c r="AZ81" s="154"/>
      <c r="BA81" s="154"/>
      <c r="BB81" s="155">
        <f t="shared" ref="BB81" si="206">SUM(AU81:BA81)-AT81</f>
        <v>0</v>
      </c>
      <c r="BC81" s="28"/>
      <c r="BD81" s="28"/>
      <c r="BE81" s="28"/>
      <c r="BF81" s="28"/>
    </row>
    <row r="82" spans="1:58" ht="44.45" customHeight="1" outlineLevel="2">
      <c r="A82" s="73"/>
      <c r="B82" s="107"/>
      <c r="C82" s="108"/>
      <c r="D82" s="88"/>
      <c r="E82" s="183"/>
      <c r="F82" s="65">
        <v>2026</v>
      </c>
      <c r="G82" s="65">
        <v>2028</v>
      </c>
      <c r="H82" s="216" t="s">
        <v>864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 t="shared" ref="AF82" si="207">SUM(AE82,AD82,AC82,AB82,Y82,U82,T82,S82,R82)</f>
        <v>0</v>
      </c>
      <c r="AG82" s="83"/>
      <c r="AH82" s="83"/>
      <c r="AI82" s="83"/>
      <c r="AJ82" s="87"/>
      <c r="AK82" s="87"/>
      <c r="AL82" s="87"/>
      <c r="AM82" s="84">
        <f>AG82*'1. Standard_Cost'!$B$25+'Incremental_Cost Year 2'!AH82*'1. Standard_Cost'!$C$25+'Incremental_Cost Year 2'!AI82*'1. Standard_Cost'!$D$25+'Incremental_Cost Year 2'!AJ82+'Incremental_Cost Year 2'!AL82+AK82</f>
        <v>0</v>
      </c>
      <c r="AN82" s="84">
        <f>AM82*'1. Standard_Cost'!$C$29</f>
        <v>0</v>
      </c>
      <c r="AO82" s="87"/>
      <c r="AP82" s="144">
        <f t="shared" ref="AP82" si="208">AQ82+AR82</f>
        <v>0</v>
      </c>
      <c r="AQ82" s="113">
        <f t="shared" ref="AQ82" si="209">L82+M82</f>
        <v>0</v>
      </c>
      <c r="AR82" s="113">
        <f t="shared" ref="AR82" si="210">AF82</f>
        <v>0</v>
      </c>
      <c r="AS82" s="113">
        <f t="shared" ref="AS82" si="211">AM82+AN82</f>
        <v>0</v>
      </c>
      <c r="AT82" s="113">
        <f t="shared" ref="AT82" si="212">SUM(AQ82,AR82,AS82)</f>
        <v>0</v>
      </c>
      <c r="AU82" s="154">
        <f>AT82</f>
        <v>0</v>
      </c>
      <c r="AV82" s="154"/>
      <c r="AW82" s="154"/>
      <c r="AX82" s="154"/>
      <c r="AY82" s="154"/>
      <c r="AZ82" s="154"/>
      <c r="BA82" s="154"/>
      <c r="BB82" s="155">
        <f t="shared" ref="BB82" si="213">SUM(AU82:BA82)-AT82</f>
        <v>0</v>
      </c>
      <c r="BC82" s="28"/>
      <c r="BD82" s="28"/>
      <c r="BE82" s="28"/>
      <c r="BF82" s="28"/>
    </row>
    <row r="83" spans="1:58" ht="45.6" customHeight="1" outlineLevel="1">
      <c r="A83" s="73"/>
      <c r="B83" s="181"/>
      <c r="C83" s="252"/>
      <c r="D83" s="421" t="s">
        <v>862</v>
      </c>
      <c r="E83" s="421" t="s">
        <v>861</v>
      </c>
      <c r="F83" s="65">
        <v>2026</v>
      </c>
      <c r="G83" s="65">
        <v>2028</v>
      </c>
      <c r="H83" s="220" t="s">
        <v>865</v>
      </c>
      <c r="I83" s="156"/>
      <c r="J83" s="156"/>
      <c r="K83" s="156"/>
      <c r="L83" s="84">
        <f>SUM(L81:L82)</f>
        <v>0</v>
      </c>
      <c r="M83" s="84">
        <f>SUM(M81:M82)</f>
        <v>0</v>
      </c>
      <c r="N83" s="84"/>
      <c r="O83" s="156"/>
      <c r="P83" s="156"/>
      <c r="Q83" s="156"/>
      <c r="R83" s="84">
        <f>SUM(R81:R82)</f>
        <v>0</v>
      </c>
      <c r="S83" s="84">
        <f>SUM(S81:S82)</f>
        <v>0</v>
      </c>
      <c r="T83" s="84">
        <f>SUM(T81:T82)</f>
        <v>0</v>
      </c>
      <c r="U83" s="84">
        <f>SUM(U81:U82)</f>
        <v>0</v>
      </c>
      <c r="V83" s="156"/>
      <c r="W83" s="156"/>
      <c r="X83" s="156"/>
      <c r="Y83" s="84">
        <f>SUM(Y81:Y82)</f>
        <v>0</v>
      </c>
      <c r="Z83" s="156"/>
      <c r="AA83" s="156"/>
      <c r="AB83" s="84">
        <f>SUM(AB81:AB82)</f>
        <v>0</v>
      </c>
      <c r="AC83" s="84">
        <f>SUM(AC81:AC82)</f>
        <v>0</v>
      </c>
      <c r="AD83" s="84">
        <f>SUM(AD81:AD82)</f>
        <v>0</v>
      </c>
      <c r="AE83" s="84">
        <f>SUM(AE81:AE82)</f>
        <v>0</v>
      </c>
      <c r="AF83" s="84">
        <f>SUM(AF81:AF82)</f>
        <v>0</v>
      </c>
      <c r="AG83" s="156"/>
      <c r="AH83" s="156"/>
      <c r="AI83" s="156"/>
      <c r="AJ83" s="84">
        <f>SUM(AJ81:AJ82)</f>
        <v>0</v>
      </c>
      <c r="AK83" s="84">
        <f>SUM(AK81:AK82)</f>
        <v>0</v>
      </c>
      <c r="AL83" s="84">
        <f>SUM(AL81:AL82)</f>
        <v>0</v>
      </c>
      <c r="AM83" s="84">
        <f>SUM(AM81:AM82)</f>
        <v>0</v>
      </c>
      <c r="AN83" s="84">
        <f>SUM(AN81:AN82)</f>
        <v>0</v>
      </c>
      <c r="AO83" s="157"/>
      <c r="AP83" s="158"/>
      <c r="AQ83" s="84">
        <f t="shared" ref="AQ83:BB83" si="214">SUM(AQ81:AQ82)</f>
        <v>0</v>
      </c>
      <c r="AR83" s="84">
        <f t="shared" si="214"/>
        <v>0</v>
      </c>
      <c r="AS83" s="84">
        <f t="shared" si="214"/>
        <v>0</v>
      </c>
      <c r="AT83" s="84">
        <f t="shared" si="214"/>
        <v>0</v>
      </c>
      <c r="AU83" s="84">
        <f t="shared" si="214"/>
        <v>0</v>
      </c>
      <c r="AV83" s="84">
        <f t="shared" si="214"/>
        <v>0</v>
      </c>
      <c r="AW83" s="84">
        <f t="shared" si="214"/>
        <v>0</v>
      </c>
      <c r="AX83" s="84">
        <f t="shared" si="214"/>
        <v>0</v>
      </c>
      <c r="AY83" s="84">
        <f t="shared" si="214"/>
        <v>0</v>
      </c>
      <c r="AZ83" s="84">
        <f t="shared" si="214"/>
        <v>0</v>
      </c>
      <c r="BA83" s="84">
        <f t="shared" si="214"/>
        <v>0</v>
      </c>
      <c r="BB83" s="84">
        <f t="shared" si="214"/>
        <v>0</v>
      </c>
      <c r="BC83" s="28"/>
      <c r="BD83" s="28"/>
      <c r="BE83" s="28"/>
      <c r="BF83" s="28"/>
    </row>
    <row r="84" spans="1:58" ht="31.5" outlineLevel="1">
      <c r="A84" s="73"/>
      <c r="B84" s="181"/>
      <c r="C84" s="188"/>
      <c r="D84" s="188"/>
      <c r="E84" s="309"/>
      <c r="F84" s="415">
        <v>2026</v>
      </c>
      <c r="G84" s="415" t="s">
        <v>806</v>
      </c>
      <c r="H84" s="327" t="s">
        <v>1021</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SUM(AE84,AD84,AC84,AB84,Y84,U84,T84,S84,R84)</f>
        <v>0</v>
      </c>
      <c r="AG84" s="83"/>
      <c r="AH84" s="83"/>
      <c r="AI84" s="83"/>
      <c r="AJ84" s="87"/>
      <c r="AK84" s="87"/>
      <c r="AL84" s="87"/>
      <c r="AM84" s="84">
        <f>AG84*'1. Standard_Cost'!$B$25+'Incremental_Cost Year 2'!AH84*'1. Standard_Cost'!$C$25+'Incremental_Cost Year 2'!AI84*'1. Standard_Cost'!$D$25+'Incremental_Cost Year 2'!AJ84+'Incremental_Cost Year 2'!AL84+AK84</f>
        <v>0</v>
      </c>
      <c r="AN84" s="84">
        <f>AM84*'1. Standard_Cost'!$C$29</f>
        <v>0</v>
      </c>
      <c r="AO84" s="87"/>
      <c r="AP84" s="144">
        <f t="shared" ref="AP84:AP88" si="215">AQ84+AR84</f>
        <v>0</v>
      </c>
      <c r="AQ84" s="113">
        <f t="shared" ref="AQ84" si="216">L84+M84</f>
        <v>0</v>
      </c>
      <c r="AR84" s="113">
        <f t="shared" ref="AR84" si="217">AF84</f>
        <v>0</v>
      </c>
      <c r="AS84" s="113">
        <f t="shared" ref="AS84" si="218">AM84+AN84</f>
        <v>0</v>
      </c>
      <c r="AT84" s="113">
        <f t="shared" ref="AT84" si="219">SUM(AQ84,AR84,AS84)</f>
        <v>0</v>
      </c>
      <c r="AU84" s="154">
        <f>AT84</f>
        <v>0</v>
      </c>
      <c r="AV84" s="154"/>
      <c r="AW84" s="154"/>
      <c r="AX84" s="154"/>
      <c r="AY84" s="154"/>
      <c r="AZ84" s="154"/>
      <c r="BA84" s="154"/>
      <c r="BB84" s="155">
        <f t="shared" ref="BB84" si="220">SUM(AU84:BA84)-AT84</f>
        <v>0</v>
      </c>
      <c r="BC84" s="28"/>
      <c r="BD84" s="28"/>
      <c r="BE84" s="28"/>
      <c r="BF84" s="28"/>
    </row>
    <row r="85" spans="1:58" ht="27.6" customHeight="1" outlineLevel="1">
      <c r="A85" s="73"/>
      <c r="B85" s="107"/>
      <c r="C85" s="189"/>
      <c r="D85" s="189"/>
      <c r="E85" s="316"/>
      <c r="F85" s="415">
        <v>2026</v>
      </c>
      <c r="G85" s="415" t="s">
        <v>806</v>
      </c>
      <c r="H85" s="327" t="s">
        <v>867</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SUM(AE85,AD85,AC85,AB85,Y85,U85,T85,S85,R85)</f>
        <v>0</v>
      </c>
      <c r="AG85" s="83"/>
      <c r="AH85" s="83"/>
      <c r="AI85" s="83"/>
      <c r="AJ85" s="87"/>
      <c r="AK85" s="87"/>
      <c r="AL85" s="87"/>
      <c r="AM85" s="84">
        <f>AG85*'1. Standard_Cost'!$B$25+'Incremental_Cost Year 2'!AH85*'1. Standard_Cost'!$C$25+'Incremental_Cost Year 2'!AI85*'1. Standard_Cost'!$D$25+'Incremental_Cost Year 2'!AJ85+'Incremental_Cost Year 2'!AL85+AK85</f>
        <v>0</v>
      </c>
      <c r="AN85" s="84">
        <f>AM85*'1. Standard_Cost'!$C$29</f>
        <v>0</v>
      </c>
      <c r="AO85" s="87"/>
      <c r="AP85" s="144">
        <f t="shared" ref="AP85:AP86" si="221">AQ85+AR85</f>
        <v>0</v>
      </c>
      <c r="AQ85" s="113">
        <f t="shared" ref="AQ85:AQ86" si="222">L85+M85</f>
        <v>0</v>
      </c>
      <c r="AR85" s="113">
        <f t="shared" ref="AR85:AR86" si="223">AF85</f>
        <v>0</v>
      </c>
      <c r="AS85" s="113">
        <f t="shared" ref="AS85:AS86" si="224">AM85+AN85</f>
        <v>0</v>
      </c>
      <c r="AT85" s="113">
        <f t="shared" ref="AT85:AT86" si="225">SUM(AQ85,AR85,AS85)</f>
        <v>0</v>
      </c>
      <c r="AU85" s="154">
        <f>AT85</f>
        <v>0</v>
      </c>
      <c r="AV85" s="154"/>
      <c r="AW85" s="154"/>
      <c r="AX85" s="154"/>
      <c r="AY85" s="154"/>
      <c r="AZ85" s="154"/>
      <c r="BA85" s="154"/>
      <c r="BB85" s="155">
        <f t="shared" ref="BB85:BB86" si="226">SUM(AU85:BA85)-AT85</f>
        <v>0</v>
      </c>
      <c r="BC85" s="28"/>
      <c r="BD85" s="28"/>
      <c r="BE85" s="28"/>
      <c r="BF85" s="28"/>
    </row>
    <row r="86" spans="1:58" ht="33.6" customHeight="1" outlineLevel="1">
      <c r="A86" s="73"/>
      <c r="B86" s="107"/>
      <c r="C86" s="189"/>
      <c r="D86" s="189"/>
      <c r="E86" s="316"/>
      <c r="F86" s="415">
        <v>2026</v>
      </c>
      <c r="G86" s="415" t="s">
        <v>806</v>
      </c>
      <c r="H86" s="327" t="s">
        <v>868</v>
      </c>
      <c r="I86" s="87"/>
      <c r="J86" s="83"/>
      <c r="K86" s="83"/>
      <c r="L86" s="82" t="str">
        <f>IF(I86&lt;&gt;0,((VLOOKUP(I86,'1. Standard_Cost'!$B$4:$D$9,2)+VLOOKUP(I86,'1. Standard_Cost'!$B$4:$D$9,3))*J86*K86),"0")</f>
        <v>0</v>
      </c>
      <c r="M86" s="82">
        <f>L86*'1. Standard_Cost'!$F$4</f>
        <v>0</v>
      </c>
      <c r="N86" s="83"/>
      <c r="O86" s="83"/>
      <c r="P86" s="83"/>
      <c r="Q86" s="83"/>
      <c r="R86" s="84">
        <f>'1. Standard_Cost'!$B$13*N86*P86</f>
        <v>0</v>
      </c>
      <c r="S86" s="84">
        <f>N86*O86*P86*'1. Standard_Cost'!$C$13</f>
        <v>0</v>
      </c>
      <c r="T86" s="84">
        <f>N86*P86*Q86*'1. Standard_Cost'!$D$13</f>
        <v>0</v>
      </c>
      <c r="U86" s="84">
        <f>N86*O86*'1. Standard_Cost'!$E$13</f>
        <v>0</v>
      </c>
      <c r="V86" s="83"/>
      <c r="W86" s="83"/>
      <c r="X86" s="83"/>
      <c r="Y86" s="84">
        <f>+V86*((X86*'1. Standard_Cost'!$B$17)+(W86*X86*'1. Standard_Cost'!$C$17))</f>
        <v>0</v>
      </c>
      <c r="Z86" s="83"/>
      <c r="AA86" s="83"/>
      <c r="AB86" s="84">
        <f>+Z86*'1. Standard_Cost'!$B$21+AA86*'1. Standard_Cost'!$C$21</f>
        <v>0</v>
      </c>
      <c r="AC86" s="85"/>
      <c r="AD86" s="86"/>
      <c r="AE86" s="84">
        <f>SUM(AD86,AC86,AB86,Y86,U86,T86,S86,R86)*'1. Standard_Cost'!$B$29</f>
        <v>0</v>
      </c>
      <c r="AF86" s="84">
        <f>SUM(AE86,AD86,AC86,AB86,Y86,U86,T86,S86,R86)</f>
        <v>0</v>
      </c>
      <c r="AG86" s="83"/>
      <c r="AH86" s="83"/>
      <c r="AI86" s="83"/>
      <c r="AJ86" s="87"/>
      <c r="AK86" s="87"/>
      <c r="AL86" s="87"/>
      <c r="AM86" s="84">
        <f>AG86*'1. Standard_Cost'!$B$25+'Incremental_Cost Year 2'!AH86*'1. Standard_Cost'!$C$25+'Incremental_Cost Year 2'!AI86*'1. Standard_Cost'!$D$25+'Incremental_Cost Year 2'!AJ86+'Incremental_Cost Year 2'!AL86+AK86</f>
        <v>0</v>
      </c>
      <c r="AN86" s="84">
        <f>AM86*'1. Standard_Cost'!$C$29</f>
        <v>0</v>
      </c>
      <c r="AO86" s="87"/>
      <c r="AP86" s="144">
        <f t="shared" si="221"/>
        <v>0</v>
      </c>
      <c r="AQ86" s="113">
        <f t="shared" si="222"/>
        <v>0</v>
      </c>
      <c r="AR86" s="113">
        <f t="shared" si="223"/>
        <v>0</v>
      </c>
      <c r="AS86" s="113">
        <f t="shared" si="224"/>
        <v>0</v>
      </c>
      <c r="AT86" s="113">
        <f t="shared" si="225"/>
        <v>0</v>
      </c>
      <c r="AU86" s="154">
        <f>AT86</f>
        <v>0</v>
      </c>
      <c r="AV86" s="154"/>
      <c r="AW86" s="154"/>
      <c r="AX86" s="154"/>
      <c r="AY86" s="154"/>
      <c r="AZ86" s="154"/>
      <c r="BA86" s="154"/>
      <c r="BB86" s="155">
        <f t="shared" si="226"/>
        <v>0</v>
      </c>
      <c r="BC86" s="28"/>
      <c r="BD86" s="28"/>
      <c r="BE86" s="28"/>
      <c r="BF86" s="28"/>
    </row>
    <row r="87" spans="1:58" ht="34.9" customHeight="1" outlineLevel="1">
      <c r="A87" s="73"/>
      <c r="B87" s="107"/>
      <c r="C87" s="189"/>
      <c r="D87" s="219" t="s">
        <v>802</v>
      </c>
      <c r="E87" s="219" t="s">
        <v>866</v>
      </c>
      <c r="F87" s="415">
        <v>2026</v>
      </c>
      <c r="G87" s="415" t="s">
        <v>806</v>
      </c>
      <c r="H87" s="220" t="s">
        <v>869</v>
      </c>
      <c r="I87" s="156"/>
      <c r="J87" s="156"/>
      <c r="K87" s="156"/>
      <c r="L87" s="84">
        <f>SUM(L84:L86)</f>
        <v>0</v>
      </c>
      <c r="M87" s="84">
        <f>SUM(M84:M86)</f>
        <v>0</v>
      </c>
      <c r="N87" s="84"/>
      <c r="O87" s="156"/>
      <c r="P87" s="156"/>
      <c r="Q87" s="156"/>
      <c r="R87" s="84">
        <f t="shared" ref="R87:U87" si="227">SUM(R84:R86)</f>
        <v>0</v>
      </c>
      <c r="S87" s="84">
        <f t="shared" si="227"/>
        <v>0</v>
      </c>
      <c r="T87" s="84">
        <f t="shared" si="227"/>
        <v>0</v>
      </c>
      <c r="U87" s="84">
        <f t="shared" si="227"/>
        <v>0</v>
      </c>
      <c r="V87" s="156"/>
      <c r="W87" s="156"/>
      <c r="X87" s="156"/>
      <c r="Y87" s="84">
        <f>SUM(Y84:Y86)</f>
        <v>0</v>
      </c>
      <c r="Z87" s="156"/>
      <c r="AA87" s="156"/>
      <c r="AB87" s="84">
        <f t="shared" ref="AB87:AF87" si="228">SUM(AB84:AB86)</f>
        <v>0</v>
      </c>
      <c r="AC87" s="84">
        <f t="shared" si="228"/>
        <v>0</v>
      </c>
      <c r="AD87" s="84">
        <f t="shared" si="228"/>
        <v>0</v>
      </c>
      <c r="AE87" s="84">
        <f t="shared" si="228"/>
        <v>0</v>
      </c>
      <c r="AF87" s="84">
        <f t="shared" si="228"/>
        <v>0</v>
      </c>
      <c r="AG87" s="156"/>
      <c r="AH87" s="156"/>
      <c r="AI87" s="156"/>
      <c r="AJ87" s="84">
        <f t="shared" ref="AJ87:AN87" si="229">SUM(AJ84:AJ86)</f>
        <v>0</v>
      </c>
      <c r="AK87" s="84">
        <f t="shared" si="229"/>
        <v>0</v>
      </c>
      <c r="AL87" s="84">
        <f t="shared" si="229"/>
        <v>0</v>
      </c>
      <c r="AM87" s="84">
        <f t="shared" si="229"/>
        <v>0</v>
      </c>
      <c r="AN87" s="84">
        <f t="shared" si="229"/>
        <v>0</v>
      </c>
      <c r="AO87" s="157"/>
      <c r="AP87" s="158"/>
      <c r="AQ87" s="84">
        <f t="shared" ref="AQ87:BB87" si="230">SUM(AQ84:AQ86)</f>
        <v>0</v>
      </c>
      <c r="AR87" s="84">
        <f t="shared" si="230"/>
        <v>0</v>
      </c>
      <c r="AS87" s="84">
        <f t="shared" si="230"/>
        <v>0</v>
      </c>
      <c r="AT87" s="84">
        <f t="shared" si="230"/>
        <v>0</v>
      </c>
      <c r="AU87" s="84">
        <f t="shared" si="230"/>
        <v>0</v>
      </c>
      <c r="AV87" s="84">
        <f t="shared" si="230"/>
        <v>0</v>
      </c>
      <c r="AW87" s="84">
        <f t="shared" si="230"/>
        <v>0</v>
      </c>
      <c r="AX87" s="84">
        <f t="shared" si="230"/>
        <v>0</v>
      </c>
      <c r="AY87" s="84">
        <f t="shared" si="230"/>
        <v>0</v>
      </c>
      <c r="AZ87" s="84">
        <f t="shared" si="230"/>
        <v>0</v>
      </c>
      <c r="BA87" s="84">
        <f t="shared" si="230"/>
        <v>0</v>
      </c>
      <c r="BB87" s="84">
        <f t="shared" si="230"/>
        <v>0</v>
      </c>
      <c r="BC87" s="28"/>
      <c r="BD87" s="28"/>
      <c r="BE87" s="28"/>
      <c r="BF87" s="28"/>
    </row>
    <row r="88" spans="1:58" ht="42" customHeight="1" outlineLevel="1">
      <c r="A88" s="73"/>
      <c r="B88" s="107"/>
      <c r="C88" s="189"/>
      <c r="D88" s="197"/>
      <c r="E88" s="316"/>
      <c r="F88" s="415">
        <v>2026</v>
      </c>
      <c r="G88" s="415" t="s">
        <v>806</v>
      </c>
      <c r="H88" s="493" t="s">
        <v>1024</v>
      </c>
      <c r="I88" s="87" t="s">
        <v>161</v>
      </c>
      <c r="J88" s="87">
        <v>3</v>
      </c>
      <c r="K88" s="87">
        <v>18</v>
      </c>
      <c r="L88" s="82">
        <f>IF(I88&lt;&gt;0,((VLOOKUP(I88,'1. Standard_Cost'!$B$4:$D$9,2)+VLOOKUP(I88,'1. Standard_Cost'!$B$4:$D$9,3))*J88*K88),"0")</f>
        <v>5368680</v>
      </c>
      <c r="M88" s="82">
        <f>L88*'1. Standard_Cost'!$F$4</f>
        <v>896569.56</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2'!AH88*'1. Standard_Cost'!$C$25+'Incremental_Cost Year 2'!AI88*'1. Standard_Cost'!$D$25+'Incremental_Cost Year 2'!AJ88+'Incremental_Cost Year 2'!AL88+AK88</f>
        <v>0</v>
      </c>
      <c r="AN88" s="84">
        <f>AM88*'1. Standard_Cost'!$C$29</f>
        <v>0</v>
      </c>
      <c r="AO88" s="87"/>
      <c r="AP88" s="144">
        <f t="shared" si="215"/>
        <v>6265249.5600000005</v>
      </c>
      <c r="AQ88" s="113">
        <f>L88+M88</f>
        <v>6265249.5600000005</v>
      </c>
      <c r="AR88" s="113">
        <f>AF88</f>
        <v>0</v>
      </c>
      <c r="AS88" s="113">
        <f>AM88+AN88</f>
        <v>0</v>
      </c>
      <c r="AT88" s="113">
        <f>SUM(AQ88,AR88,AS88)</f>
        <v>6265249.5600000005</v>
      </c>
      <c r="AU88" s="154">
        <f>AT88</f>
        <v>6265249.5600000005</v>
      </c>
      <c r="AV88" s="154"/>
      <c r="AW88" s="154"/>
      <c r="AX88" s="154"/>
      <c r="AY88" s="154"/>
      <c r="AZ88" s="154"/>
      <c r="BA88" s="154"/>
      <c r="BB88" s="155">
        <f>SUM(AU88:BA88)-AT88</f>
        <v>0</v>
      </c>
      <c r="BC88" s="28"/>
      <c r="BD88" s="28"/>
      <c r="BE88" s="28"/>
      <c r="BF88" s="28"/>
    </row>
    <row r="89" spans="1:58" ht="42" customHeight="1" outlineLevel="1">
      <c r="A89" s="73"/>
      <c r="B89" s="107"/>
      <c r="C89" s="108"/>
      <c r="D89" s="260"/>
      <c r="E89" s="316"/>
      <c r="F89" s="415">
        <v>2026</v>
      </c>
      <c r="G89" s="415">
        <v>2026</v>
      </c>
      <c r="H89" s="327" t="s">
        <v>1022</v>
      </c>
      <c r="I89" s="87" t="s">
        <v>5</v>
      </c>
      <c r="J89" s="83">
        <v>6</v>
      </c>
      <c r="K89" s="83">
        <v>3</v>
      </c>
      <c r="L89" s="82">
        <f>IF(I89&lt;&gt;0,((VLOOKUP(I89,'1. Standard_Cost'!$B$4:$D$9,2)+VLOOKUP(I89,'1. Standard_Cost'!$B$4:$D$9,3))*J89*K89),"0")</f>
        <v>2077560</v>
      </c>
      <c r="M89" s="82">
        <f>L89*'1. Standard_Cost'!$F$4</f>
        <v>346952.52</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2'!AH89*'1. Standard_Cost'!$C$25+'Incremental_Cost Year 2'!AI89*'1. Standard_Cost'!$D$25+'Incremental_Cost Year 2'!AJ89+'Incremental_Cost Year 2'!AL89+AK89</f>
        <v>0</v>
      </c>
      <c r="AN89" s="84">
        <f>AM89*'1. Standard_Cost'!$C$29</f>
        <v>0</v>
      </c>
      <c r="AO89" s="87"/>
      <c r="AP89" s="144">
        <f t="shared" ref="AP89:AP90" si="231">AQ89+AR89</f>
        <v>2424512.52</v>
      </c>
      <c r="AQ89" s="113">
        <f>L89+M89</f>
        <v>2424512.52</v>
      </c>
      <c r="AR89" s="113">
        <f>AF89</f>
        <v>0</v>
      </c>
      <c r="AS89" s="113">
        <f>AM89+AN89</f>
        <v>0</v>
      </c>
      <c r="AT89" s="113">
        <f>SUM(AQ89,AR89,AS89)</f>
        <v>2424512.52</v>
      </c>
      <c r="AU89" s="154"/>
      <c r="AV89" s="154"/>
      <c r="AW89" s="154"/>
      <c r="AX89" s="154"/>
      <c r="AY89" s="154"/>
      <c r="AZ89" s="154"/>
      <c r="BA89" s="154"/>
      <c r="BB89" s="155">
        <f>SUM(AU89:BA89)-AT89</f>
        <v>-2424512.52</v>
      </c>
      <c r="BC89" s="28"/>
      <c r="BD89" s="28"/>
      <c r="BE89" s="28"/>
      <c r="BF89" s="28"/>
    </row>
    <row r="90" spans="1:58" ht="42" customHeight="1" outlineLevel="1">
      <c r="A90" s="73"/>
      <c r="B90" s="107"/>
      <c r="C90" s="108"/>
      <c r="D90" s="196"/>
      <c r="E90" s="316"/>
      <c r="F90" s="415">
        <v>2026</v>
      </c>
      <c r="G90" s="415">
        <v>2026</v>
      </c>
      <c r="H90" s="327" t="s">
        <v>1023</v>
      </c>
      <c r="I90" s="87" t="s">
        <v>5</v>
      </c>
      <c r="J90" s="83">
        <v>3</v>
      </c>
      <c r="K90" s="83">
        <v>3</v>
      </c>
      <c r="L90" s="82">
        <f>IF(I90&lt;&gt;0,((VLOOKUP(I90,'1. Standard_Cost'!$B$4:$D$9,2)+VLOOKUP(I90,'1. Standard_Cost'!$B$4:$D$9,3))*J90*K90),"0")</f>
        <v>1038780</v>
      </c>
      <c r="M90" s="82">
        <f>L90*'1. Standard_Cost'!$F$4</f>
        <v>173476.26</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2'!AH90*'1. Standard_Cost'!$C$25+'Incremental_Cost Year 2'!AI90*'1. Standard_Cost'!$D$25+'Incremental_Cost Year 2'!AJ90+'Incremental_Cost Year 2'!AL90+AK90</f>
        <v>0</v>
      </c>
      <c r="AN90" s="84">
        <f>AM90*'1. Standard_Cost'!$C$29</f>
        <v>0</v>
      </c>
      <c r="AO90" s="87"/>
      <c r="AP90" s="144">
        <f t="shared" si="231"/>
        <v>1212256.26</v>
      </c>
      <c r="AQ90" s="113">
        <f>L90+M90</f>
        <v>1212256.26</v>
      </c>
      <c r="AR90" s="113">
        <f>AF90</f>
        <v>0</v>
      </c>
      <c r="AS90" s="113">
        <f>AM90+AN90</f>
        <v>0</v>
      </c>
      <c r="AT90" s="113">
        <f>SUM(AQ90,AR90,AS90)</f>
        <v>1212256.26</v>
      </c>
      <c r="AU90" s="154"/>
      <c r="AV90" s="154"/>
      <c r="AW90" s="154"/>
      <c r="AX90" s="154"/>
      <c r="AY90" s="154"/>
      <c r="AZ90" s="154"/>
      <c r="BA90" s="154"/>
      <c r="BB90" s="155">
        <f>SUM(AU90:BA90)-AT90</f>
        <v>-1212256.26</v>
      </c>
      <c r="BC90" s="28"/>
      <c r="BD90" s="28"/>
      <c r="BE90" s="28"/>
      <c r="BF90" s="28"/>
    </row>
    <row r="91" spans="1:58" ht="47.25" outlineLevel="1">
      <c r="A91" s="73"/>
      <c r="B91" s="253"/>
      <c r="C91" s="274"/>
      <c r="D91" s="101" t="s">
        <v>809</v>
      </c>
      <c r="E91" s="69" t="s">
        <v>871</v>
      </c>
      <c r="F91" s="305">
        <v>2026</v>
      </c>
      <c r="G91" s="305">
        <v>2028</v>
      </c>
      <c r="H91" s="326" t="s">
        <v>870</v>
      </c>
      <c r="I91" s="156"/>
      <c r="J91" s="156"/>
      <c r="K91" s="156"/>
      <c r="L91" s="84">
        <f>SUM(L88:L90)</f>
        <v>8485020</v>
      </c>
      <c r="M91" s="84">
        <f>SUM(M88:M90)</f>
        <v>1416998.34</v>
      </c>
      <c r="N91" s="84"/>
      <c r="O91" s="156"/>
      <c r="P91" s="156"/>
      <c r="Q91" s="156"/>
      <c r="R91" s="84">
        <f t="shared" ref="R91:U91" si="232">SUM(R88:R90)</f>
        <v>0</v>
      </c>
      <c r="S91" s="84">
        <f t="shared" si="232"/>
        <v>0</v>
      </c>
      <c r="T91" s="84">
        <f t="shared" si="232"/>
        <v>0</v>
      </c>
      <c r="U91" s="84">
        <f t="shared" si="232"/>
        <v>0</v>
      </c>
      <c r="V91" s="156"/>
      <c r="W91" s="156"/>
      <c r="X91" s="156"/>
      <c r="Y91" s="84">
        <f>SUM(Y88:Y90)</f>
        <v>0</v>
      </c>
      <c r="Z91" s="156"/>
      <c r="AA91" s="156"/>
      <c r="AB91" s="84">
        <f t="shared" ref="AB91:AF91" si="233">SUM(AB88:AB90)</f>
        <v>0</v>
      </c>
      <c r="AC91" s="84">
        <f t="shared" si="233"/>
        <v>0</v>
      </c>
      <c r="AD91" s="84">
        <f t="shared" si="233"/>
        <v>0</v>
      </c>
      <c r="AE91" s="84">
        <f t="shared" si="233"/>
        <v>0</v>
      </c>
      <c r="AF91" s="84">
        <f t="shared" si="233"/>
        <v>0</v>
      </c>
      <c r="AG91" s="156"/>
      <c r="AH91" s="156"/>
      <c r="AI91" s="156"/>
      <c r="AJ91" s="84">
        <f t="shared" ref="AJ91:AN91" si="234">SUM(AJ88:AJ90)</f>
        <v>0</v>
      </c>
      <c r="AK91" s="84">
        <f t="shared" si="234"/>
        <v>0</v>
      </c>
      <c r="AL91" s="84">
        <f t="shared" si="234"/>
        <v>0</v>
      </c>
      <c r="AM91" s="84">
        <f t="shared" si="234"/>
        <v>0</v>
      </c>
      <c r="AN91" s="84">
        <f t="shared" si="234"/>
        <v>0</v>
      </c>
      <c r="AO91" s="157"/>
      <c r="AP91" s="158"/>
      <c r="AQ91" s="84">
        <f t="shared" ref="AQ91:BB91" si="235">SUM(AQ88:AQ90)</f>
        <v>9902018.3399999999</v>
      </c>
      <c r="AR91" s="84">
        <f t="shared" si="235"/>
        <v>0</v>
      </c>
      <c r="AS91" s="84">
        <f t="shared" si="235"/>
        <v>0</v>
      </c>
      <c r="AT91" s="84">
        <f t="shared" si="235"/>
        <v>9902018.3399999999</v>
      </c>
      <c r="AU91" s="84">
        <f t="shared" si="235"/>
        <v>6265249.5600000005</v>
      </c>
      <c r="AV91" s="84">
        <f t="shared" si="235"/>
        <v>0</v>
      </c>
      <c r="AW91" s="84">
        <f t="shared" si="235"/>
        <v>0</v>
      </c>
      <c r="AX91" s="84">
        <f t="shared" si="235"/>
        <v>0</v>
      </c>
      <c r="AY91" s="84">
        <f t="shared" si="235"/>
        <v>0</v>
      </c>
      <c r="AZ91" s="84">
        <f t="shared" si="235"/>
        <v>0</v>
      </c>
      <c r="BA91" s="84">
        <f t="shared" si="235"/>
        <v>0</v>
      </c>
      <c r="BB91" s="84">
        <f t="shared" si="235"/>
        <v>-3636768.7800000003</v>
      </c>
      <c r="BC91" s="28"/>
      <c r="BD91" s="28"/>
      <c r="BE91" s="28"/>
      <c r="BF91" s="28"/>
    </row>
    <row r="92" spans="1:58" s="30" customFormat="1" ht="40.9" customHeight="1">
      <c r="A92" s="78"/>
      <c r="B92" s="472"/>
      <c r="C92" s="501" t="s">
        <v>874</v>
      </c>
      <c r="D92" s="502"/>
      <c r="E92" s="503"/>
      <c r="F92" s="473"/>
      <c r="G92" s="473"/>
      <c r="H92" s="479" t="s">
        <v>556</v>
      </c>
      <c r="I92" s="475"/>
      <c r="J92" s="475"/>
      <c r="K92" s="475"/>
      <c r="L92" s="476">
        <f>SUM(L97,L105)</f>
        <v>47148000</v>
      </c>
      <c r="M92" s="476">
        <f>SUM(M97,M105)</f>
        <v>7873716</v>
      </c>
      <c r="N92" s="476"/>
      <c r="O92" s="476"/>
      <c r="P92" s="476"/>
      <c r="Q92" s="476"/>
      <c r="R92" s="476">
        <f>SUM(R97,R105)</f>
        <v>0</v>
      </c>
      <c r="S92" s="476">
        <f>SUM(S97,S105)</f>
        <v>0</v>
      </c>
      <c r="T92" s="476">
        <f>SUM(T97,T105)</f>
        <v>0</v>
      </c>
      <c r="U92" s="476">
        <f>SUM(U97,U105)</f>
        <v>0</v>
      </c>
      <c r="V92" s="476"/>
      <c r="W92" s="476"/>
      <c r="X92" s="476"/>
      <c r="Y92" s="476">
        <f>SUM(Y97,Y105)</f>
        <v>0</v>
      </c>
      <c r="Z92" s="476"/>
      <c r="AA92" s="476"/>
      <c r="AB92" s="476">
        <f>SUM(AB97,AB105)</f>
        <v>1000000</v>
      </c>
      <c r="AC92" s="476">
        <f>SUM(AC97,AC105)</f>
        <v>43980000</v>
      </c>
      <c r="AD92" s="476">
        <f>SUM(AD97,AD105)</f>
        <v>0</v>
      </c>
      <c r="AE92" s="476">
        <f>SUM(AE97,AE105)</f>
        <v>8996000</v>
      </c>
      <c r="AF92" s="476">
        <f>SUM(AF97,AF105)</f>
        <v>53976000</v>
      </c>
      <c r="AG92" s="476"/>
      <c r="AH92" s="476"/>
      <c r="AI92" s="476"/>
      <c r="AJ92" s="476">
        <f>SUM(AJ97,AJ105)</f>
        <v>0</v>
      </c>
      <c r="AK92" s="476">
        <f>SUM(AK97,AK105)</f>
        <v>0</v>
      </c>
      <c r="AL92" s="476">
        <f>SUM(AL97,AL105)</f>
        <v>0</v>
      </c>
      <c r="AM92" s="476">
        <f>SUM(AM97,AM105)</f>
        <v>0</v>
      </c>
      <c r="AN92" s="476">
        <f>SUM(AN97,AN105)</f>
        <v>0</v>
      </c>
      <c r="AO92" s="476"/>
      <c r="AP92" s="477"/>
      <c r="AQ92" s="476">
        <f t="shared" ref="AQ92:BB92" si="236">SUM(AQ97,AQ105)</f>
        <v>55021715.999999993</v>
      </c>
      <c r="AR92" s="476">
        <f t="shared" si="236"/>
        <v>53976000</v>
      </c>
      <c r="AS92" s="476">
        <f t="shared" si="236"/>
        <v>0</v>
      </c>
      <c r="AT92" s="476">
        <f t="shared" si="236"/>
        <v>108997716</v>
      </c>
      <c r="AU92" s="476">
        <f t="shared" si="236"/>
        <v>8032344.2999999998</v>
      </c>
      <c r="AV92" s="476">
        <f t="shared" si="236"/>
        <v>0</v>
      </c>
      <c r="AW92" s="476">
        <f t="shared" si="236"/>
        <v>0</v>
      </c>
      <c r="AX92" s="476">
        <f t="shared" si="236"/>
        <v>0</v>
      </c>
      <c r="AY92" s="476">
        <f t="shared" si="236"/>
        <v>0</v>
      </c>
      <c r="AZ92" s="476">
        <f t="shared" si="236"/>
        <v>0</v>
      </c>
      <c r="BA92" s="476">
        <f t="shared" si="236"/>
        <v>1200000</v>
      </c>
      <c r="BB92" s="476">
        <f t="shared" si="236"/>
        <v>-99765371.699999988</v>
      </c>
    </row>
    <row r="93" spans="1:58" ht="65.45" customHeight="1" outlineLevel="2">
      <c r="A93" s="73"/>
      <c r="B93" s="107"/>
      <c r="C93" s="108"/>
      <c r="D93" s="120"/>
      <c r="E93" s="135"/>
      <c r="F93" s="343">
        <v>2026</v>
      </c>
      <c r="G93" s="343">
        <v>2028</v>
      </c>
      <c r="H93" s="110" t="s">
        <v>1028</v>
      </c>
      <c r="I93" s="87" t="s">
        <v>2</v>
      </c>
      <c r="J93" s="249">
        <v>1.5</v>
      </c>
      <c r="K93" s="83">
        <v>6</v>
      </c>
      <c r="L93" s="82">
        <f>IF(I93&lt;&gt;0,((VLOOKUP(I93,'1. Standard_Cost'!$B$4:$D$9,2)+VLOOKUP(I93,'1. Standard_Cost'!$B$4:$D$9,3))*J93*K93),"0")</f>
        <v>2095200</v>
      </c>
      <c r="M93" s="82">
        <f>L93*'1. Standard_Cost'!$F$4</f>
        <v>349898.4</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SUM(AE93,AD93,AC93,AB93,Y93,U93,T93,S93,R93)</f>
        <v>0</v>
      </c>
      <c r="AG93" s="83"/>
      <c r="AH93" s="83"/>
      <c r="AI93" s="83"/>
      <c r="AJ93" s="87"/>
      <c r="AK93" s="87"/>
      <c r="AL93" s="87"/>
      <c r="AM93" s="84">
        <f>AG93*'1. Standard_Cost'!$B$25+'Incremental_Cost Year 2'!AH93*'1. Standard_Cost'!$C$25+'Incremental_Cost Year 2'!AI93*'1. Standard_Cost'!$D$25+'Incremental_Cost Year 2'!AJ93+'Incremental_Cost Year 2'!AL93+AK93</f>
        <v>0</v>
      </c>
      <c r="AN93" s="84">
        <f>AM93*'1. Standard_Cost'!$C$29</f>
        <v>0</v>
      </c>
      <c r="AO93" s="87"/>
      <c r="AP93" s="160">
        <f t="shared" ref="AP93:AP96" si="237">AQ93+AR93</f>
        <v>2445098.4</v>
      </c>
      <c r="AQ93" s="113">
        <f>L93+M93</f>
        <v>2445098.4</v>
      </c>
      <c r="AR93" s="113">
        <f>AF93</f>
        <v>0</v>
      </c>
      <c r="AS93" s="113">
        <f>AM93+AN93</f>
        <v>0</v>
      </c>
      <c r="AT93" s="113">
        <f>SUM(AQ93,AR93,AS93)</f>
        <v>2445098.4</v>
      </c>
      <c r="AU93" s="154">
        <f>AT93</f>
        <v>2445098.4</v>
      </c>
      <c r="AV93" s="154"/>
      <c r="AW93" s="154"/>
      <c r="AX93" s="154"/>
      <c r="AY93" s="154"/>
      <c r="AZ93" s="154"/>
      <c r="BA93" s="154"/>
      <c r="BB93" s="155">
        <f>SUM(AU93:BA93)-AT93</f>
        <v>0</v>
      </c>
      <c r="BC93" s="28"/>
      <c r="BD93" s="28"/>
      <c r="BE93" s="28"/>
      <c r="BF93" s="28"/>
    </row>
    <row r="94" spans="1:58" ht="45" customHeight="1" outlineLevel="2">
      <c r="A94" s="73"/>
      <c r="B94" s="107"/>
      <c r="C94" s="108"/>
      <c r="D94" s="414" t="s">
        <v>1029</v>
      </c>
      <c r="E94" s="414" t="s">
        <v>873</v>
      </c>
      <c r="F94" s="415">
        <v>2026</v>
      </c>
      <c r="G94" s="415">
        <v>2028</v>
      </c>
      <c r="H94" s="219" t="s">
        <v>875</v>
      </c>
      <c r="I94" s="84"/>
      <c r="J94" s="84"/>
      <c r="K94" s="84"/>
      <c r="L94" s="84">
        <f>SUM(L93:L93)</f>
        <v>2095200</v>
      </c>
      <c r="M94" s="84">
        <f>SUM(M93:M93)</f>
        <v>349898.4</v>
      </c>
      <c r="N94" s="84"/>
      <c r="O94" s="156"/>
      <c r="P94" s="156"/>
      <c r="Q94" s="156"/>
      <c r="R94" s="84">
        <f t="shared" ref="R94" si="238">SUM(R93:R93)</f>
        <v>0</v>
      </c>
      <c r="S94" s="84">
        <f t="shared" ref="S94" si="239">SUM(S93:S93)</f>
        <v>0</v>
      </c>
      <c r="T94" s="84">
        <f t="shared" ref="T94" si="240">SUM(T93:T93)</f>
        <v>0</v>
      </c>
      <c r="U94" s="84">
        <f t="shared" ref="U94" si="241">SUM(U93:U93)</f>
        <v>0</v>
      </c>
      <c r="V94" s="156"/>
      <c r="W94" s="156"/>
      <c r="X94" s="156"/>
      <c r="Y94" s="84">
        <f>SUM(Y93:Y93)</f>
        <v>0</v>
      </c>
      <c r="Z94" s="156"/>
      <c r="AA94" s="156"/>
      <c r="AB94" s="84">
        <f t="shared" ref="AB94" si="242">SUM(AB93:AB93)</f>
        <v>0</v>
      </c>
      <c r="AC94" s="84">
        <f t="shared" ref="AC94" si="243">SUM(AC93:AC93)</f>
        <v>0</v>
      </c>
      <c r="AD94" s="84">
        <f t="shared" ref="AD94" si="244">SUM(AD93:AD93)</f>
        <v>0</v>
      </c>
      <c r="AE94" s="84">
        <f t="shared" ref="AE94" si="245">SUM(AE93:AE93)</f>
        <v>0</v>
      </c>
      <c r="AF94" s="84">
        <f t="shared" ref="AF94" si="246">SUM(AF93:AF93)</f>
        <v>0</v>
      </c>
      <c r="AG94" s="156"/>
      <c r="AH94" s="156"/>
      <c r="AI94" s="156"/>
      <c r="AJ94" s="84">
        <f t="shared" ref="AJ94" si="247">SUM(AJ93:AJ93)</f>
        <v>0</v>
      </c>
      <c r="AK94" s="84">
        <f t="shared" ref="AK94" si="248">SUM(AK93:AK93)</f>
        <v>0</v>
      </c>
      <c r="AL94" s="84">
        <f t="shared" ref="AL94" si="249">SUM(AL93:AL93)</f>
        <v>0</v>
      </c>
      <c r="AM94" s="84">
        <f t="shared" ref="AM94" si="250">SUM(AM93:AM93)</f>
        <v>0</v>
      </c>
      <c r="AN94" s="84">
        <f t="shared" ref="AN94" si="251">SUM(AN93:AN93)</f>
        <v>0</v>
      </c>
      <c r="AO94" s="157"/>
      <c r="AP94" s="158"/>
      <c r="AQ94" s="84">
        <f t="shared" ref="AQ94" si="252">SUM(AQ93:AQ93)</f>
        <v>2445098.4</v>
      </c>
      <c r="AR94" s="84">
        <f t="shared" ref="AR94" si="253">SUM(AR93:AR93)</f>
        <v>0</v>
      </c>
      <c r="AS94" s="84">
        <f t="shared" ref="AS94" si="254">SUM(AS93:AS93)</f>
        <v>0</v>
      </c>
      <c r="AT94" s="84">
        <f t="shared" ref="AT94" si="255">SUM(AT93:AT93)</f>
        <v>2445098.4</v>
      </c>
      <c r="AU94" s="84">
        <f t="shared" ref="AU94" si="256">SUM(AU93:AU93)</f>
        <v>2445098.4</v>
      </c>
      <c r="AV94" s="84">
        <f t="shared" ref="AV94" si="257">SUM(AV93:AV93)</f>
        <v>0</v>
      </c>
      <c r="AW94" s="84">
        <f t="shared" ref="AW94" si="258">SUM(AW93:AW93)</f>
        <v>0</v>
      </c>
      <c r="AX94" s="84">
        <f t="shared" ref="AX94" si="259">SUM(AX93:AX93)</f>
        <v>0</v>
      </c>
      <c r="AY94" s="84">
        <f t="shared" ref="AY94" si="260">SUM(AY93:AY93)</f>
        <v>0</v>
      </c>
      <c r="AZ94" s="84">
        <f t="shared" ref="AZ94" si="261">SUM(AZ93:AZ93)</f>
        <v>0</v>
      </c>
      <c r="BA94" s="84">
        <f t="shared" ref="BA94" si="262">SUM(BA93:BA93)</f>
        <v>0</v>
      </c>
      <c r="BB94" s="84">
        <f t="shared" ref="BB94" si="263">SUM(BB93:BB93)</f>
        <v>0</v>
      </c>
      <c r="BC94" s="28"/>
      <c r="BD94" s="28"/>
      <c r="BE94" s="28"/>
      <c r="BF94" s="28"/>
    </row>
    <row r="95" spans="1:58" ht="59.45" customHeight="1" outlineLevel="2">
      <c r="A95" s="73"/>
      <c r="B95" s="107"/>
      <c r="C95" s="108"/>
      <c r="D95" s="120"/>
      <c r="E95" s="120"/>
      <c r="F95" s="415">
        <v>2026</v>
      </c>
      <c r="G95" s="415">
        <v>2028</v>
      </c>
      <c r="H95" s="443" t="s">
        <v>1030</v>
      </c>
      <c r="I95" s="87" t="s">
        <v>161</v>
      </c>
      <c r="J95" s="83">
        <v>3</v>
      </c>
      <c r="K95" s="83">
        <v>120</v>
      </c>
      <c r="L95" s="82">
        <f>IF(I95&lt;&gt;0,((VLOOKUP(I95,'1. Standard_Cost'!$B$4:$D$9,2)+VLOOKUP(I95,'1. Standard_Cost'!$B$4:$D$9,3))*J95*K95),"0")</f>
        <v>35791200</v>
      </c>
      <c r="M95" s="82">
        <f>L95*'1. Standard_Cost'!$F$4</f>
        <v>5977130.4000000004</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SUM(AE95,AD95,AC95,AB95,Y95,U95,T95,S95,R95)</f>
        <v>0</v>
      </c>
      <c r="AG95" s="83"/>
      <c r="AH95" s="83"/>
      <c r="AI95" s="83"/>
      <c r="AJ95" s="87"/>
      <c r="AK95" s="87"/>
      <c r="AL95" s="87"/>
      <c r="AM95" s="84">
        <f>AG95*'1. Standard_Cost'!$B$25+'Incremental_Cost Year 2'!AH95*'1. Standard_Cost'!$C$25+'Incremental_Cost Year 2'!AI95*'1. Standard_Cost'!$D$25+'Incremental_Cost Year 2'!AJ95+'Incremental_Cost Year 2'!AL95+AK95</f>
        <v>0</v>
      </c>
      <c r="AN95" s="84">
        <f>AM95*'1. Standard_Cost'!$C$29</f>
        <v>0</v>
      </c>
      <c r="AO95" s="87"/>
      <c r="AP95" s="160">
        <f t="shared" si="237"/>
        <v>41768330.399999999</v>
      </c>
      <c r="AQ95" s="113">
        <f>L95+M95</f>
        <v>41768330.399999999</v>
      </c>
      <c r="AR95" s="113">
        <f>AF95</f>
        <v>0</v>
      </c>
      <c r="AS95" s="113">
        <f>AM95+AN95</f>
        <v>0</v>
      </c>
      <c r="AT95" s="113">
        <f>SUM(AQ95,AR95,AS95)</f>
        <v>41768330.399999999</v>
      </c>
      <c r="AU95" s="154"/>
      <c r="AV95" s="154"/>
      <c r="AW95" s="154"/>
      <c r="AX95" s="154"/>
      <c r="AY95" s="154"/>
      <c r="AZ95" s="154"/>
      <c r="BA95" s="154"/>
      <c r="BB95" s="336">
        <f>SUM(AU95:BA95)-AT95</f>
        <v>-41768330.399999999</v>
      </c>
      <c r="BC95" s="28"/>
      <c r="BD95" s="28"/>
      <c r="BE95" s="28"/>
      <c r="BF95" s="28"/>
    </row>
    <row r="96" spans="1:58" ht="75" customHeight="1" outlineLevel="2">
      <c r="A96" s="73"/>
      <c r="B96" s="107"/>
      <c r="C96" s="108"/>
      <c r="D96" s="120"/>
      <c r="E96" s="120"/>
      <c r="F96" s="415">
        <v>2026</v>
      </c>
      <c r="G96" s="415">
        <v>2028</v>
      </c>
      <c r="H96" s="443" t="s">
        <v>1031</v>
      </c>
      <c r="I96" s="87" t="s">
        <v>3</v>
      </c>
      <c r="J96" s="83">
        <v>3</v>
      </c>
      <c r="K96" s="83">
        <v>5</v>
      </c>
      <c r="L96" s="82">
        <f>IF(I96&lt;&gt;0,((VLOOKUP(I96,'1. Standard_Cost'!$B$4:$D$9,2)+VLOOKUP(I96,'1. Standard_Cost'!$B$4:$D$9,3))*J96*K96),"0")</f>
        <v>2692500</v>
      </c>
      <c r="M96" s="82">
        <f>L96*'1. Standard_Cost'!$F$4</f>
        <v>449647.5</v>
      </c>
      <c r="N96" s="83"/>
      <c r="O96" s="83"/>
      <c r="P96" s="83"/>
      <c r="Q96" s="83"/>
      <c r="R96" s="84">
        <f>'1. Standard_Cost'!$B$13*N96*P96</f>
        <v>0</v>
      </c>
      <c r="S96" s="84">
        <f>N96*O96*P96*'1. Standard_Cost'!$C$13</f>
        <v>0</v>
      </c>
      <c r="T96" s="84">
        <f>N96*P96*Q96*'1. Standard_Cost'!$D$13</f>
        <v>0</v>
      </c>
      <c r="U96" s="84">
        <f>N96*O96*'1. Standard_Cost'!$E$13</f>
        <v>0</v>
      </c>
      <c r="V96" s="83"/>
      <c r="W96" s="83"/>
      <c r="X96" s="83"/>
      <c r="Y96" s="84">
        <f>+V96*((X96*'1. Standard_Cost'!$B$17)+(W96*X96*'1. Standard_Cost'!$C$17))</f>
        <v>0</v>
      </c>
      <c r="Z96" s="83"/>
      <c r="AA96" s="83">
        <v>40</v>
      </c>
      <c r="AB96" s="84">
        <f>+Z96*'1. Standard_Cost'!$B$21+AA96*'1. Standard_Cost'!$C$21</f>
        <v>1000000</v>
      </c>
      <c r="AC96" s="85"/>
      <c r="AD96" s="86"/>
      <c r="AE96" s="84">
        <f>SUM(AD96,AC96,AB96,Y96,U96,T96,S96,R96)*'1. Standard_Cost'!$B$29</f>
        <v>200000</v>
      </c>
      <c r="AF96" s="84">
        <f>SUM(AE96,AD96,AC96,AB96,Y96,U96,T96,S96,R96)</f>
        <v>1200000</v>
      </c>
      <c r="AG96" s="83"/>
      <c r="AH96" s="83"/>
      <c r="AI96" s="83"/>
      <c r="AJ96" s="87"/>
      <c r="AK96" s="87"/>
      <c r="AL96" s="87"/>
      <c r="AM96" s="84">
        <f>AG96*'1. Standard_Cost'!$B$25+'Incremental_Cost Year 2'!AH96*'1. Standard_Cost'!$C$25+'Incremental_Cost Year 2'!AI96*'1. Standard_Cost'!$D$25+'Incremental_Cost Year 2'!AJ96+'Incremental_Cost Year 2'!AL96+AK96</f>
        <v>0</v>
      </c>
      <c r="AN96" s="84">
        <f>AM96*'1. Standard_Cost'!$C$29</f>
        <v>0</v>
      </c>
      <c r="AO96" s="87"/>
      <c r="AP96" s="160">
        <f t="shared" si="237"/>
        <v>4342147.5</v>
      </c>
      <c r="AQ96" s="113">
        <f>L96+M96</f>
        <v>3142147.5</v>
      </c>
      <c r="AR96" s="113">
        <f>AF96</f>
        <v>1200000</v>
      </c>
      <c r="AS96" s="113">
        <f>AM96+AN96</f>
        <v>0</v>
      </c>
      <c r="AT96" s="113">
        <f>SUM(AQ96,AR96,AS96)</f>
        <v>4342147.5</v>
      </c>
      <c r="AU96" s="154">
        <f>AQ96</f>
        <v>3142147.5</v>
      </c>
      <c r="AV96" s="154"/>
      <c r="AW96" s="154"/>
      <c r="AX96" s="154"/>
      <c r="AY96" s="154"/>
      <c r="AZ96" s="154"/>
      <c r="BA96" s="154">
        <v>1200000</v>
      </c>
      <c r="BB96" s="336">
        <f>SUM(AU96:BA96)-AT96</f>
        <v>0</v>
      </c>
      <c r="BC96" s="28"/>
      <c r="BD96" s="28"/>
      <c r="BE96" s="28"/>
      <c r="BF96" s="28"/>
    </row>
    <row r="97" spans="1:58" ht="47.25" outlineLevel="1">
      <c r="A97" s="73"/>
      <c r="B97" s="111"/>
      <c r="C97" s="112"/>
      <c r="D97" s="444" t="s">
        <v>813</v>
      </c>
      <c r="E97" s="445" t="s">
        <v>876</v>
      </c>
      <c r="F97" s="346">
        <v>2024</v>
      </c>
      <c r="G97" s="347">
        <v>2026</v>
      </c>
      <c r="H97" s="219" t="s">
        <v>877</v>
      </c>
      <c r="I97" s="156"/>
      <c r="J97" s="156"/>
      <c r="K97" s="156"/>
      <c r="L97" s="84">
        <f>SUM(L93:L96)</f>
        <v>42674100</v>
      </c>
      <c r="M97" s="84">
        <f>SUM(M93:M96)</f>
        <v>7126574.7000000002</v>
      </c>
      <c r="N97" s="156"/>
      <c r="O97" s="156"/>
      <c r="P97" s="156"/>
      <c r="Q97" s="156"/>
      <c r="R97" s="84">
        <f>SUM(R93:R96)</f>
        <v>0</v>
      </c>
      <c r="S97" s="84">
        <f>SUM(S93:S96)</f>
        <v>0</v>
      </c>
      <c r="T97" s="84">
        <f>SUM(T93:T96)</f>
        <v>0</v>
      </c>
      <c r="U97" s="84">
        <f>SUM(U93:U96)</f>
        <v>0</v>
      </c>
      <c r="V97" s="156"/>
      <c r="W97" s="156"/>
      <c r="X97" s="156"/>
      <c r="Y97" s="84">
        <f>SUM(Y93:Y96)</f>
        <v>0</v>
      </c>
      <c r="Z97" s="156"/>
      <c r="AA97" s="156"/>
      <c r="AB97" s="84">
        <f>SUM(AB93:AB96)</f>
        <v>1000000</v>
      </c>
      <c r="AC97" s="84">
        <f>SUM(AC93:AC96)</f>
        <v>0</v>
      </c>
      <c r="AD97" s="84">
        <f>SUM(AD93:AD96)</f>
        <v>0</v>
      </c>
      <c r="AE97" s="84">
        <f>SUM(AE93:AE96)</f>
        <v>200000</v>
      </c>
      <c r="AF97" s="84">
        <f>SUM(AF93:AF96)</f>
        <v>1200000</v>
      </c>
      <c r="AG97" s="156"/>
      <c r="AH97" s="156"/>
      <c r="AI97" s="156"/>
      <c r="AJ97" s="84">
        <f>SUM(AJ93:AJ96)</f>
        <v>0</v>
      </c>
      <c r="AK97" s="84">
        <f>SUM(AK93:AK96)</f>
        <v>0</v>
      </c>
      <c r="AL97" s="84">
        <f>SUM(AL93:AL96)</f>
        <v>0</v>
      </c>
      <c r="AM97" s="84">
        <f>SUM(AM93:AM96)</f>
        <v>0</v>
      </c>
      <c r="AN97" s="84">
        <f>SUM(AN93:AN96)</f>
        <v>0</v>
      </c>
      <c r="AO97" s="157"/>
      <c r="AP97" s="158"/>
      <c r="AQ97" s="84">
        <f t="shared" ref="AQ97:BB97" si="264">SUM(AQ93:AQ96)</f>
        <v>49800674.699999996</v>
      </c>
      <c r="AR97" s="84">
        <f t="shared" si="264"/>
        <v>1200000</v>
      </c>
      <c r="AS97" s="84">
        <f t="shared" si="264"/>
        <v>0</v>
      </c>
      <c r="AT97" s="84">
        <f t="shared" si="264"/>
        <v>51000674.699999996</v>
      </c>
      <c r="AU97" s="84">
        <f t="shared" si="264"/>
        <v>8032344.2999999998</v>
      </c>
      <c r="AV97" s="84">
        <f t="shared" si="264"/>
        <v>0</v>
      </c>
      <c r="AW97" s="84">
        <f t="shared" si="264"/>
        <v>0</v>
      </c>
      <c r="AX97" s="84">
        <f t="shared" si="264"/>
        <v>0</v>
      </c>
      <c r="AY97" s="84">
        <f t="shared" si="264"/>
        <v>0</v>
      </c>
      <c r="AZ97" s="84">
        <f t="shared" si="264"/>
        <v>0</v>
      </c>
      <c r="BA97" s="84">
        <f t="shared" si="264"/>
        <v>1200000</v>
      </c>
      <c r="BB97" s="84">
        <f t="shared" si="264"/>
        <v>-41768330.399999999</v>
      </c>
      <c r="BC97" s="28"/>
      <c r="BD97" s="28"/>
      <c r="BE97" s="28"/>
      <c r="BF97" s="28"/>
    </row>
    <row r="98" spans="1:58" ht="78.75" outlineLevel="2">
      <c r="A98" s="73"/>
      <c r="B98" s="181"/>
      <c r="C98" s="188"/>
      <c r="D98" s="186"/>
      <c r="E98" s="136"/>
      <c r="F98" s="257">
        <v>2026</v>
      </c>
      <c r="G98" s="65">
        <v>2028</v>
      </c>
      <c r="H98" s="256" t="s">
        <v>1034</v>
      </c>
      <c r="I98" s="87"/>
      <c r="J98" s="83"/>
      <c r="K98" s="83"/>
      <c r="L98" s="82" t="str">
        <f>IF(I98&lt;&gt;0,((VLOOKUP(I98,'1. Standard_Cost'!$B$4:$D$9,2)+VLOOKUP(I98,'1. Standard_Cost'!$B$4:$D$9,3))*J98*K98),"0")</f>
        <v>0</v>
      </c>
      <c r="M98" s="82">
        <f>L98*'1. Standard_Cost'!$F$4</f>
        <v>0</v>
      </c>
      <c r="N98" s="338"/>
      <c r="O98" s="338"/>
      <c r="P98" s="338"/>
      <c r="Q98" s="338"/>
      <c r="R98" s="84">
        <f>'1. Standard_Cost'!$B$13*N98*P98</f>
        <v>0</v>
      </c>
      <c r="S98" s="84">
        <f>N98*O98*P98*'1. Standard_Cost'!$C$13</f>
        <v>0</v>
      </c>
      <c r="T98" s="84">
        <f>N98*P98*Q98*'1. Standard_Cost'!$D$13</f>
        <v>0</v>
      </c>
      <c r="U98" s="84">
        <f>N98*O98*'1. Standard_Cost'!$E$13</f>
        <v>0</v>
      </c>
      <c r="V98" s="338"/>
      <c r="W98" s="338"/>
      <c r="X98" s="338"/>
      <c r="Y98" s="84">
        <f>+V98*((X98*'1. Standard_Cost'!$B$17)+(W98*X98*'1. Standard_Cost'!$C$17))</f>
        <v>0</v>
      </c>
      <c r="Z98" s="338"/>
      <c r="AA98" s="338"/>
      <c r="AB98" s="84">
        <f>+Z98*'1. Standard_Cost'!$B$21+AA98*'1. Standard_Cost'!$C$21</f>
        <v>0</v>
      </c>
      <c r="AC98" s="85">
        <f>500*90*180</f>
        <v>8100000</v>
      </c>
      <c r="AD98" s="86"/>
      <c r="AE98" s="84">
        <f>SUM(AD98,AC98,AB98,Y98,U98,T98,S98,R98)*'1. Standard_Cost'!$B$29</f>
        <v>1620000</v>
      </c>
      <c r="AF98" s="84">
        <f>SUM(AE98,AD98,AC98,AB98,Y98,U98,T98,S98,R98)</f>
        <v>9720000</v>
      </c>
      <c r="AG98" s="338"/>
      <c r="AH98" s="338"/>
      <c r="AI98" s="338"/>
      <c r="AJ98" s="87"/>
      <c r="AK98" s="87"/>
      <c r="AL98" s="87"/>
      <c r="AM98" s="84">
        <f>AG98*'1. Standard_Cost'!$B$25+'Incremental_Cost Year 2'!AH98*'1. Standard_Cost'!$C$25+'Incremental_Cost Year 2'!AI98*'1. Standard_Cost'!$D$25+'Incremental_Cost Year 2'!AJ98+'Incremental_Cost Year 2'!AL98+AK98</f>
        <v>0</v>
      </c>
      <c r="AN98" s="84">
        <f>AM98*'1. Standard_Cost'!$C$29</f>
        <v>0</v>
      </c>
      <c r="AO98" s="87"/>
      <c r="AP98" s="144">
        <f t="shared" ref="AP98" si="265">AQ98+AR98</f>
        <v>9720000</v>
      </c>
      <c r="AQ98" s="113">
        <f>L98+M98</f>
        <v>0</v>
      </c>
      <c r="AR98" s="113">
        <f>AF98</f>
        <v>9720000</v>
      </c>
      <c r="AS98" s="113">
        <f>AM98+AN98</f>
        <v>0</v>
      </c>
      <c r="AT98" s="113">
        <f>SUM(AQ98,AR98,AS98)</f>
        <v>9720000</v>
      </c>
      <c r="AU98" s="154"/>
      <c r="AV98" s="154"/>
      <c r="AW98" s="154"/>
      <c r="AX98" s="154"/>
      <c r="AY98" s="154"/>
      <c r="AZ98" s="154"/>
      <c r="BA98" s="154"/>
      <c r="BB98" s="155">
        <f>SUM(AU98:BA98)-AT98</f>
        <v>-9720000</v>
      </c>
      <c r="BC98" s="28"/>
      <c r="BD98" s="28"/>
      <c r="BE98" s="28"/>
      <c r="BF98" s="28"/>
    </row>
    <row r="99" spans="1:58" ht="43.15" customHeight="1" outlineLevel="2">
      <c r="A99" s="73"/>
      <c r="B99" s="107"/>
      <c r="C99" s="189"/>
      <c r="D99" s="444" t="s">
        <v>802</v>
      </c>
      <c r="E99" s="444" t="s">
        <v>878</v>
      </c>
      <c r="F99" s="257">
        <v>2026</v>
      </c>
      <c r="G99" s="65">
        <v>2028</v>
      </c>
      <c r="H99" s="219" t="s">
        <v>879</v>
      </c>
      <c r="I99" s="156"/>
      <c r="J99" s="156"/>
      <c r="K99" s="156"/>
      <c r="L99" s="82">
        <f>SUM(L98:L98)</f>
        <v>0</v>
      </c>
      <c r="M99" s="448">
        <f>SUM(M98:M98)</f>
        <v>0</v>
      </c>
      <c r="N99" s="448"/>
      <c r="O99" s="449"/>
      <c r="P99" s="449"/>
      <c r="Q99" s="450"/>
      <c r="R99" s="157">
        <f t="shared" ref="R99:U99" si="266">SUM(R98:R98)</f>
        <v>0</v>
      </c>
      <c r="S99" s="84">
        <f t="shared" si="266"/>
        <v>0</v>
      </c>
      <c r="T99" s="84">
        <f t="shared" si="266"/>
        <v>0</v>
      </c>
      <c r="U99" s="329">
        <f t="shared" si="266"/>
        <v>0</v>
      </c>
      <c r="V99" s="448"/>
      <c r="W99" s="449"/>
      <c r="X99" s="450"/>
      <c r="Y99" s="156">
        <f>SUM(Y98:Y98)</f>
        <v>0</v>
      </c>
      <c r="Z99" s="448"/>
      <c r="AA99" s="450"/>
      <c r="AB99" s="157">
        <f>SUM(AB98:AB98)</f>
        <v>0</v>
      </c>
      <c r="AC99" s="84">
        <f t="shared" ref="AC99:AF99" si="267">SUM(AC98:AC98)</f>
        <v>8100000</v>
      </c>
      <c r="AD99" s="84">
        <f t="shared" si="267"/>
        <v>0</v>
      </c>
      <c r="AE99" s="84">
        <f t="shared" si="267"/>
        <v>1620000</v>
      </c>
      <c r="AF99" s="329">
        <f t="shared" si="267"/>
        <v>9720000</v>
      </c>
      <c r="AG99" s="448"/>
      <c r="AH99" s="449"/>
      <c r="AI99" s="450"/>
      <c r="AJ99" s="157">
        <f t="shared" ref="AJ99:AN99" si="268">SUM(AJ98:AJ98)</f>
        <v>0</v>
      </c>
      <c r="AK99" s="84">
        <f t="shared" si="268"/>
        <v>0</v>
      </c>
      <c r="AL99" s="84">
        <f t="shared" si="268"/>
        <v>0</v>
      </c>
      <c r="AM99" s="84">
        <f t="shared" si="268"/>
        <v>0</v>
      </c>
      <c r="AN99" s="84">
        <f t="shared" si="268"/>
        <v>0</v>
      </c>
      <c r="AO99" s="84"/>
      <c r="AP99" s="418"/>
      <c r="AQ99" s="113">
        <f t="shared" ref="AQ99:BB99" si="269">SUM(AQ98:AQ98)</f>
        <v>0</v>
      </c>
      <c r="AR99" s="113">
        <f t="shared" si="269"/>
        <v>9720000</v>
      </c>
      <c r="AS99" s="113">
        <f t="shared" si="269"/>
        <v>0</v>
      </c>
      <c r="AT99" s="113">
        <f t="shared" si="269"/>
        <v>9720000</v>
      </c>
      <c r="AU99" s="155">
        <f t="shared" si="269"/>
        <v>0</v>
      </c>
      <c r="AV99" s="155">
        <f t="shared" si="269"/>
        <v>0</v>
      </c>
      <c r="AW99" s="155">
        <f t="shared" si="269"/>
        <v>0</v>
      </c>
      <c r="AX99" s="155">
        <f t="shared" si="269"/>
        <v>0</v>
      </c>
      <c r="AY99" s="155">
        <f t="shared" si="269"/>
        <v>0</v>
      </c>
      <c r="AZ99" s="155">
        <f t="shared" si="269"/>
        <v>0</v>
      </c>
      <c r="BA99" s="155">
        <f t="shared" si="269"/>
        <v>0</v>
      </c>
      <c r="BB99" s="155">
        <f t="shared" si="269"/>
        <v>-9720000</v>
      </c>
      <c r="BC99" s="28"/>
      <c r="BD99" s="28"/>
      <c r="BE99" s="28"/>
      <c r="BF99" s="28"/>
    </row>
    <row r="100" spans="1:58" ht="72" customHeight="1" outlineLevel="2">
      <c r="A100" s="73"/>
      <c r="B100" s="107"/>
      <c r="C100" s="189"/>
      <c r="D100" s="186"/>
      <c r="E100" s="121"/>
      <c r="F100" s="126">
        <v>2026</v>
      </c>
      <c r="G100" s="93">
        <v>2028</v>
      </c>
      <c r="H100" s="67" t="s">
        <v>882</v>
      </c>
      <c r="I100" s="87"/>
      <c r="J100" s="83"/>
      <c r="K100" s="83"/>
      <c r="L100" s="82" t="str">
        <f>IF(I100&lt;&gt;0,((VLOOKUP(I100,'1. Standard_Cost'!$B$4:$D$9,2)+VLOOKUP(I100,'1. Standard_Cost'!$B$4:$D$9,3))*J100*K100),"0")</f>
        <v>0</v>
      </c>
      <c r="M100" s="82">
        <f>L100*'1. Standard_Cost'!$F$4</f>
        <v>0</v>
      </c>
      <c r="N100" s="362"/>
      <c r="O100" s="362"/>
      <c r="P100" s="362"/>
      <c r="Q100" s="362"/>
      <c r="R100" s="84">
        <f>'1. Standard_Cost'!$B$13*N100*P100</f>
        <v>0</v>
      </c>
      <c r="S100" s="84">
        <f>N100*O100*P100*'1. Standard_Cost'!$C$13</f>
        <v>0</v>
      </c>
      <c r="T100" s="84">
        <f>N100*P100*Q100*'1. Standard_Cost'!$D$13</f>
        <v>0</v>
      </c>
      <c r="U100" s="84">
        <f>N100*O100*'1. Standard_Cost'!$E$13</f>
        <v>0</v>
      </c>
      <c r="V100" s="362"/>
      <c r="W100" s="362"/>
      <c r="X100" s="362"/>
      <c r="Y100" s="84">
        <f>+V100*((X100*'1. Standard_Cost'!$B$17)+(W100*X100*'1. Standard_Cost'!$C$17))</f>
        <v>0</v>
      </c>
      <c r="Z100" s="362"/>
      <c r="AA100" s="362"/>
      <c r="AB100" s="84">
        <f>+Z100*'1. Standard_Cost'!$B$21+AA100*'1. Standard_Cost'!$C$21</f>
        <v>0</v>
      </c>
      <c r="AC100" s="85">
        <f>(20800*2*400)+(20800*1500)</f>
        <v>47840000</v>
      </c>
      <c r="AD100" s="86"/>
      <c r="AE100" s="84">
        <f>SUM(AD100,AC100,AB100,Y100,U100,T100,S100,R100)*'1. Standard_Cost'!$B$29</f>
        <v>9568000</v>
      </c>
      <c r="AF100" s="84">
        <f>SUM(AE100,AD100,AC100,AB100,Y100,U100,T100,S100,R100)</f>
        <v>57408000</v>
      </c>
      <c r="AG100" s="362"/>
      <c r="AH100" s="362"/>
      <c r="AI100" s="362"/>
      <c r="AJ100" s="87"/>
      <c r="AK100" s="87"/>
      <c r="AL100" s="87"/>
      <c r="AM100" s="84">
        <f>AG100*'1. Standard_Cost'!$B$25+'Incremental_Cost Year 2'!AH100*'1. Standard_Cost'!$C$25+'Incremental_Cost Year 2'!AI100*'1. Standard_Cost'!$D$25+'Incremental_Cost Year 2'!AJ100+'Incremental_Cost Year 2'!AL100+AK100</f>
        <v>0</v>
      </c>
      <c r="AN100" s="84">
        <f>AM100*'1. Standard_Cost'!$C$29</f>
        <v>0</v>
      </c>
      <c r="AO100" s="153"/>
      <c r="AP100" s="144">
        <f t="shared" ref="AP100" si="270">AQ100+AR100</f>
        <v>57408000</v>
      </c>
      <c r="AQ100" s="113">
        <f>L100+M100</f>
        <v>0</v>
      </c>
      <c r="AR100" s="113">
        <f>AF100</f>
        <v>57408000</v>
      </c>
      <c r="AS100" s="113">
        <f>AM100+AN100</f>
        <v>0</v>
      </c>
      <c r="AT100" s="113">
        <f>SUM(AQ100,AR100,AS100)</f>
        <v>57408000</v>
      </c>
      <c r="AU100" s="154"/>
      <c r="AV100" s="154"/>
      <c r="AW100" s="154"/>
      <c r="AX100" s="154"/>
      <c r="AY100" s="154"/>
      <c r="AZ100" s="154"/>
      <c r="BA100" s="154">
        <f>AT100/2</f>
        <v>28704000</v>
      </c>
      <c r="BB100" s="336">
        <f>SUM(AU100:BA100)-AT100</f>
        <v>-28704000</v>
      </c>
      <c r="BC100" s="28"/>
      <c r="BD100" s="28"/>
      <c r="BE100" s="28"/>
      <c r="BF100" s="28"/>
    </row>
    <row r="101" spans="1:58" ht="37.15" customHeight="1" outlineLevel="2">
      <c r="A101" s="73"/>
      <c r="B101" s="107"/>
      <c r="C101" s="189"/>
      <c r="D101" s="414" t="s">
        <v>858</v>
      </c>
      <c r="E101" s="414" t="s">
        <v>880</v>
      </c>
      <c r="F101" s="65">
        <v>2026</v>
      </c>
      <c r="G101" s="65">
        <v>2028</v>
      </c>
      <c r="H101" s="219" t="s">
        <v>881</v>
      </c>
      <c r="I101" s="156"/>
      <c r="J101" s="156"/>
      <c r="K101" s="156"/>
      <c r="L101" s="82">
        <f>SUM(L100:L100)</f>
        <v>0</v>
      </c>
      <c r="M101" s="448">
        <f>SUM(M100:M100)</f>
        <v>0</v>
      </c>
      <c r="N101" s="448"/>
      <c r="O101" s="449"/>
      <c r="P101" s="449"/>
      <c r="Q101" s="450"/>
      <c r="R101" s="157">
        <f t="shared" ref="R101:U103" si="271">SUM(R100:R100)</f>
        <v>0</v>
      </c>
      <c r="S101" s="84">
        <f t="shared" si="271"/>
        <v>0</v>
      </c>
      <c r="T101" s="84">
        <f t="shared" si="271"/>
        <v>0</v>
      </c>
      <c r="U101" s="329">
        <f t="shared" si="271"/>
        <v>0</v>
      </c>
      <c r="V101" s="448"/>
      <c r="W101" s="449"/>
      <c r="X101" s="450"/>
      <c r="Y101" s="156">
        <f>SUM(Y100:Y100)</f>
        <v>0</v>
      </c>
      <c r="Z101" s="448"/>
      <c r="AA101" s="450"/>
      <c r="AB101" s="157">
        <f>SUM(AB100:AB100)</f>
        <v>0</v>
      </c>
      <c r="AC101" s="84">
        <f t="shared" ref="AC101:AF103" si="272">SUM(AC100:AC100)</f>
        <v>47840000</v>
      </c>
      <c r="AD101" s="84">
        <f t="shared" si="272"/>
        <v>0</v>
      </c>
      <c r="AE101" s="84">
        <f t="shared" si="272"/>
        <v>9568000</v>
      </c>
      <c r="AF101" s="329">
        <f t="shared" si="272"/>
        <v>57408000</v>
      </c>
      <c r="AG101" s="448"/>
      <c r="AH101" s="449"/>
      <c r="AI101" s="450"/>
      <c r="AJ101" s="157">
        <f t="shared" ref="AJ101:AN103" si="273">SUM(AJ100:AJ100)</f>
        <v>0</v>
      </c>
      <c r="AK101" s="84">
        <f t="shared" si="273"/>
        <v>0</v>
      </c>
      <c r="AL101" s="84">
        <f t="shared" si="273"/>
        <v>0</v>
      </c>
      <c r="AM101" s="84">
        <f t="shared" si="273"/>
        <v>0</v>
      </c>
      <c r="AN101" s="84">
        <f t="shared" si="273"/>
        <v>0</v>
      </c>
      <c r="AO101" s="84"/>
      <c r="AP101" s="418"/>
      <c r="AQ101" s="113">
        <f t="shared" ref="AQ101:BB103" si="274">SUM(AQ100:AQ100)</f>
        <v>0</v>
      </c>
      <c r="AR101" s="113">
        <f t="shared" si="274"/>
        <v>57408000</v>
      </c>
      <c r="AS101" s="113">
        <f t="shared" si="274"/>
        <v>0</v>
      </c>
      <c r="AT101" s="113">
        <f t="shared" si="274"/>
        <v>57408000</v>
      </c>
      <c r="AU101" s="155">
        <f t="shared" si="274"/>
        <v>0</v>
      </c>
      <c r="AV101" s="155">
        <f t="shared" si="274"/>
        <v>0</v>
      </c>
      <c r="AW101" s="155">
        <f t="shared" si="274"/>
        <v>0</v>
      </c>
      <c r="AX101" s="155">
        <f t="shared" si="274"/>
        <v>0</v>
      </c>
      <c r="AY101" s="155">
        <f t="shared" si="274"/>
        <v>0</v>
      </c>
      <c r="AZ101" s="155">
        <f t="shared" si="274"/>
        <v>0</v>
      </c>
      <c r="BA101" s="155">
        <f t="shared" si="274"/>
        <v>28704000</v>
      </c>
      <c r="BB101" s="155">
        <f t="shared" si="274"/>
        <v>-28704000</v>
      </c>
      <c r="BC101" s="28"/>
      <c r="BD101" s="28"/>
      <c r="BE101" s="28"/>
      <c r="BF101" s="28"/>
    </row>
    <row r="102" spans="1:58" ht="92.45" customHeight="1" outlineLevel="2">
      <c r="A102" s="73"/>
      <c r="B102" s="107"/>
      <c r="C102" s="189"/>
      <c r="D102" s="186"/>
      <c r="E102" s="121"/>
      <c r="F102" s="257">
        <v>2026</v>
      </c>
      <c r="G102" s="65">
        <v>2028</v>
      </c>
      <c r="H102" s="67" t="s">
        <v>883</v>
      </c>
      <c r="I102" s="87" t="s">
        <v>161</v>
      </c>
      <c r="J102" s="83">
        <v>6</v>
      </c>
      <c r="K102" s="83">
        <v>30</v>
      </c>
      <c r="L102" s="82">
        <f>IF(I102&lt;&gt;0,((VLOOKUP(I102,'1. Standard_Cost'!$B$4:$D$9,2)+VLOOKUP(I102,'1. Standard_Cost'!$B$4:$D$9,3))*J102*K102),"0")</f>
        <v>17895600</v>
      </c>
      <c r="M102" s="82">
        <f>L102*'1. Standard_Cost'!$F$4</f>
        <v>2988565.2</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f>(L102+M102)*0.1</f>
        <v>2088416.52</v>
      </c>
      <c r="AD102" s="86"/>
      <c r="AE102" s="84">
        <f>SUM(AD102,AC102,AB102,Y102,U102,T102,S102,R102)*'1. Standard_Cost'!$B$29</f>
        <v>417683.304</v>
      </c>
      <c r="AF102" s="84">
        <f>SUM(AE102,AD102,AC102,AB102,Y102,U102,T102,S102,R102)</f>
        <v>2506099.824</v>
      </c>
      <c r="AG102" s="83"/>
      <c r="AH102" s="83"/>
      <c r="AI102" s="83"/>
      <c r="AJ102" s="87"/>
      <c r="AK102" s="87"/>
      <c r="AL102" s="87"/>
      <c r="AM102" s="84">
        <f>AG102*'1. Standard_Cost'!$B$25+'Incremental_Cost Year 2'!AH102*'1. Standard_Cost'!$C$25+'Incremental_Cost Year 2'!AI102*'1. Standard_Cost'!$D$25+'Incremental_Cost Year 2'!AJ102+'Incremental_Cost Year 2'!AL102+AK102</f>
        <v>0</v>
      </c>
      <c r="AN102" s="84">
        <f>AM102*'1. Standard_Cost'!$C$29</f>
        <v>0</v>
      </c>
      <c r="AO102" s="153"/>
      <c r="AP102" s="144">
        <f t="shared" ref="AP102" si="275">AQ102+AR102</f>
        <v>23390265.024</v>
      </c>
      <c r="AQ102" s="113">
        <f>L102+M102</f>
        <v>20884165.199999999</v>
      </c>
      <c r="AR102" s="113">
        <f>AF102</f>
        <v>2506099.824</v>
      </c>
      <c r="AS102" s="113">
        <f>AM102+AN102</f>
        <v>0</v>
      </c>
      <c r="AT102" s="113">
        <f>SUM(AQ102,AR102,AS102)</f>
        <v>23390265.024</v>
      </c>
      <c r="AU102" s="154"/>
      <c r="AV102" s="154"/>
      <c r="AW102" s="154"/>
      <c r="AX102" s="154"/>
      <c r="AY102" s="154"/>
      <c r="AZ102" s="154"/>
      <c r="BA102" s="154">
        <f>AT102</f>
        <v>23390265.024</v>
      </c>
      <c r="BB102" s="155">
        <f>SUM(AU102:BA102)-AT102</f>
        <v>0</v>
      </c>
      <c r="BC102" s="28"/>
      <c r="BD102" s="28"/>
      <c r="BE102" s="28"/>
      <c r="BF102" s="28"/>
    </row>
    <row r="103" spans="1:58" ht="69.599999999999994" customHeight="1" outlineLevel="2">
      <c r="A103" s="73"/>
      <c r="B103" s="107"/>
      <c r="C103" s="189"/>
      <c r="D103" s="414" t="s">
        <v>825</v>
      </c>
      <c r="E103" s="414" t="s">
        <v>884</v>
      </c>
      <c r="F103" s="257">
        <v>2026</v>
      </c>
      <c r="G103" s="65">
        <v>2028</v>
      </c>
      <c r="H103" s="219" t="s">
        <v>885</v>
      </c>
      <c r="I103" s="156"/>
      <c r="J103" s="156"/>
      <c r="K103" s="156"/>
      <c r="L103" s="82">
        <f>SUM(L102:L102)</f>
        <v>17895600</v>
      </c>
      <c r="M103" s="448">
        <f>SUM(M102:M102)</f>
        <v>2988565.2</v>
      </c>
      <c r="N103" s="448"/>
      <c r="O103" s="449"/>
      <c r="P103" s="449"/>
      <c r="Q103" s="450"/>
      <c r="R103" s="157">
        <f t="shared" si="271"/>
        <v>0</v>
      </c>
      <c r="S103" s="84">
        <f t="shared" si="271"/>
        <v>0</v>
      </c>
      <c r="T103" s="84">
        <f t="shared" si="271"/>
        <v>0</v>
      </c>
      <c r="U103" s="329">
        <f t="shared" si="271"/>
        <v>0</v>
      </c>
      <c r="V103" s="448"/>
      <c r="W103" s="449"/>
      <c r="X103" s="450"/>
      <c r="Y103" s="156">
        <f>SUM(Y102:Y102)</f>
        <v>0</v>
      </c>
      <c r="Z103" s="448"/>
      <c r="AA103" s="450"/>
      <c r="AB103" s="157">
        <f>SUM(AB102:AB102)</f>
        <v>0</v>
      </c>
      <c r="AC103" s="84">
        <f t="shared" si="272"/>
        <v>2088416.52</v>
      </c>
      <c r="AD103" s="84">
        <f t="shared" si="272"/>
        <v>0</v>
      </c>
      <c r="AE103" s="84">
        <f t="shared" si="272"/>
        <v>417683.304</v>
      </c>
      <c r="AF103" s="329">
        <f t="shared" si="272"/>
        <v>2506099.824</v>
      </c>
      <c r="AG103" s="448"/>
      <c r="AH103" s="449"/>
      <c r="AI103" s="450"/>
      <c r="AJ103" s="157">
        <f t="shared" si="273"/>
        <v>0</v>
      </c>
      <c r="AK103" s="84">
        <f t="shared" si="273"/>
        <v>0</v>
      </c>
      <c r="AL103" s="84">
        <f t="shared" si="273"/>
        <v>0</v>
      </c>
      <c r="AM103" s="84">
        <f t="shared" si="273"/>
        <v>0</v>
      </c>
      <c r="AN103" s="84">
        <f t="shared" si="273"/>
        <v>0</v>
      </c>
      <c r="AO103" s="84"/>
      <c r="AP103" s="418"/>
      <c r="AQ103" s="113">
        <f t="shared" si="274"/>
        <v>20884165.199999999</v>
      </c>
      <c r="AR103" s="113">
        <f t="shared" si="274"/>
        <v>2506099.824</v>
      </c>
      <c r="AS103" s="113">
        <f t="shared" si="274"/>
        <v>0</v>
      </c>
      <c r="AT103" s="113">
        <f t="shared" si="274"/>
        <v>23390265.024</v>
      </c>
      <c r="AU103" s="155">
        <f t="shared" si="274"/>
        <v>0</v>
      </c>
      <c r="AV103" s="155">
        <f t="shared" si="274"/>
        <v>0</v>
      </c>
      <c r="AW103" s="155">
        <f t="shared" si="274"/>
        <v>0</v>
      </c>
      <c r="AX103" s="155">
        <f t="shared" si="274"/>
        <v>0</v>
      </c>
      <c r="AY103" s="155">
        <f t="shared" si="274"/>
        <v>0</v>
      </c>
      <c r="AZ103" s="155">
        <f t="shared" si="274"/>
        <v>0</v>
      </c>
      <c r="BA103" s="155">
        <f t="shared" si="274"/>
        <v>23390265.024</v>
      </c>
      <c r="BB103" s="155">
        <f t="shared" si="274"/>
        <v>0</v>
      </c>
      <c r="BC103" s="28"/>
      <c r="BD103" s="28"/>
      <c r="BE103" s="28"/>
      <c r="BF103" s="28"/>
    </row>
    <row r="104" spans="1:58" ht="64.5" customHeight="1" outlineLevel="2">
      <c r="A104" s="73"/>
      <c r="B104" s="107"/>
      <c r="C104" s="108"/>
      <c r="D104" s="90"/>
      <c r="E104" s="121"/>
      <c r="F104" s="257">
        <v>2026</v>
      </c>
      <c r="G104" s="65">
        <v>2028</v>
      </c>
      <c r="H104" s="452" t="s">
        <v>1038</v>
      </c>
      <c r="I104" s="87" t="s">
        <v>161</v>
      </c>
      <c r="J104" s="254">
        <v>3</v>
      </c>
      <c r="K104" s="83">
        <v>15</v>
      </c>
      <c r="L104" s="82">
        <f>IF(I104&lt;&gt;0,((VLOOKUP(I104,'1. Standard_Cost'!$B$4:$D$9,2)+VLOOKUP(I104,'1. Standard_Cost'!$B$4:$D$9,3))*J104*K104),"0")</f>
        <v>4473900</v>
      </c>
      <c r="M104" s="82">
        <f>L104*'1. Standard_Cost'!$F$4</f>
        <v>747141.3</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83"/>
      <c r="AB104" s="84">
        <f>+Z104*'1. Standard_Cost'!$B$21+AA104*'1. Standard_Cost'!$C$21</f>
        <v>0</v>
      </c>
      <c r="AC104" s="85">
        <f>(700*20000)+(700*13*7*400)+(3*3*500000)</f>
        <v>43980000</v>
      </c>
      <c r="AD104" s="86"/>
      <c r="AE104" s="84">
        <f>SUM(AD104,AC104,AB104,Y104,U104,T104,S104,R104)*'1. Standard_Cost'!$B$29</f>
        <v>8796000</v>
      </c>
      <c r="AF104" s="84">
        <f>SUM(AE104,AD104,AC104,AB104,Y104,U104,T104,S104,R104)</f>
        <v>52776000</v>
      </c>
      <c r="AG104" s="83"/>
      <c r="AH104" s="83"/>
      <c r="AI104" s="83"/>
      <c r="AJ104" s="87"/>
      <c r="AK104" s="87"/>
      <c r="AL104" s="87"/>
      <c r="AM104" s="84">
        <f>AG104*'1. Standard_Cost'!$B$25+'Incremental_Cost Year 2'!AH104*'1. Standard_Cost'!$C$25+'Incremental_Cost Year 2'!AI104*'1. Standard_Cost'!$D$25+'Incremental_Cost Year 2'!AJ104+'Incremental_Cost Year 2'!AL104+AK104</f>
        <v>0</v>
      </c>
      <c r="AN104" s="84">
        <f>AM104*'1. Standard_Cost'!$C$29</f>
        <v>0</v>
      </c>
      <c r="AO104" s="153"/>
      <c r="AP104" s="144">
        <f t="shared" ref="AP104" si="276">AQ104+AR104</f>
        <v>57997041.299999997</v>
      </c>
      <c r="AQ104" s="113">
        <f>L104+M104</f>
        <v>5221041.3</v>
      </c>
      <c r="AR104" s="113">
        <f>AF104</f>
        <v>52776000</v>
      </c>
      <c r="AS104" s="113">
        <f>AM104+AN104</f>
        <v>0</v>
      </c>
      <c r="AT104" s="113">
        <f>SUM(AQ104,AR104,AS104)</f>
        <v>57997041.299999997</v>
      </c>
      <c r="AU104" s="154"/>
      <c r="AV104" s="154"/>
      <c r="AW104" s="154"/>
      <c r="AX104" s="154"/>
      <c r="AY104" s="154"/>
      <c r="AZ104" s="154"/>
      <c r="BA104" s="154"/>
      <c r="BB104" s="155">
        <f>SUM(AU104:BA104)-AT104</f>
        <v>-57997041.299999997</v>
      </c>
      <c r="BC104" s="28"/>
      <c r="BD104" s="28"/>
      <c r="BE104" s="28"/>
      <c r="BF104" s="28"/>
    </row>
    <row r="105" spans="1:58" ht="31.15" customHeight="1" outlineLevel="1">
      <c r="A105" s="73"/>
      <c r="B105" s="181"/>
      <c r="C105" s="252"/>
      <c r="D105" s="451" t="s">
        <v>824</v>
      </c>
      <c r="E105" s="451" t="s">
        <v>886</v>
      </c>
      <c r="F105" s="257">
        <v>2026</v>
      </c>
      <c r="G105" s="65">
        <v>2028</v>
      </c>
      <c r="H105" s="219" t="s">
        <v>887</v>
      </c>
      <c r="I105" s="156"/>
      <c r="J105" s="156"/>
      <c r="K105" s="156"/>
      <c r="L105" s="84">
        <f>SUM(L104:L104)</f>
        <v>4473900</v>
      </c>
      <c r="M105" s="84">
        <f>SUM(M104:M104)</f>
        <v>747141.3</v>
      </c>
      <c r="N105" s="156"/>
      <c r="O105" s="156"/>
      <c r="P105" s="156"/>
      <c r="Q105" s="156"/>
      <c r="R105" s="84">
        <f>SUM(R104:R104)</f>
        <v>0</v>
      </c>
      <c r="S105" s="84">
        <f>SUM(S104:S104)</f>
        <v>0</v>
      </c>
      <c r="T105" s="84">
        <f>SUM(T104:T104)</f>
        <v>0</v>
      </c>
      <c r="U105" s="84">
        <f>SUM(U104:U104)</f>
        <v>0</v>
      </c>
      <c r="V105" s="156"/>
      <c r="W105" s="156"/>
      <c r="X105" s="156"/>
      <c r="Y105" s="84">
        <f>SUM(Y104:Y104)</f>
        <v>0</v>
      </c>
      <c r="Z105" s="156"/>
      <c r="AA105" s="156"/>
      <c r="AB105" s="84">
        <f>SUM(AB104:AB104)</f>
        <v>0</v>
      </c>
      <c r="AC105" s="84">
        <f>SUM(AC104:AC104)</f>
        <v>43980000</v>
      </c>
      <c r="AD105" s="84">
        <f>SUM(AD104:AD104)</f>
        <v>0</v>
      </c>
      <c r="AE105" s="84">
        <f>SUM(AE104:AE104)</f>
        <v>8796000</v>
      </c>
      <c r="AF105" s="84">
        <f>SUM(AF104:AF104)</f>
        <v>52776000</v>
      </c>
      <c r="AG105" s="156"/>
      <c r="AH105" s="156"/>
      <c r="AI105" s="156"/>
      <c r="AJ105" s="84">
        <f>SUM(AJ104:AJ104)</f>
        <v>0</v>
      </c>
      <c r="AK105" s="84">
        <f>SUM(AK104:AK104)</f>
        <v>0</v>
      </c>
      <c r="AL105" s="84">
        <f>SUM(AL104:AL104)</f>
        <v>0</v>
      </c>
      <c r="AM105" s="84">
        <f>SUM(AM104:AM104)</f>
        <v>0</v>
      </c>
      <c r="AN105" s="84">
        <f>SUM(AN104:AN104)</f>
        <v>0</v>
      </c>
      <c r="AO105" s="157"/>
      <c r="AP105" s="158"/>
      <c r="AQ105" s="84">
        <f t="shared" ref="AQ105:BB105" si="277">SUM(AQ104:AQ104)</f>
        <v>5221041.3</v>
      </c>
      <c r="AR105" s="84">
        <f t="shared" si="277"/>
        <v>52776000</v>
      </c>
      <c r="AS105" s="84">
        <f t="shared" si="277"/>
        <v>0</v>
      </c>
      <c r="AT105" s="84">
        <f t="shared" si="277"/>
        <v>57997041.299999997</v>
      </c>
      <c r="AU105" s="84">
        <f t="shared" si="277"/>
        <v>0</v>
      </c>
      <c r="AV105" s="84">
        <f t="shared" si="277"/>
        <v>0</v>
      </c>
      <c r="AW105" s="84">
        <f t="shared" si="277"/>
        <v>0</v>
      </c>
      <c r="AX105" s="84">
        <f t="shared" si="277"/>
        <v>0</v>
      </c>
      <c r="AY105" s="84">
        <f t="shared" si="277"/>
        <v>0</v>
      </c>
      <c r="AZ105" s="84">
        <f t="shared" si="277"/>
        <v>0</v>
      </c>
      <c r="BA105" s="84">
        <f t="shared" si="277"/>
        <v>0</v>
      </c>
      <c r="BB105" s="84">
        <f t="shared" si="277"/>
        <v>-57997041.299999997</v>
      </c>
      <c r="BC105" s="28"/>
      <c r="BD105" s="28"/>
      <c r="BE105" s="28"/>
      <c r="BF105" s="28"/>
    </row>
    <row r="106" spans="1:58" ht="42.75" customHeight="1" outlineLevel="2">
      <c r="A106" s="73"/>
      <c r="B106" s="107"/>
      <c r="C106" s="189"/>
      <c r="D106" s="198"/>
      <c r="E106" s="198"/>
      <c r="F106" s="415">
        <v>2026</v>
      </c>
      <c r="G106" s="415">
        <v>2028</v>
      </c>
      <c r="H106" s="67" t="s">
        <v>890</v>
      </c>
      <c r="I106" s="87" t="s">
        <v>5</v>
      </c>
      <c r="J106" s="249">
        <v>0.5</v>
      </c>
      <c r="K106" s="83">
        <v>3</v>
      </c>
      <c r="L106" s="82">
        <f>IF(I106&lt;&gt;0,((VLOOKUP(I106,'1. Standard_Cost'!$B$4:$D$9,2)+VLOOKUP(I106,'1. Standard_Cost'!$B$4:$D$9,3))*J106*K106),"0")</f>
        <v>173130</v>
      </c>
      <c r="M106" s="82">
        <f>L106*'1. Standard_Cost'!$F$4</f>
        <v>28912.710000000003</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83"/>
      <c r="AB106" s="84">
        <f>+Z106*'1. Standard_Cost'!$B$21+AA106*'1. Standard_Cost'!$C$21</f>
        <v>0</v>
      </c>
      <c r="AC106" s="85">
        <f>(L106+M106)*0.1</f>
        <v>20204.271000000001</v>
      </c>
      <c r="AD106" s="86"/>
      <c r="AE106" s="84">
        <f>SUM(AD106,AC106,AB106,Y106,U106,T106,S106,R106)*'1. Standard_Cost'!$B$29</f>
        <v>4040.8542000000002</v>
      </c>
      <c r="AF106" s="84">
        <f>SUM(AE106,AD106,AC106,AB106,Y106,U106,T106,S106,R106)</f>
        <v>24245.125200000002</v>
      </c>
      <c r="AG106" s="83"/>
      <c r="AH106" s="83"/>
      <c r="AI106" s="83"/>
      <c r="AJ106" s="87"/>
      <c r="AK106" s="87"/>
      <c r="AL106" s="87"/>
      <c r="AM106" s="84">
        <f>AG106*'1. Standard_Cost'!$B$25+'Incremental_Cost Year 2'!AH106*'1. Standard_Cost'!$C$25+'Incremental_Cost Year 2'!AI106*'1. Standard_Cost'!$D$25+'Incremental_Cost Year 2'!AJ106+'Incremental_Cost Year 2'!AL106+AK106</f>
        <v>0</v>
      </c>
      <c r="AN106" s="84">
        <f>AM106*'1. Standard_Cost'!$C$29</f>
        <v>0</v>
      </c>
      <c r="AO106" s="153"/>
      <c r="AP106" s="144">
        <f t="shared" ref="AP106" si="278">AQ106+AR106</f>
        <v>226287.8352</v>
      </c>
      <c r="AQ106" s="113">
        <f>L106+M106</f>
        <v>202042.71</v>
      </c>
      <c r="AR106" s="113">
        <f>AF106</f>
        <v>24245.125200000002</v>
      </c>
      <c r="AS106" s="113">
        <f>AM106+AN106</f>
        <v>0</v>
      </c>
      <c r="AT106" s="113">
        <f>SUM(AQ106,AR106,AS106)</f>
        <v>226287.8352</v>
      </c>
      <c r="AU106" s="154">
        <f>AT106</f>
        <v>226287.8352</v>
      </c>
      <c r="AV106" s="154"/>
      <c r="AW106" s="154"/>
      <c r="AX106" s="154"/>
      <c r="AY106" s="154"/>
      <c r="AZ106" s="154"/>
      <c r="BA106" s="154"/>
      <c r="BB106" s="155">
        <f>SUM(AU106:BA106)-AT106</f>
        <v>0</v>
      </c>
      <c r="BC106" s="28"/>
      <c r="BD106" s="28"/>
      <c r="BE106" s="28"/>
      <c r="BF106" s="28"/>
    </row>
    <row r="107" spans="1:58" ht="42.75" customHeight="1" outlineLevel="2">
      <c r="A107" s="73"/>
      <c r="B107" s="107"/>
      <c r="C107" s="189"/>
      <c r="D107" s="414" t="s">
        <v>538</v>
      </c>
      <c r="E107" s="414" t="s">
        <v>888</v>
      </c>
      <c r="F107" s="415">
        <v>2026</v>
      </c>
      <c r="G107" s="415">
        <v>2028</v>
      </c>
      <c r="H107" s="219" t="s">
        <v>889</v>
      </c>
      <c r="I107" s="156"/>
      <c r="J107" s="156"/>
      <c r="K107" s="156"/>
      <c r="L107" s="84">
        <f>SUM(L106:L106)</f>
        <v>173130</v>
      </c>
      <c r="M107" s="84">
        <f>SUM(M106:M106)</f>
        <v>28912.710000000003</v>
      </c>
      <c r="N107" s="156"/>
      <c r="O107" s="156"/>
      <c r="P107" s="156"/>
      <c r="Q107" s="156"/>
      <c r="R107" s="84">
        <f>SUM(R106:R106)</f>
        <v>0</v>
      </c>
      <c r="S107" s="84">
        <f>SUM(S106:S106)</f>
        <v>0</v>
      </c>
      <c r="T107" s="84">
        <f>SUM(T106:T106)</f>
        <v>0</v>
      </c>
      <c r="U107" s="84">
        <f>SUM(U106:U106)</f>
        <v>0</v>
      </c>
      <c r="V107" s="156"/>
      <c r="W107" s="156"/>
      <c r="X107" s="156"/>
      <c r="Y107" s="84">
        <f>SUM(Y106:Y106)</f>
        <v>0</v>
      </c>
      <c r="Z107" s="156"/>
      <c r="AA107" s="156"/>
      <c r="AB107" s="84">
        <f>SUM(AB106:AB106)</f>
        <v>0</v>
      </c>
      <c r="AC107" s="84">
        <f>SUM(AC106:AC106)</f>
        <v>20204.271000000001</v>
      </c>
      <c r="AD107" s="84">
        <f>SUM(AD106:AD106)</f>
        <v>0</v>
      </c>
      <c r="AE107" s="84">
        <f>SUM(AE106:AE106)</f>
        <v>4040.8542000000002</v>
      </c>
      <c r="AF107" s="84">
        <f>SUM(AF106:AF106)</f>
        <v>24245.125200000002</v>
      </c>
      <c r="AG107" s="156"/>
      <c r="AH107" s="156"/>
      <c r="AI107" s="156"/>
      <c r="AJ107" s="84">
        <f>SUM(AJ106:AJ106)</f>
        <v>0</v>
      </c>
      <c r="AK107" s="84">
        <f>SUM(AK106:AK106)</f>
        <v>0</v>
      </c>
      <c r="AL107" s="84">
        <f>SUM(AL106:AL106)</f>
        <v>0</v>
      </c>
      <c r="AM107" s="84">
        <f>SUM(AM106:AM106)</f>
        <v>0</v>
      </c>
      <c r="AN107" s="84">
        <f>SUM(AN106:AN106)</f>
        <v>0</v>
      </c>
      <c r="AO107" s="157"/>
      <c r="AP107" s="158"/>
      <c r="AQ107" s="84">
        <f t="shared" ref="AQ107:BB107" si="279">SUM(AQ106:AQ106)</f>
        <v>202042.71</v>
      </c>
      <c r="AR107" s="84">
        <f t="shared" si="279"/>
        <v>24245.125200000002</v>
      </c>
      <c r="AS107" s="84">
        <f t="shared" si="279"/>
        <v>0</v>
      </c>
      <c r="AT107" s="84">
        <f t="shared" si="279"/>
        <v>226287.8352</v>
      </c>
      <c r="AU107" s="84">
        <f t="shared" si="279"/>
        <v>226287.8352</v>
      </c>
      <c r="AV107" s="84">
        <f t="shared" si="279"/>
        <v>0</v>
      </c>
      <c r="AW107" s="84">
        <f t="shared" si="279"/>
        <v>0</v>
      </c>
      <c r="AX107" s="84">
        <f t="shared" si="279"/>
        <v>0</v>
      </c>
      <c r="AY107" s="84">
        <f t="shared" si="279"/>
        <v>0</v>
      </c>
      <c r="AZ107" s="84">
        <f t="shared" si="279"/>
        <v>0</v>
      </c>
      <c r="BA107" s="84">
        <f t="shared" si="279"/>
        <v>0</v>
      </c>
      <c r="BB107" s="84">
        <f t="shared" si="279"/>
        <v>0</v>
      </c>
      <c r="BC107" s="28"/>
      <c r="BD107" s="28"/>
      <c r="BE107" s="28"/>
      <c r="BF107" s="28"/>
    </row>
    <row r="108" spans="1:58" ht="42.75" customHeight="1" outlineLevel="2">
      <c r="A108" s="73"/>
      <c r="B108" s="107"/>
      <c r="C108" s="189"/>
      <c r="D108" s="198"/>
      <c r="E108" s="198"/>
      <c r="F108" s="415">
        <v>2026</v>
      </c>
      <c r="G108" s="415">
        <v>2028</v>
      </c>
      <c r="H108" s="67" t="s">
        <v>1043</v>
      </c>
      <c r="I108" s="87"/>
      <c r="J108" s="83"/>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83"/>
      <c r="AB108" s="84">
        <f>+Z108*'1. Standard_Cost'!$B$21+AA108*'1. Standard_Cost'!$C$21</f>
        <v>0</v>
      </c>
      <c r="AC108" s="85"/>
      <c r="AD108" s="86"/>
      <c r="AE108" s="84">
        <f>SUM(AD108,AC108,AB108,Y108,U108,T108,S108,R108)*'1. Standard_Cost'!$B$29</f>
        <v>0</v>
      </c>
      <c r="AF108" s="84">
        <f t="shared" ref="AF108" si="280">SUM(AE108,AD108,AC108,AB108,Y108,U108,T108,S108,R108)</f>
        <v>0</v>
      </c>
      <c r="AG108" s="83"/>
      <c r="AH108" s="83"/>
      <c r="AI108" s="83"/>
      <c r="AJ108" s="87"/>
      <c r="AK108" s="87"/>
      <c r="AL108" s="87"/>
      <c r="AM108" s="84">
        <f>AG108*'1. Standard_Cost'!$B$25+'Incremental_Cost Year 2'!AH108*'1. Standard_Cost'!$C$25+'Incremental_Cost Year 2'!AI108*'1. Standard_Cost'!$D$25+'Incremental_Cost Year 2'!AJ108+'Incremental_Cost Year 2'!AL108+AK108</f>
        <v>0</v>
      </c>
      <c r="AN108" s="84">
        <f>AM108*'1. Standard_Cost'!$C$29</f>
        <v>0</v>
      </c>
      <c r="AO108" s="153"/>
      <c r="AP108" s="144">
        <f t="shared" ref="AP108" si="281">AQ108+AR108</f>
        <v>0</v>
      </c>
      <c r="AQ108" s="113">
        <f t="shared" ref="AQ108" si="282">L108+M108</f>
        <v>0</v>
      </c>
      <c r="AR108" s="113">
        <f t="shared" ref="AR108" si="283">AF108</f>
        <v>0</v>
      </c>
      <c r="AS108" s="113">
        <f t="shared" ref="AS108" si="284">AM108+AN108</f>
        <v>0</v>
      </c>
      <c r="AT108" s="113">
        <f t="shared" ref="AT108" si="285">SUM(AQ108,AR108,AS108)</f>
        <v>0</v>
      </c>
      <c r="AU108" s="154"/>
      <c r="AV108" s="154"/>
      <c r="AW108" s="154"/>
      <c r="AX108" s="154"/>
      <c r="AY108" s="154"/>
      <c r="AZ108" s="154">
        <f>AT108</f>
        <v>0</v>
      </c>
      <c r="BA108" s="154"/>
      <c r="BB108" s="155">
        <f t="shared" ref="BB108" si="286">SUM(AU108:BA108)-AT108</f>
        <v>0</v>
      </c>
      <c r="BC108" s="28"/>
      <c r="BD108" s="28"/>
      <c r="BE108" s="28"/>
      <c r="BF108" s="28"/>
    </row>
    <row r="109" spans="1:58" ht="42.75" customHeight="1" outlineLevel="2">
      <c r="A109" s="73"/>
      <c r="B109" s="107"/>
      <c r="C109" s="189"/>
      <c r="D109" s="414" t="s">
        <v>802</v>
      </c>
      <c r="E109" s="414" t="s">
        <v>891</v>
      </c>
      <c r="F109" s="415">
        <v>2026</v>
      </c>
      <c r="G109" s="415">
        <v>2028</v>
      </c>
      <c r="H109" s="219" t="s">
        <v>892</v>
      </c>
      <c r="I109" s="156"/>
      <c r="J109" s="156"/>
      <c r="K109" s="156"/>
      <c r="L109" s="84">
        <f>SUM(L108:L108)</f>
        <v>0</v>
      </c>
      <c r="M109" s="84">
        <f>SUM(M108:M108)</f>
        <v>0</v>
      </c>
      <c r="N109" s="156"/>
      <c r="O109" s="156"/>
      <c r="P109" s="156"/>
      <c r="Q109" s="156"/>
      <c r="R109" s="84">
        <f t="shared" ref="R109" si="287">SUM(R108:R108)</f>
        <v>0</v>
      </c>
      <c r="S109" s="84">
        <f t="shared" ref="S109" si="288">SUM(S108:S108)</f>
        <v>0</v>
      </c>
      <c r="T109" s="84">
        <f t="shared" ref="T109" si="289">SUM(T108:T108)</f>
        <v>0</v>
      </c>
      <c r="U109" s="84">
        <f t="shared" ref="U109" si="290">SUM(U108:U108)</f>
        <v>0</v>
      </c>
      <c r="V109" s="156"/>
      <c r="W109" s="156"/>
      <c r="X109" s="156"/>
      <c r="Y109" s="84">
        <f>SUM(Y108:Y108)</f>
        <v>0</v>
      </c>
      <c r="Z109" s="156"/>
      <c r="AA109" s="156"/>
      <c r="AB109" s="84">
        <f t="shared" ref="AB109" si="291">SUM(AB108:AB108)</f>
        <v>0</v>
      </c>
      <c r="AC109" s="84">
        <f t="shared" ref="AC109" si="292">SUM(AC108:AC108)</f>
        <v>0</v>
      </c>
      <c r="AD109" s="84">
        <f t="shared" ref="AD109" si="293">SUM(AD108:AD108)</f>
        <v>0</v>
      </c>
      <c r="AE109" s="84">
        <f t="shared" ref="AE109" si="294">SUM(AE108:AE108)</f>
        <v>0</v>
      </c>
      <c r="AF109" s="84">
        <f t="shared" ref="AF109" si="295">SUM(AF108:AF108)</f>
        <v>0</v>
      </c>
      <c r="AG109" s="156"/>
      <c r="AH109" s="156"/>
      <c r="AI109" s="156"/>
      <c r="AJ109" s="84">
        <f t="shared" ref="AJ109" si="296">SUM(AJ108:AJ108)</f>
        <v>0</v>
      </c>
      <c r="AK109" s="84">
        <f t="shared" ref="AK109" si="297">SUM(AK108:AK108)</f>
        <v>0</v>
      </c>
      <c r="AL109" s="84">
        <f t="shared" ref="AL109" si="298">SUM(AL108:AL108)</f>
        <v>0</v>
      </c>
      <c r="AM109" s="84">
        <f t="shared" ref="AM109" si="299">SUM(AM108:AM108)</f>
        <v>0</v>
      </c>
      <c r="AN109" s="84">
        <f t="shared" ref="AN109" si="300">SUM(AN108:AN108)</f>
        <v>0</v>
      </c>
      <c r="AO109" s="157"/>
      <c r="AP109" s="158"/>
      <c r="AQ109" s="84">
        <f t="shared" ref="AQ109" si="301">SUM(AQ108:AQ108)</f>
        <v>0</v>
      </c>
      <c r="AR109" s="84">
        <f t="shared" ref="AR109" si="302">SUM(AR108:AR108)</f>
        <v>0</v>
      </c>
      <c r="AS109" s="84">
        <f t="shared" ref="AS109" si="303">SUM(AS108:AS108)</f>
        <v>0</v>
      </c>
      <c r="AT109" s="84">
        <f t="shared" ref="AT109" si="304">SUM(AT108:AT108)</f>
        <v>0</v>
      </c>
      <c r="AU109" s="84">
        <f t="shared" ref="AU109" si="305">SUM(AU108:AU108)</f>
        <v>0</v>
      </c>
      <c r="AV109" s="84">
        <f t="shared" ref="AV109" si="306">SUM(AV108:AV108)</f>
        <v>0</v>
      </c>
      <c r="AW109" s="84">
        <f t="shared" ref="AW109" si="307">SUM(AW108:AW108)</f>
        <v>0</v>
      </c>
      <c r="AX109" s="84">
        <f t="shared" ref="AX109" si="308">SUM(AX108:AX108)</f>
        <v>0</v>
      </c>
      <c r="AY109" s="84">
        <f t="shared" ref="AY109" si="309">SUM(AY108:AY108)</f>
        <v>0</v>
      </c>
      <c r="AZ109" s="84">
        <f t="shared" ref="AZ109" si="310">SUM(AZ108:AZ108)</f>
        <v>0</v>
      </c>
      <c r="BA109" s="84">
        <f t="shared" ref="BA109" si="311">SUM(BA108:BA108)</f>
        <v>0</v>
      </c>
      <c r="BB109" s="84">
        <f t="shared" ref="BB109" si="312">SUM(BB108:BB108)</f>
        <v>0</v>
      </c>
      <c r="BC109" s="28"/>
      <c r="BD109" s="28"/>
      <c r="BE109" s="28"/>
      <c r="BF109" s="28"/>
    </row>
    <row r="110" spans="1:58" ht="42.75" customHeight="1" outlineLevel="2">
      <c r="A110" s="73"/>
      <c r="B110" s="253"/>
      <c r="C110" s="291"/>
      <c r="D110" s="221"/>
      <c r="E110" s="221"/>
      <c r="F110" s="415">
        <v>2026</v>
      </c>
      <c r="G110" s="415">
        <v>2028</v>
      </c>
      <c r="H110" s="67" t="s">
        <v>1045</v>
      </c>
      <c r="I110" s="87" t="s">
        <v>161</v>
      </c>
      <c r="J110" s="83">
        <v>3</v>
      </c>
      <c r="K110" s="83">
        <v>42</v>
      </c>
      <c r="L110" s="82">
        <f>IF(I110&lt;&gt;0,((VLOOKUP(I110,'1. Standard_Cost'!$B$4:$D$9,2)+VLOOKUP(I110,'1. Standard_Cost'!$B$4:$D$9,3))*J110*K110),"0")</f>
        <v>12526920</v>
      </c>
      <c r="M110" s="82">
        <f>L110*'1. Standard_Cost'!$F$4</f>
        <v>2091995.6400000001</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f>(L110+M110)*0.25</f>
        <v>3654728.91</v>
      </c>
      <c r="AD110" s="86"/>
      <c r="AE110" s="84">
        <f>SUM(AD110,AC110,AB110,Y110,U110,T110,S110,R110)*'1. Standard_Cost'!$B$29</f>
        <v>730945.78200000012</v>
      </c>
      <c r="AF110" s="84">
        <f t="shared" ref="AF110" si="313">SUM(AE110,AD110,AC110,AB110,Y110,U110,T110,S110,R110)</f>
        <v>4385674.6919999998</v>
      </c>
      <c r="AG110" s="83"/>
      <c r="AH110" s="83"/>
      <c r="AI110" s="83"/>
      <c r="AJ110" s="87"/>
      <c r="AK110" s="87"/>
      <c r="AL110" s="87"/>
      <c r="AM110" s="84">
        <f>AG110*'1. Standard_Cost'!$B$25+'Incremental_Cost Year 2'!AH110*'1. Standard_Cost'!$C$25+'Incremental_Cost Year 2'!AI110*'1. Standard_Cost'!$D$25+'Incremental_Cost Year 2'!AJ110+'Incremental_Cost Year 2'!AL110+AK110</f>
        <v>0</v>
      </c>
      <c r="AN110" s="84">
        <f>AM110*'1. Standard_Cost'!$C$29</f>
        <v>0</v>
      </c>
      <c r="AO110" s="153"/>
      <c r="AP110" s="144">
        <f t="shared" ref="AP110" si="314">AQ110+AR110</f>
        <v>19004590.332000002</v>
      </c>
      <c r="AQ110" s="113">
        <f t="shared" ref="AQ110" si="315">L110+M110</f>
        <v>14618915.640000001</v>
      </c>
      <c r="AR110" s="113">
        <f t="shared" ref="AR110" si="316">AF110</f>
        <v>4385674.6919999998</v>
      </c>
      <c r="AS110" s="113">
        <f t="shared" ref="AS110" si="317">AM110+AN110</f>
        <v>0</v>
      </c>
      <c r="AT110" s="113">
        <f t="shared" ref="AT110" si="318">SUM(AQ110,AR110,AS110)</f>
        <v>19004590.332000002</v>
      </c>
      <c r="AU110" s="154">
        <f>AQ110</f>
        <v>14618915.640000001</v>
      </c>
      <c r="AV110" s="154"/>
      <c r="AW110" s="154"/>
      <c r="AX110" s="154"/>
      <c r="AY110" s="154"/>
      <c r="AZ110" s="154"/>
      <c r="BA110" s="154"/>
      <c r="BB110" s="155">
        <f t="shared" ref="BB110" si="319">SUM(AU110:BA110)-AT110</f>
        <v>-4385674.6920000017</v>
      </c>
      <c r="BC110" s="28"/>
      <c r="BD110" s="28"/>
      <c r="BE110" s="28"/>
      <c r="BF110" s="28"/>
    </row>
    <row r="111" spans="1:58" ht="56.45" customHeight="1" outlineLevel="1">
      <c r="A111" s="73"/>
      <c r="B111" s="253"/>
      <c r="C111" s="274"/>
      <c r="D111" s="457" t="s">
        <v>831</v>
      </c>
      <c r="E111" s="455" t="s">
        <v>893</v>
      </c>
      <c r="F111" s="415">
        <v>2026</v>
      </c>
      <c r="G111" s="415">
        <v>2028</v>
      </c>
      <c r="H111" s="219" t="s">
        <v>894</v>
      </c>
      <c r="I111" s="156"/>
      <c r="J111" s="156"/>
      <c r="K111" s="156"/>
      <c r="L111" s="84">
        <f>SUM(L110:L110)</f>
        <v>12526920</v>
      </c>
      <c r="M111" s="84">
        <f>SUM(M110:M110)</f>
        <v>2091995.6400000001</v>
      </c>
      <c r="N111" s="156"/>
      <c r="O111" s="156"/>
      <c r="P111" s="156"/>
      <c r="Q111" s="156"/>
      <c r="R111" s="84">
        <f t="shared" ref="R111" si="320">SUM(R110:R110)</f>
        <v>0</v>
      </c>
      <c r="S111" s="84">
        <f t="shared" ref="S111" si="321">SUM(S110:S110)</f>
        <v>0</v>
      </c>
      <c r="T111" s="84">
        <f t="shared" ref="T111" si="322">SUM(T110:T110)</f>
        <v>0</v>
      </c>
      <c r="U111" s="84">
        <f t="shared" ref="U111" si="323">SUM(U110:U110)</f>
        <v>0</v>
      </c>
      <c r="V111" s="156"/>
      <c r="W111" s="156"/>
      <c r="X111" s="156"/>
      <c r="Y111" s="84">
        <f>SUM(Y110:Y110)</f>
        <v>0</v>
      </c>
      <c r="Z111" s="156"/>
      <c r="AA111" s="156"/>
      <c r="AB111" s="84">
        <f t="shared" ref="AB111" si="324">SUM(AB110:AB110)</f>
        <v>0</v>
      </c>
      <c r="AC111" s="84">
        <f t="shared" ref="AC111" si="325">SUM(AC110:AC110)</f>
        <v>3654728.91</v>
      </c>
      <c r="AD111" s="84">
        <f t="shared" ref="AD111" si="326">SUM(AD110:AD110)</f>
        <v>0</v>
      </c>
      <c r="AE111" s="84">
        <f t="shared" ref="AE111" si="327">SUM(AE110:AE110)</f>
        <v>730945.78200000012</v>
      </c>
      <c r="AF111" s="84">
        <f t="shared" ref="AF111" si="328">SUM(AF110:AF110)</f>
        <v>4385674.6919999998</v>
      </c>
      <c r="AG111" s="156"/>
      <c r="AH111" s="156"/>
      <c r="AI111" s="156"/>
      <c r="AJ111" s="84">
        <f t="shared" ref="AJ111" si="329">SUM(AJ110:AJ110)</f>
        <v>0</v>
      </c>
      <c r="AK111" s="84">
        <f t="shared" ref="AK111" si="330">SUM(AK110:AK110)</f>
        <v>0</v>
      </c>
      <c r="AL111" s="84">
        <f t="shared" ref="AL111" si="331">SUM(AL110:AL110)</f>
        <v>0</v>
      </c>
      <c r="AM111" s="84">
        <f t="shared" ref="AM111" si="332">SUM(AM110:AM110)</f>
        <v>0</v>
      </c>
      <c r="AN111" s="84">
        <f t="shared" ref="AN111" si="333">SUM(AN110:AN110)</f>
        <v>0</v>
      </c>
      <c r="AO111" s="157"/>
      <c r="AP111" s="158"/>
      <c r="AQ111" s="84">
        <f t="shared" ref="AQ111" si="334">SUM(AQ110:AQ110)</f>
        <v>14618915.640000001</v>
      </c>
      <c r="AR111" s="84">
        <f t="shared" ref="AR111" si="335">SUM(AR110:AR110)</f>
        <v>4385674.6919999998</v>
      </c>
      <c r="AS111" s="84">
        <f t="shared" ref="AS111" si="336">SUM(AS110:AS110)</f>
        <v>0</v>
      </c>
      <c r="AT111" s="84">
        <f t="shared" ref="AT111" si="337">SUM(AT110:AT110)</f>
        <v>19004590.332000002</v>
      </c>
      <c r="AU111" s="84">
        <f t="shared" ref="AU111" si="338">SUM(AU110:AU110)</f>
        <v>14618915.640000001</v>
      </c>
      <c r="AV111" s="84">
        <f t="shared" ref="AV111" si="339">SUM(AV110:AV110)</f>
        <v>0</v>
      </c>
      <c r="AW111" s="84">
        <f t="shared" ref="AW111" si="340">SUM(AW110:AW110)</f>
        <v>0</v>
      </c>
      <c r="AX111" s="84">
        <f t="shared" ref="AX111" si="341">SUM(AX110:AX110)</f>
        <v>0</v>
      </c>
      <c r="AY111" s="84">
        <f t="shared" ref="AY111" si="342">SUM(AY110:AY110)</f>
        <v>0</v>
      </c>
      <c r="AZ111" s="84">
        <f t="shared" ref="AZ111" si="343">SUM(AZ110:AZ110)</f>
        <v>0</v>
      </c>
      <c r="BA111" s="84">
        <f t="shared" ref="BA111" si="344">SUM(BA110:BA110)</f>
        <v>0</v>
      </c>
      <c r="BB111" s="84">
        <f t="shared" ref="BB111" si="345">SUM(BB110:BB110)</f>
        <v>-4385674.6920000017</v>
      </c>
      <c r="BC111" s="28"/>
      <c r="BD111" s="28"/>
      <c r="BE111" s="28"/>
      <c r="BF111" s="28"/>
    </row>
    <row r="112" spans="1:58" ht="53.45" customHeight="1" outlineLevel="2">
      <c r="A112" s="73"/>
      <c r="B112" s="181"/>
      <c r="C112" s="188"/>
      <c r="D112" s="223"/>
      <c r="E112" s="223"/>
      <c r="F112" s="415">
        <v>2026</v>
      </c>
      <c r="G112" s="415">
        <v>2028</v>
      </c>
      <c r="H112" s="453" t="s">
        <v>895</v>
      </c>
      <c r="I112" s="87" t="s">
        <v>5</v>
      </c>
      <c r="J112" s="83">
        <v>3</v>
      </c>
      <c r="K112" s="83">
        <v>6</v>
      </c>
      <c r="L112" s="82">
        <f>IF(I112&lt;&gt;0,((VLOOKUP(I112,'1. Standard_Cost'!$B$4:$D$9,2)+VLOOKUP(I112,'1. Standard_Cost'!$B$4:$D$9,3))*J112*K112),"0")</f>
        <v>2077560</v>
      </c>
      <c r="M112" s="82">
        <f>L112*'1. Standard_Cost'!$F$4</f>
        <v>346952.52</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SUM(AE112,AD112,AC112,AB112,Y112,U112,T112,S112,R112)</f>
        <v>0</v>
      </c>
      <c r="AG112" s="83"/>
      <c r="AH112" s="83"/>
      <c r="AI112" s="83"/>
      <c r="AJ112" s="87"/>
      <c r="AK112" s="87"/>
      <c r="AL112" s="87"/>
      <c r="AM112" s="84">
        <f>AG112*'1. Standard_Cost'!$B$25+'Incremental_Cost Year 2'!AH112*'1. Standard_Cost'!$C$25+'Incremental_Cost Year 2'!AI112*'1. Standard_Cost'!$D$25+'Incremental_Cost Year 2'!AJ112+'Incremental_Cost Year 2'!AL112+AK112</f>
        <v>0</v>
      </c>
      <c r="AN112" s="84">
        <f>AM112*'1. Standard_Cost'!$C$29</f>
        <v>0</v>
      </c>
      <c r="AO112" s="87"/>
      <c r="AP112" s="144">
        <f t="shared" ref="AP112:AP114" si="346">AQ112+AR112</f>
        <v>2424512.52</v>
      </c>
      <c r="AQ112" s="113">
        <f>L112+M112</f>
        <v>2424512.52</v>
      </c>
      <c r="AR112" s="113">
        <f>AF112</f>
        <v>0</v>
      </c>
      <c r="AS112" s="113">
        <f>AM112+AN112</f>
        <v>0</v>
      </c>
      <c r="AT112" s="113">
        <f>SUM(AQ112,AR112,AS112)</f>
        <v>2424512.52</v>
      </c>
      <c r="AU112" s="154"/>
      <c r="AV112" s="154"/>
      <c r="AW112" s="154"/>
      <c r="AX112" s="154"/>
      <c r="AY112" s="154"/>
      <c r="AZ112" s="154"/>
      <c r="BA112" s="154"/>
      <c r="BB112" s="155">
        <f>SUM(AU112:BA112)-AT112</f>
        <v>-2424512.52</v>
      </c>
      <c r="BC112" s="28"/>
      <c r="BD112" s="28"/>
      <c r="BE112" s="28"/>
      <c r="BF112" s="28"/>
    </row>
    <row r="113" spans="1:58" ht="47.45" customHeight="1" outlineLevel="2">
      <c r="A113" s="73"/>
      <c r="B113" s="107"/>
      <c r="C113" s="189"/>
      <c r="D113" s="198"/>
      <c r="E113" s="198"/>
      <c r="F113" s="415">
        <v>2026</v>
      </c>
      <c r="G113" s="415">
        <v>2028</v>
      </c>
      <c r="H113" s="452" t="s">
        <v>1048</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SUM(AE113,AD113,AC113,AB113,Y113,U113,T113,S113,R113)</f>
        <v>0</v>
      </c>
      <c r="AG113" s="83"/>
      <c r="AH113" s="83"/>
      <c r="AI113" s="83"/>
      <c r="AJ113" s="87"/>
      <c r="AK113" s="87"/>
      <c r="AL113" s="87"/>
      <c r="AM113" s="84">
        <f>AG113*'1. Standard_Cost'!$B$25+'Incremental_Cost Year 2'!AH113*'1. Standard_Cost'!$C$25+'Incremental_Cost Year 2'!AI113*'1. Standard_Cost'!$D$25+'Incremental_Cost Year 2'!AJ113+'Incremental_Cost Year 2'!AL113+AK113</f>
        <v>0</v>
      </c>
      <c r="AN113" s="84">
        <f>AM113*'1. Standard_Cost'!$C$29</f>
        <v>0</v>
      </c>
      <c r="AO113" s="87"/>
      <c r="AP113" s="144">
        <f t="shared" si="346"/>
        <v>0</v>
      </c>
      <c r="AQ113" s="113">
        <f>L113+M113</f>
        <v>0</v>
      </c>
      <c r="AR113" s="113">
        <f>AF113</f>
        <v>0</v>
      </c>
      <c r="AS113" s="113">
        <f>AM113+AN113</f>
        <v>0</v>
      </c>
      <c r="AT113" s="113">
        <f>SUM(AQ113,AR113,AS113)</f>
        <v>0</v>
      </c>
      <c r="AU113" s="154"/>
      <c r="AV113" s="154"/>
      <c r="AW113" s="154"/>
      <c r="AX113" s="154"/>
      <c r="AY113" s="154"/>
      <c r="AZ113" s="154"/>
      <c r="BA113" s="154">
        <f>AT113</f>
        <v>0</v>
      </c>
      <c r="BB113" s="155">
        <f>SUM(AU113:BA113)-AT113</f>
        <v>0</v>
      </c>
      <c r="BC113" s="28"/>
      <c r="BD113" s="28"/>
      <c r="BE113" s="28"/>
      <c r="BF113" s="28"/>
    </row>
    <row r="114" spans="1:58" ht="62.45" customHeight="1" outlineLevel="2">
      <c r="A114" s="73"/>
      <c r="B114" s="107"/>
      <c r="C114" s="189"/>
      <c r="D114" s="198"/>
      <c r="E114" s="198"/>
      <c r="F114" s="415">
        <v>2026</v>
      </c>
      <c r="G114" s="415">
        <v>2028</v>
      </c>
      <c r="H114" s="454" t="s">
        <v>1052</v>
      </c>
      <c r="I114" s="87" t="s">
        <v>3</v>
      </c>
      <c r="J114" s="83">
        <v>3</v>
      </c>
      <c r="K114" s="83">
        <v>3</v>
      </c>
      <c r="L114" s="82">
        <f>IF(I114&lt;&gt;0,((VLOOKUP(I114,'1. Standard_Cost'!$B$4:$D$9,2)+VLOOKUP(I114,'1. Standard_Cost'!$B$4:$D$9,3))*J114*K114),"0")</f>
        <v>1615500</v>
      </c>
      <c r="M114" s="82">
        <f>L114*'1. Standard_Cost'!$F$4</f>
        <v>269788.5</v>
      </c>
      <c r="N114" s="83"/>
      <c r="O114" s="83"/>
      <c r="P114" s="83"/>
      <c r="Q114" s="83"/>
      <c r="R114" s="84">
        <f>'1. Standard_Cost'!$B$13*N114*P114</f>
        <v>0</v>
      </c>
      <c r="S114" s="84">
        <f>N114*O114*P114*'1. Standard_Cost'!$C$13</f>
        <v>0</v>
      </c>
      <c r="T114" s="84">
        <f>N114*P114*Q114*'1. Standard_Cost'!$D$13</f>
        <v>0</v>
      </c>
      <c r="U114" s="84">
        <f>N114*O114*'1. Standard_Cost'!$E$13</f>
        <v>0</v>
      </c>
      <c r="V114" s="83"/>
      <c r="W114" s="83"/>
      <c r="X114" s="83"/>
      <c r="Y114" s="84">
        <f>+V114*((X114*'1. Standard_Cost'!$B$17)+(W114*X114*'1. Standard_Cost'!$C$17))</f>
        <v>0</v>
      </c>
      <c r="Z114" s="83"/>
      <c r="AA114" s="83">
        <v>20</v>
      </c>
      <c r="AB114" s="84">
        <f>+Z114*'1. Standard_Cost'!$B$21+AA114*'1. Standard_Cost'!$C$21</f>
        <v>500000</v>
      </c>
      <c r="AC114" s="85"/>
      <c r="AD114" s="86"/>
      <c r="AE114" s="84">
        <f>SUM(AD114,AC114,AB114,Y114,U114,T114,S114,R114)*'1. Standard_Cost'!$B$29</f>
        <v>100000</v>
      </c>
      <c r="AF114" s="84">
        <f>SUM(AE114,AD114,AC114,AB114,Y114,U114,T114,S114,R114)</f>
        <v>600000</v>
      </c>
      <c r="AG114" s="83"/>
      <c r="AH114" s="83"/>
      <c r="AI114" s="83"/>
      <c r="AJ114" s="87"/>
      <c r="AK114" s="87"/>
      <c r="AL114" s="87"/>
      <c r="AM114" s="84">
        <f>AG114*'1. Standard_Cost'!$B$25+'Incremental_Cost Year 2'!AH114*'1. Standard_Cost'!$C$25+'Incremental_Cost Year 2'!AI114*'1. Standard_Cost'!$D$25+'Incremental_Cost Year 2'!AJ114+'Incremental_Cost Year 2'!AL114+AK114</f>
        <v>0</v>
      </c>
      <c r="AN114" s="84">
        <f>AM114*'1. Standard_Cost'!$C$29</f>
        <v>0</v>
      </c>
      <c r="AO114" s="87"/>
      <c r="AP114" s="144">
        <f t="shared" si="346"/>
        <v>2485288.5</v>
      </c>
      <c r="AQ114" s="113">
        <f>L114+M114</f>
        <v>1885288.5</v>
      </c>
      <c r="AR114" s="113">
        <f>AF114</f>
        <v>600000</v>
      </c>
      <c r="AS114" s="113">
        <f>AM114+AN114</f>
        <v>0</v>
      </c>
      <c r="AT114" s="113">
        <f>SUM(AQ114,AR114,AS114)</f>
        <v>2485288.5</v>
      </c>
      <c r="AU114" s="154">
        <f>AQ114</f>
        <v>1885288.5</v>
      </c>
      <c r="AV114" s="154"/>
      <c r="AW114" s="154"/>
      <c r="AX114" s="154"/>
      <c r="AY114" s="154"/>
      <c r="AZ114" s="154"/>
      <c r="BA114" s="154"/>
      <c r="BB114" s="155">
        <f>SUM(AU114:BA114)-AT114</f>
        <v>-600000</v>
      </c>
      <c r="BC114" s="28"/>
      <c r="BD114" s="28"/>
      <c r="BE114" s="28"/>
      <c r="BF114" s="28"/>
    </row>
    <row r="115" spans="1:58" ht="49.15" customHeight="1" outlineLevel="2">
      <c r="A115" s="73"/>
      <c r="B115" s="107"/>
      <c r="C115" s="189"/>
      <c r="D115" s="414" t="s">
        <v>538</v>
      </c>
      <c r="E115" s="414" t="s">
        <v>896</v>
      </c>
      <c r="F115" s="415">
        <v>2026</v>
      </c>
      <c r="G115" s="415">
        <v>2028</v>
      </c>
      <c r="H115" s="219" t="s">
        <v>897</v>
      </c>
      <c r="I115" s="156"/>
      <c r="J115" s="156"/>
      <c r="K115" s="156"/>
      <c r="L115" s="84">
        <f>SUM(L112:L114)</f>
        <v>3693060</v>
      </c>
      <c r="M115" s="84">
        <f>SUM(M112:M114)</f>
        <v>616741.02</v>
      </c>
      <c r="N115" s="156"/>
      <c r="O115" s="156"/>
      <c r="P115" s="156"/>
      <c r="Q115" s="156"/>
      <c r="R115" s="84">
        <f t="shared" ref="R115:U115" si="347">SUM(R112:R114)</f>
        <v>0</v>
      </c>
      <c r="S115" s="84">
        <f t="shared" si="347"/>
        <v>0</v>
      </c>
      <c r="T115" s="84">
        <f t="shared" si="347"/>
        <v>0</v>
      </c>
      <c r="U115" s="84">
        <f t="shared" si="347"/>
        <v>0</v>
      </c>
      <c r="V115" s="156"/>
      <c r="W115" s="156"/>
      <c r="X115" s="156"/>
      <c r="Y115" s="84">
        <f>SUM(Y112:Y114)</f>
        <v>0</v>
      </c>
      <c r="Z115" s="156"/>
      <c r="AA115" s="156"/>
      <c r="AB115" s="84">
        <f t="shared" ref="AB115:AF115" si="348">SUM(AB112:AB114)</f>
        <v>500000</v>
      </c>
      <c r="AC115" s="84">
        <f t="shared" si="348"/>
        <v>0</v>
      </c>
      <c r="AD115" s="84">
        <f t="shared" si="348"/>
        <v>0</v>
      </c>
      <c r="AE115" s="84">
        <f t="shared" si="348"/>
        <v>100000</v>
      </c>
      <c r="AF115" s="84">
        <f t="shared" si="348"/>
        <v>600000</v>
      </c>
      <c r="AG115" s="156"/>
      <c r="AH115" s="156"/>
      <c r="AI115" s="156"/>
      <c r="AJ115" s="84">
        <f t="shared" ref="AJ115:AN115" si="349">SUM(AJ112:AJ114)</f>
        <v>0</v>
      </c>
      <c r="AK115" s="84">
        <f t="shared" si="349"/>
        <v>0</v>
      </c>
      <c r="AL115" s="84">
        <f t="shared" si="349"/>
        <v>0</v>
      </c>
      <c r="AM115" s="84">
        <f t="shared" si="349"/>
        <v>0</v>
      </c>
      <c r="AN115" s="84">
        <f t="shared" si="349"/>
        <v>0</v>
      </c>
      <c r="AO115" s="157"/>
      <c r="AP115" s="158"/>
      <c r="AQ115" s="84">
        <f t="shared" ref="AQ115:BB115" si="350">SUM(AQ112:AQ114)</f>
        <v>4309801.0199999996</v>
      </c>
      <c r="AR115" s="84">
        <f t="shared" si="350"/>
        <v>600000</v>
      </c>
      <c r="AS115" s="84">
        <f t="shared" si="350"/>
        <v>0</v>
      </c>
      <c r="AT115" s="84">
        <f t="shared" si="350"/>
        <v>4909801.0199999996</v>
      </c>
      <c r="AU115" s="84">
        <f t="shared" si="350"/>
        <v>1885288.5</v>
      </c>
      <c r="AV115" s="84">
        <f t="shared" si="350"/>
        <v>0</v>
      </c>
      <c r="AW115" s="84">
        <f t="shared" si="350"/>
        <v>0</v>
      </c>
      <c r="AX115" s="84">
        <f t="shared" si="350"/>
        <v>0</v>
      </c>
      <c r="AY115" s="84">
        <f t="shared" si="350"/>
        <v>0</v>
      </c>
      <c r="AZ115" s="84">
        <f t="shared" si="350"/>
        <v>0</v>
      </c>
      <c r="BA115" s="84">
        <f t="shared" si="350"/>
        <v>0</v>
      </c>
      <c r="BB115" s="84">
        <f t="shared" si="350"/>
        <v>-3024512.52</v>
      </c>
      <c r="BC115" s="28"/>
      <c r="BD115" s="28"/>
      <c r="BE115" s="28"/>
      <c r="BF115" s="28"/>
    </row>
  </sheetData>
  <mergeCells count="8">
    <mergeCell ref="C92:E92"/>
    <mergeCell ref="AQ2:BB2"/>
    <mergeCell ref="B1:H1"/>
    <mergeCell ref="B2:E2"/>
    <mergeCell ref="B3:E3"/>
    <mergeCell ref="C57:E57"/>
    <mergeCell ref="C5:E5"/>
    <mergeCell ref="C29:E29"/>
  </mergeCells>
  <conditionalFormatting sqref="BB5:BB8 BB13:BB20 BB28 BB30 BB59:BB61 BB63:BB64 BB66 BB75:BB77 BB93 BB104:BB105">
    <cfRule type="cellIs" dxfId="251" priority="157" operator="lessThan">
      <formula>0</formula>
    </cfRule>
    <cfRule type="cellIs" dxfId="250" priority="158" operator="lessThan">
      <formula>-105575</formula>
    </cfRule>
  </conditionalFormatting>
  <conditionalFormatting sqref="BB10:BB11">
    <cfRule type="cellIs" dxfId="249" priority="151" operator="lessThan">
      <formula>0</formula>
    </cfRule>
    <cfRule type="cellIs" dxfId="248" priority="152" operator="lessThan">
      <formula>-105575</formula>
    </cfRule>
  </conditionalFormatting>
  <conditionalFormatting sqref="BB22">
    <cfRule type="cellIs" dxfId="247" priority="149" operator="lessThan">
      <formula>0</formula>
    </cfRule>
    <cfRule type="cellIs" dxfId="246" priority="150" operator="lessThan">
      <formula>-105575</formula>
    </cfRule>
  </conditionalFormatting>
  <conditionalFormatting sqref="BB24">
    <cfRule type="cellIs" dxfId="245" priority="147" operator="lessThan">
      <formula>0</formula>
    </cfRule>
    <cfRule type="cellIs" dxfId="244" priority="148" operator="lessThan">
      <formula>-105575</formula>
    </cfRule>
  </conditionalFormatting>
  <conditionalFormatting sqref="BB33">
    <cfRule type="cellIs" dxfId="243" priority="143" operator="lessThan">
      <formula>0</formula>
    </cfRule>
    <cfRule type="cellIs" dxfId="242" priority="144" operator="lessThan">
      <formula>-105575</formula>
    </cfRule>
  </conditionalFormatting>
  <conditionalFormatting sqref="BB39 BB41:BB43">
    <cfRule type="cellIs" dxfId="241" priority="21" operator="lessThan">
      <formula>0</formula>
    </cfRule>
    <cfRule type="cellIs" dxfId="240" priority="22" operator="lessThan">
      <formula>-105575</formula>
    </cfRule>
  </conditionalFormatting>
  <conditionalFormatting sqref="BB45:BB46">
    <cfRule type="cellIs" dxfId="239" priority="137" operator="lessThan">
      <formula>0</formula>
    </cfRule>
    <cfRule type="cellIs" dxfId="238" priority="138" operator="lessThan">
      <formula>-105575</formula>
    </cfRule>
  </conditionalFormatting>
  <conditionalFormatting sqref="BB68 BB70:BB73">
    <cfRule type="cellIs" dxfId="237" priority="13" operator="lessThan">
      <formula>0</formula>
    </cfRule>
    <cfRule type="cellIs" dxfId="236" priority="14" operator="lessThan">
      <formula>-105575</formula>
    </cfRule>
  </conditionalFormatting>
  <conditionalFormatting sqref="BB79">
    <cfRule type="cellIs" dxfId="235" priority="11" operator="lessThan">
      <formula>0</formula>
    </cfRule>
    <cfRule type="cellIs" dxfId="234" priority="12" operator="lessThan">
      <formula>-105575</formula>
    </cfRule>
  </conditionalFormatting>
  <conditionalFormatting sqref="BB81:BB82">
    <cfRule type="cellIs" dxfId="233" priority="9" operator="lessThan">
      <formula>0</formula>
    </cfRule>
    <cfRule type="cellIs" dxfId="232" priority="10" operator="lessThan">
      <formula>-105575</formula>
    </cfRule>
  </conditionalFormatting>
  <conditionalFormatting sqref="BB102">
    <cfRule type="cellIs" dxfId="231" priority="3" operator="lessThan">
      <formula>0</formula>
    </cfRule>
    <cfRule type="cellIs" dxfId="230" priority="4" operator="lessThan">
      <formula>-105575</formula>
    </cfRule>
  </conditionalFormatting>
  <conditionalFormatting sqref="BB113:BB114">
    <cfRule type="cellIs" dxfId="229" priority="1" operator="lessThan">
      <formula>0</formula>
    </cfRule>
    <cfRule type="cellIs" dxfId="228" priority="2" operator="lessThan">
      <formula>-105575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15"/>
  <sheetViews>
    <sheetView topLeftCell="I1" zoomScale="50" zoomScaleNormal="50" workbookViewId="0">
      <selection activeCell="AF3" sqref="AF3"/>
    </sheetView>
  </sheetViews>
  <sheetFormatPr defaultColWidth="8.85546875" defaultRowHeight="18.75" outlineLevelRow="2" outlineLevelCol="2"/>
  <cols>
    <col min="1" max="1" width="4.140625" style="32" bestFit="1" customWidth="1"/>
    <col min="2" max="2" width="3.28515625" style="32" customWidth="1"/>
    <col min="3" max="3" width="2.42578125" style="61" customWidth="1"/>
    <col min="4" max="4" width="40" style="61" customWidth="1"/>
    <col min="5" max="5" width="41.42578125" style="64" customWidth="1" outlineLevel="1"/>
    <col min="6" max="6" width="12.140625" style="61" customWidth="1" outlineLevel="1"/>
    <col min="7" max="7" width="12.7109375" style="61" customWidth="1" outlineLevel="1"/>
    <col min="8" max="8" width="97.85546875" style="61" customWidth="1" outlineLevel="2"/>
    <col min="9" max="9" width="13.5703125" style="144" customWidth="1" outlineLevel="2"/>
    <col min="10" max="10" width="10.7109375" style="144" customWidth="1" outlineLevel="2"/>
    <col min="11" max="11" width="12" style="144" bestFit="1" customWidth="1" outlineLevel="2"/>
    <col min="12" max="12" width="21.42578125" style="144" customWidth="1" outlineLevel="1"/>
    <col min="13" max="13" width="19.140625" style="144" customWidth="1" outlineLevel="1"/>
    <col min="14" max="14" width="10.5703125" style="144" customWidth="1" outlineLevel="2"/>
    <col min="15" max="15" width="11" style="144" customWidth="1" outlineLevel="2"/>
    <col min="16" max="16" width="13.28515625" style="144" customWidth="1" outlineLevel="2"/>
    <col min="17" max="17" width="14.140625" style="144" customWidth="1" outlineLevel="2"/>
    <col min="18" max="18" width="14.7109375" style="144" customWidth="1" outlineLevel="2"/>
    <col min="19" max="20" width="12.140625" style="144" customWidth="1" outlineLevel="2"/>
    <col min="21" max="21" width="14.5703125" style="144" customWidth="1" outlineLevel="2"/>
    <col min="22" max="23" width="8.42578125" style="144" bestFit="1" customWidth="1" outlineLevel="2"/>
    <col min="24" max="24" width="7.5703125" style="144" customWidth="1" outlineLevel="2"/>
    <col min="25" max="25" width="12" style="144" bestFit="1" customWidth="1" outlineLevel="1"/>
    <col min="26" max="26" width="8.42578125" style="144" bestFit="1" customWidth="1" outlineLevel="2"/>
    <col min="27" max="27" width="10.7109375" style="144" customWidth="1" outlineLevel="2"/>
    <col min="28" max="28" width="14.42578125" style="144" customWidth="1" outlineLevel="1"/>
    <col min="29" max="29" width="24.140625" style="144" customWidth="1" outlineLevel="1"/>
    <col min="30" max="30" width="12.85546875" style="144" customWidth="1" outlineLevel="2"/>
    <col min="31" max="31" width="22.28515625" style="144" customWidth="1" outlineLevel="2"/>
    <col min="32" max="32" width="20.7109375" style="144" customWidth="1" outlineLevel="1"/>
    <col min="33" max="33" width="9" style="144" bestFit="1" customWidth="1" outlineLevel="2"/>
    <col min="34" max="34" width="11" style="144" bestFit="1" customWidth="1" outlineLevel="2"/>
    <col min="35" max="35" width="7.28515625" style="144" customWidth="1" outlineLevel="2"/>
    <col min="36" max="36" width="18" style="144" customWidth="1" outlineLevel="2"/>
    <col min="37" max="37" width="13.28515625" style="144" customWidth="1" outlineLevel="2"/>
    <col min="38" max="38" width="17.5703125" style="144" customWidth="1" outlineLevel="2"/>
    <col min="39" max="39" width="20.28515625" style="144" customWidth="1" outlineLevel="1"/>
    <col min="40" max="40" width="17" style="144" customWidth="1" outlineLevel="1"/>
    <col min="41" max="41" width="39.85546875" style="144" customWidth="1" outlineLevel="2"/>
    <col min="42" max="42" width="23.5703125" style="144" customWidth="1"/>
    <col min="43" max="43" width="23.140625" style="144" customWidth="1"/>
    <col min="44" max="44" width="26" style="144" customWidth="1"/>
    <col min="45" max="45" width="23.5703125" style="144" customWidth="1"/>
    <col min="46" max="46" width="25.7109375" style="144" customWidth="1"/>
    <col min="47" max="47" width="24" style="140" customWidth="1"/>
    <col min="48" max="48" width="21.42578125" style="140" customWidth="1"/>
    <col min="49" max="49" width="20.42578125" style="140" customWidth="1"/>
    <col min="50" max="51" width="15" style="140" customWidth="1"/>
    <col min="52" max="52" width="21.42578125" style="140" customWidth="1"/>
    <col min="53" max="53" width="19.42578125" style="140" customWidth="1"/>
    <col min="54" max="54" width="24.140625" style="140" customWidth="1"/>
    <col min="55" max="55" width="9.140625" customWidth="1"/>
    <col min="56" max="56" width="15.7109375" customWidth="1"/>
    <col min="57" max="57" width="16.28515625" customWidth="1"/>
    <col min="58" max="58" width="16" customWidth="1"/>
    <col min="59" max="59" width="24.85546875" style="28" customWidth="1"/>
    <col min="60" max="60" width="8.85546875" style="28" customWidth="1"/>
    <col min="61" max="61" width="8.85546875" style="28"/>
    <col min="62" max="62" width="24" style="140" customWidth="1"/>
    <col min="63" max="63" width="28.42578125" style="140" customWidth="1"/>
    <col min="64" max="64" width="31.140625" style="341" customWidth="1"/>
    <col min="65" max="16384" width="8.85546875" style="28"/>
  </cols>
  <sheetData>
    <row r="1" spans="1:74" s="32" customFormat="1" ht="51.6" customHeight="1">
      <c r="A1" s="73"/>
      <c r="B1" s="510" t="s">
        <v>176</v>
      </c>
      <c r="C1" s="510"/>
      <c r="D1" s="510"/>
      <c r="E1" s="510"/>
      <c r="F1" s="510"/>
      <c r="G1" s="510"/>
      <c r="H1" s="510"/>
      <c r="I1" s="213"/>
      <c r="J1" s="213"/>
      <c r="K1" s="213"/>
      <c r="L1" s="213"/>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c r="BI1" s="28"/>
      <c r="BJ1" s="369"/>
      <c r="BK1" s="369"/>
      <c r="BL1" s="341"/>
      <c r="BM1" s="28"/>
      <c r="BN1" s="28"/>
      <c r="BO1" s="28"/>
      <c r="BP1" s="28"/>
      <c r="BQ1" s="28"/>
      <c r="BR1" s="28"/>
      <c r="BS1" s="28"/>
      <c r="BT1" s="28"/>
      <c r="BU1" s="28"/>
      <c r="BV1" s="28"/>
    </row>
    <row r="2" spans="1:74" ht="78.75" customHeight="1">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Q2" s="511" t="s">
        <v>186</v>
      </c>
      <c r="AR2" s="512"/>
      <c r="AS2" s="512"/>
      <c r="AT2" s="512"/>
      <c r="AU2" s="512"/>
      <c r="AV2" s="512"/>
      <c r="AW2" s="512"/>
      <c r="AX2" s="512"/>
      <c r="AY2" s="512"/>
      <c r="AZ2" s="512"/>
      <c r="BA2" s="512"/>
      <c r="BB2" s="513"/>
      <c r="BC2" s="28"/>
      <c r="BD2" s="28"/>
      <c r="BE2" s="28"/>
      <c r="BF2" s="28"/>
      <c r="BJ2" s="28"/>
      <c r="BK2" s="28"/>
    </row>
    <row r="3" spans="1:74" s="29" customFormat="1" ht="110.25" customHeight="1">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211" t="s">
        <v>25</v>
      </c>
      <c r="BJ3" s="370"/>
      <c r="BK3" s="370"/>
      <c r="BL3" s="371"/>
    </row>
    <row r="4" spans="1:74" s="31" customFormat="1" ht="63">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c r="BJ4" s="372"/>
      <c r="BK4" s="372"/>
      <c r="BL4" s="373"/>
    </row>
    <row r="5" spans="1:74" s="30" customFormat="1" ht="30.75" customHeight="1">
      <c r="A5" s="78"/>
      <c r="B5" s="434"/>
      <c r="C5" s="521" t="s">
        <v>805</v>
      </c>
      <c r="D5" s="522"/>
      <c r="E5" s="523"/>
      <c r="F5" s="435"/>
      <c r="G5" s="436"/>
      <c r="H5" s="437" t="s">
        <v>833</v>
      </c>
      <c r="I5" s="438"/>
      <c r="J5" s="438"/>
      <c r="K5" s="438"/>
      <c r="L5" s="439">
        <f>SUM(L9,L12,L21,L23,L25,L28)</f>
        <v>38500700</v>
      </c>
      <c r="M5" s="439">
        <f>SUM(M9,M12,M21,M23,M25,M28)</f>
        <v>6429616.9000000004</v>
      </c>
      <c r="N5" s="439"/>
      <c r="O5" s="439"/>
      <c r="P5" s="439"/>
      <c r="Q5" s="439"/>
      <c r="R5" s="439">
        <f t="shared" ref="R5:U5" si="0">SUM(R9,R12,R21,R23,R25,R28)</f>
        <v>400000</v>
      </c>
      <c r="S5" s="439">
        <f t="shared" si="0"/>
        <v>600000</v>
      </c>
      <c r="T5" s="439">
        <f t="shared" si="0"/>
        <v>0</v>
      </c>
      <c r="U5" s="439">
        <f t="shared" si="0"/>
        <v>800000</v>
      </c>
      <c r="V5" s="439"/>
      <c r="W5" s="439"/>
      <c r="X5" s="439"/>
      <c r="Y5" s="439">
        <f t="shared" ref="Y5:AF5" si="1">SUM(Y9,Y12,Y21,Y23,Y25,Y28)</f>
        <v>0</v>
      </c>
      <c r="Z5" s="439">
        <f t="shared" si="1"/>
        <v>0</v>
      </c>
      <c r="AA5" s="439">
        <f t="shared" si="1"/>
        <v>0</v>
      </c>
      <c r="AB5" s="439">
        <f t="shared" si="1"/>
        <v>2300000</v>
      </c>
      <c r="AC5" s="439">
        <f t="shared" si="1"/>
        <v>9109311.818</v>
      </c>
      <c r="AD5" s="439">
        <f t="shared" si="1"/>
        <v>0</v>
      </c>
      <c r="AE5" s="439">
        <f t="shared" si="1"/>
        <v>2641862.3635999998</v>
      </c>
      <c r="AF5" s="439">
        <f t="shared" si="1"/>
        <v>15851174.181599999</v>
      </c>
      <c r="AG5" s="439"/>
      <c r="AH5" s="439"/>
      <c r="AI5" s="439"/>
      <c r="AJ5" s="439">
        <f t="shared" ref="AJ5:AN5" si="2">SUM(AJ9,AJ12,AJ21,AJ23,AJ25,AJ28)</f>
        <v>0</v>
      </c>
      <c r="AK5" s="439">
        <f t="shared" si="2"/>
        <v>0</v>
      </c>
      <c r="AL5" s="439">
        <f t="shared" si="2"/>
        <v>0</v>
      </c>
      <c r="AM5" s="439">
        <f t="shared" si="2"/>
        <v>0</v>
      </c>
      <c r="AN5" s="439">
        <f t="shared" si="2"/>
        <v>0</v>
      </c>
      <c r="AO5" s="439"/>
      <c r="AP5" s="440"/>
      <c r="AQ5" s="439">
        <f t="shared" ref="AQ5:BA5" si="3">SUM(AQ9,AQ12,AQ21,AQ23,AQ25,AQ28)</f>
        <v>44930316.900000006</v>
      </c>
      <c r="AR5" s="439">
        <f t="shared" si="3"/>
        <v>15851174.181599999</v>
      </c>
      <c r="AS5" s="439">
        <f t="shared" si="3"/>
        <v>0</v>
      </c>
      <c r="AT5" s="439">
        <f t="shared" si="3"/>
        <v>60781491.081599995</v>
      </c>
      <c r="AU5" s="439">
        <f t="shared" si="3"/>
        <v>55218291.081599995</v>
      </c>
      <c r="AV5" s="439">
        <f t="shared" si="3"/>
        <v>0</v>
      </c>
      <c r="AW5" s="439">
        <f t="shared" si="3"/>
        <v>0</v>
      </c>
      <c r="AX5" s="439">
        <f t="shared" si="3"/>
        <v>0</v>
      </c>
      <c r="AY5" s="439">
        <f t="shared" si="3"/>
        <v>0</v>
      </c>
      <c r="AZ5" s="439">
        <f t="shared" si="3"/>
        <v>0</v>
      </c>
      <c r="BA5" s="439">
        <f t="shared" si="3"/>
        <v>5563200</v>
      </c>
      <c r="BB5" s="485">
        <f>SUM(AU5:BA5)-AT5</f>
        <v>0</v>
      </c>
      <c r="BD5" s="30">
        <v>26</v>
      </c>
      <c r="BE5" s="30">
        <v>27</v>
      </c>
      <c r="BF5" s="30">
        <v>28</v>
      </c>
      <c r="BG5" s="30" t="s">
        <v>601</v>
      </c>
      <c r="BJ5" s="330"/>
      <c r="BK5" s="330"/>
      <c r="BL5" s="373"/>
    </row>
    <row r="6" spans="1:74" s="30" customFormat="1" ht="61.9" customHeight="1">
      <c r="A6" s="78"/>
      <c r="B6" s="484"/>
      <c r="C6" s="480"/>
      <c r="D6" s="481"/>
      <c r="E6" s="482"/>
      <c r="F6" s="222">
        <v>2026</v>
      </c>
      <c r="G6" s="75">
        <v>2028</v>
      </c>
      <c r="H6" s="483" t="s">
        <v>902</v>
      </c>
      <c r="I6" s="87" t="s">
        <v>161</v>
      </c>
      <c r="J6" s="83">
        <v>12</v>
      </c>
      <c r="K6" s="83">
        <v>30</v>
      </c>
      <c r="L6" s="82">
        <f>IF(I6&lt;&gt;0,((VLOOKUP(I6,'1. Standard_Cost'!$B$4:$D$9,2)+VLOOKUP(I6,'1. Standard_Cost'!$B$4:$D$9,3))*J6*K6),"0")</f>
        <v>35791200</v>
      </c>
      <c r="M6" s="82">
        <f>L6*'1. Standard_Cost'!$F$4</f>
        <v>5977130.4000000004</v>
      </c>
      <c r="N6" s="83"/>
      <c r="O6" s="83"/>
      <c r="P6" s="83"/>
      <c r="Q6" s="83"/>
      <c r="R6" s="84">
        <f>'1. Standard_Cost'!$B$13*N6*P6</f>
        <v>0</v>
      </c>
      <c r="S6" s="84">
        <f>N6*O6*P6*'1. Standard_Cost'!$C$13</f>
        <v>0</v>
      </c>
      <c r="T6" s="84">
        <f>N6*P6*Q6*'1. Standard_Cost'!$D$13</f>
        <v>0</v>
      </c>
      <c r="U6" s="84">
        <f>N6*O6*'1. Standard_Cost'!$E$13</f>
        <v>0</v>
      </c>
      <c r="V6" s="83"/>
      <c r="W6" s="83"/>
      <c r="X6" s="83"/>
      <c r="Y6" s="84">
        <f>+V6*((X6*'1. Standard_Cost'!$B$17)+(W6*X6*'1. Standard_Cost'!$C$17))</f>
        <v>0</v>
      </c>
      <c r="Z6" s="83"/>
      <c r="AA6" s="83"/>
      <c r="AB6" s="84">
        <f>+Z6*'1. Standard_Cost'!$B$21+AA6*'1. Standard_Cost'!$C$21</f>
        <v>0</v>
      </c>
      <c r="AC6" s="85">
        <f>(L6+M6)*0.2</f>
        <v>8353666.0800000001</v>
      </c>
      <c r="AD6" s="86"/>
      <c r="AE6" s="84">
        <f>SUM(AD6,AC6,AB6,Y6,U6,T6,S6,R6)*'1. Standard_Cost'!$B$29</f>
        <v>1670733.216</v>
      </c>
      <c r="AF6" s="84">
        <f t="shared" ref="AF6" si="4">SUM(AE6,AD6,AC6,AB6,Y6,U6,T6,S6,R6)</f>
        <v>10024399.296</v>
      </c>
      <c r="AG6" s="83"/>
      <c r="AH6" s="83"/>
      <c r="AI6" s="83"/>
      <c r="AJ6" s="87"/>
      <c r="AK6" s="87"/>
      <c r="AL6" s="87"/>
      <c r="AM6" s="84">
        <f>AG6*'1. Standard_Cost'!$B$25+'Incremental_Cost Year 3'!AH6*'1. Standard_Cost'!$C$25+'Incremental_Cost Year 3'!AI6*'1. Standard_Cost'!$D$25+'Incremental_Cost Year 3'!AJ6+'Incremental_Cost Year 3'!AL6+AK6</f>
        <v>0</v>
      </c>
      <c r="AN6" s="84">
        <f>AM6*'1. Standard_Cost'!$C$29</f>
        <v>0</v>
      </c>
      <c r="AO6" s="153"/>
      <c r="AP6" s="144">
        <f>AQ6+AR6</f>
        <v>51792729.695999995</v>
      </c>
      <c r="AQ6" s="113">
        <f>L6+M6</f>
        <v>41768330.399999999</v>
      </c>
      <c r="AR6" s="113">
        <f t="shared" ref="AR6" si="5">AF6</f>
        <v>10024399.296</v>
      </c>
      <c r="AS6" s="113">
        <f t="shared" ref="AS6" si="6">AM6+AN6</f>
        <v>0</v>
      </c>
      <c r="AT6" s="113">
        <f t="shared" ref="AT6" si="7">SUM(AQ6,AR6,AS6)</f>
        <v>51792729.695999995</v>
      </c>
      <c r="AU6" s="154">
        <f>AT6</f>
        <v>51792729.695999995</v>
      </c>
      <c r="AV6" s="154"/>
      <c r="AW6" s="154"/>
      <c r="AX6" s="154"/>
      <c r="AY6" s="154"/>
      <c r="AZ6" s="154"/>
      <c r="BA6" s="154"/>
      <c r="BB6" s="155">
        <f>SUM(AU6:BA6)-AT6</f>
        <v>0</v>
      </c>
      <c r="BD6" s="321">
        <f>+'Incremental_Cost Year 1'!AT6</f>
        <v>51792729.695999995</v>
      </c>
      <c r="BE6" s="321">
        <f>+'Incremental_Cost Year 2'!AT6</f>
        <v>51792729.695999995</v>
      </c>
      <c r="BF6" s="321">
        <f>AT6</f>
        <v>51792729.695999995</v>
      </c>
      <c r="BG6" s="321">
        <f>SUM(BD6:BF6)</f>
        <v>155378189.088</v>
      </c>
      <c r="BJ6" s="330"/>
      <c r="BK6" s="330"/>
      <c r="BL6" s="373"/>
    </row>
    <row r="7" spans="1:74" ht="86.45" customHeight="1" outlineLevel="2">
      <c r="A7" s="73"/>
      <c r="B7" s="107"/>
      <c r="C7" s="108"/>
      <c r="D7" s="91"/>
      <c r="E7" s="292"/>
      <c r="F7" s="222">
        <v>2026</v>
      </c>
      <c r="G7" s="75">
        <v>2028</v>
      </c>
      <c r="H7" s="216" t="s">
        <v>903</v>
      </c>
      <c r="I7" s="87"/>
      <c r="J7" s="83"/>
      <c r="K7" s="83"/>
      <c r="L7" s="82" t="str">
        <f>IF(I7&lt;&gt;0,((VLOOKUP(I7,'1. Standard_Cost'!$B$4:$D$9,2)+VLOOKUP(I7,'1. Standard_Cost'!$B$4:$D$9,3))*J7*K7),"0")</f>
        <v>0</v>
      </c>
      <c r="M7" s="82">
        <f>L7*'1. Standard_Cost'!$F$4</f>
        <v>0</v>
      </c>
      <c r="N7" s="83">
        <v>8</v>
      </c>
      <c r="O7" s="83">
        <v>2</v>
      </c>
      <c r="P7" s="83">
        <v>25</v>
      </c>
      <c r="Q7" s="83">
        <v>0</v>
      </c>
      <c r="R7" s="84">
        <f>'1. Standard_Cost'!$B$13*N7*P7</f>
        <v>400000</v>
      </c>
      <c r="S7" s="84">
        <f>N7*O7*P7*'1. Standard_Cost'!$C$13</f>
        <v>600000</v>
      </c>
      <c r="T7" s="84">
        <f>N7*P7*Q7*'1. Standard_Cost'!$D$13</f>
        <v>0</v>
      </c>
      <c r="U7" s="84">
        <f>N7*O7*'1. Standard_Cost'!$E$13</f>
        <v>800000</v>
      </c>
      <c r="V7" s="83"/>
      <c r="W7" s="83"/>
      <c r="X7" s="83"/>
      <c r="Y7" s="84">
        <f>+V7*((X7*'1. Standard_Cost'!$B$17)+(W7*X7*'1. Standard_Cost'!$C$17))</f>
        <v>0</v>
      </c>
      <c r="Z7" s="83">
        <v>20</v>
      </c>
      <c r="AA7" s="83">
        <v>20</v>
      </c>
      <c r="AB7" s="84">
        <f>+Z7*'1. Standard_Cost'!$B$21+AA7*'1. Standard_Cost'!$C$21</f>
        <v>2300000</v>
      </c>
      <c r="AC7" s="85">
        <f>(200*1000)+(8*2*21000)</f>
        <v>536000</v>
      </c>
      <c r="AD7" s="86"/>
      <c r="AE7" s="84">
        <f>SUM(AD7,AC7,AB7,Y7,U7,T7,S7,R7)*'1. Standard_Cost'!$B$29</f>
        <v>927200</v>
      </c>
      <c r="AF7" s="84">
        <f t="shared" ref="AF7:AF8" si="8">SUM(AE7,AD7,AC7,AB7,Y7,U7,T7,S7,R7)</f>
        <v>5563200</v>
      </c>
      <c r="AG7" s="83"/>
      <c r="AH7" s="83"/>
      <c r="AI7" s="83"/>
      <c r="AJ7" s="87"/>
      <c r="AK7" s="87"/>
      <c r="AL7" s="87"/>
      <c r="AM7" s="84">
        <f>AG7*'1. Standard_Cost'!$B$25+'Incremental_Cost Year 3'!AH7*'1. Standard_Cost'!$C$25+'Incremental_Cost Year 3'!AI7*'1. Standard_Cost'!$D$25+'Incremental_Cost Year 3'!AJ7+'Incremental_Cost Year 3'!AL7+AK7</f>
        <v>0</v>
      </c>
      <c r="AN7" s="84">
        <f>AM7*'1. Standard_Cost'!$C$29</f>
        <v>0</v>
      </c>
      <c r="AO7" s="87"/>
      <c r="AP7" s="144">
        <f t="shared" ref="AP7:AP8" si="9">AQ7+AR7</f>
        <v>5563200</v>
      </c>
      <c r="AQ7" s="113">
        <f t="shared" ref="AQ7:AQ8" si="10">L7+M7</f>
        <v>0</v>
      </c>
      <c r="AR7" s="113">
        <f t="shared" ref="AR7:AR8" si="11">AF7</f>
        <v>5563200</v>
      </c>
      <c r="AS7" s="113">
        <f t="shared" ref="AS7:AS8" si="12">AM7+AN7</f>
        <v>0</v>
      </c>
      <c r="AT7" s="113">
        <f t="shared" ref="AT7:AT8" si="13">SUM(AQ7,AR7,AS7)</f>
        <v>5563200</v>
      </c>
      <c r="AU7" s="154"/>
      <c r="AV7" s="154"/>
      <c r="AW7" s="154"/>
      <c r="AX7" s="154"/>
      <c r="AY7" s="154"/>
      <c r="AZ7" s="154"/>
      <c r="BA7" s="154">
        <f>AT7</f>
        <v>5563200</v>
      </c>
      <c r="BB7" s="155">
        <f t="shared" ref="BB7:BB8" si="14">SUM(AU7:BA7)-AT7</f>
        <v>0</v>
      </c>
      <c r="BC7" s="28"/>
      <c r="BD7" s="321">
        <f>+'Incremental_Cost Year 1'!AT7</f>
        <v>5563200</v>
      </c>
      <c r="BE7" s="321">
        <f>+'Incremental_Cost Year 2'!AT7</f>
        <v>5563200</v>
      </c>
      <c r="BF7" s="321">
        <f>AT7</f>
        <v>5563200</v>
      </c>
      <c r="BG7" s="321">
        <f>SUM(BD7:BF7)</f>
        <v>16689600</v>
      </c>
      <c r="BJ7" s="369"/>
      <c r="BK7" s="369"/>
    </row>
    <row r="8" spans="1:74" ht="94.5" outlineLevel="2">
      <c r="A8" s="73"/>
      <c r="B8" s="107"/>
      <c r="C8" s="108"/>
      <c r="D8" s="134"/>
      <c r="E8" s="292"/>
      <c r="F8" s="222">
        <v>2026</v>
      </c>
      <c r="G8" s="75">
        <v>2026</v>
      </c>
      <c r="H8" s="216" t="s">
        <v>909</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8"/>
        <v>0</v>
      </c>
      <c r="AG8" s="83"/>
      <c r="AH8" s="83"/>
      <c r="AI8" s="83"/>
      <c r="AJ8" s="87"/>
      <c r="AK8" s="87"/>
      <c r="AL8" s="87"/>
      <c r="AM8" s="84">
        <f>AG8*'1. Standard_Cost'!$B$25+'Incremental_Cost Year 3'!AH8*'1. Standard_Cost'!$C$25+'Incremental_Cost Year 3'!AI8*'1. Standard_Cost'!$D$25+'Incremental_Cost Year 3'!AJ8+'Incremental_Cost Year 3'!AL8+AK8</f>
        <v>0</v>
      </c>
      <c r="AN8" s="84">
        <f>AM8*'1. Standard_Cost'!$C$29</f>
        <v>0</v>
      </c>
      <c r="AO8" s="87"/>
      <c r="AP8" s="144">
        <f t="shared" si="9"/>
        <v>0</v>
      </c>
      <c r="AQ8" s="113">
        <f t="shared" si="10"/>
        <v>0</v>
      </c>
      <c r="AR8" s="113">
        <f t="shared" si="11"/>
        <v>0</v>
      </c>
      <c r="AS8" s="113">
        <f t="shared" si="12"/>
        <v>0</v>
      </c>
      <c r="AT8" s="113">
        <f t="shared" si="13"/>
        <v>0</v>
      </c>
      <c r="AU8" s="154"/>
      <c r="AV8" s="154"/>
      <c r="AW8" s="154"/>
      <c r="AX8" s="154"/>
      <c r="AY8" s="154"/>
      <c r="AZ8" s="154"/>
      <c r="BA8" s="154"/>
      <c r="BB8" s="155">
        <f t="shared" si="14"/>
        <v>0</v>
      </c>
      <c r="BC8" s="28"/>
      <c r="BD8" s="321">
        <f>+'Incremental_Cost Year 1'!AT8</f>
        <v>4525756.7039999999</v>
      </c>
      <c r="BE8" s="321">
        <f>+'Incremental_Cost Year 2'!AT8</f>
        <v>0</v>
      </c>
      <c r="BF8" s="321">
        <f>AT8</f>
        <v>0</v>
      </c>
      <c r="BG8" s="321">
        <f>SUM(BD8:BF8)</f>
        <v>4525756.7039999999</v>
      </c>
      <c r="BJ8" s="369"/>
      <c r="BK8" s="369"/>
    </row>
    <row r="9" spans="1:74" ht="56.45" customHeight="1" outlineLevel="1">
      <c r="A9" s="73"/>
      <c r="B9" s="96"/>
      <c r="C9" s="74"/>
      <c r="D9" s="259" t="s">
        <v>800</v>
      </c>
      <c r="E9" s="414" t="s">
        <v>898</v>
      </c>
      <c r="F9" s="134">
        <v>2026</v>
      </c>
      <c r="G9" s="134">
        <v>2028</v>
      </c>
      <c r="H9" s="220" t="s">
        <v>799</v>
      </c>
      <c r="I9" s="156"/>
      <c r="J9" s="156"/>
      <c r="K9" s="156"/>
      <c r="L9" s="84">
        <f>SUM(L6:L8)</f>
        <v>35791200</v>
      </c>
      <c r="M9" s="84">
        <f>SUM(M6:M8)</f>
        <v>5977130.4000000004</v>
      </c>
      <c r="N9" s="84"/>
      <c r="O9" s="156"/>
      <c r="P9" s="156"/>
      <c r="Q9" s="156"/>
      <c r="R9" s="84">
        <f>SUM(R6:R8)</f>
        <v>400000</v>
      </c>
      <c r="S9" s="84">
        <f>SUM(S6:S8)</f>
        <v>600000</v>
      </c>
      <c r="T9" s="84">
        <f>SUM(T6:T8)</f>
        <v>0</v>
      </c>
      <c r="U9" s="84">
        <f>SUM(U6:U8)</f>
        <v>800000</v>
      </c>
      <c r="V9" s="156"/>
      <c r="W9" s="156"/>
      <c r="X9" s="156"/>
      <c r="Y9" s="84">
        <f>SUM(Y6:Y8)</f>
        <v>0</v>
      </c>
      <c r="Z9" s="156"/>
      <c r="AA9" s="156"/>
      <c r="AB9" s="84">
        <f>SUM(AB6:AB8)</f>
        <v>2300000</v>
      </c>
      <c r="AC9" s="84">
        <f>SUM(AC6:AC8)</f>
        <v>8889666.0800000001</v>
      </c>
      <c r="AD9" s="84">
        <f>SUM(AD6:AD8)</f>
        <v>0</v>
      </c>
      <c r="AE9" s="84">
        <f>SUM(AE6:AE8)</f>
        <v>2597933.216</v>
      </c>
      <c r="AF9" s="84">
        <f>SUM(AF6:AF8)</f>
        <v>15587599.296</v>
      </c>
      <c r="AG9" s="156"/>
      <c r="AH9" s="156"/>
      <c r="AI9" s="156"/>
      <c r="AJ9" s="84">
        <f>SUM(AJ6:AJ8)</f>
        <v>0</v>
      </c>
      <c r="AK9" s="84">
        <f>SUM(AK6:AK8)</f>
        <v>0</v>
      </c>
      <c r="AL9" s="84">
        <f>SUM(AL6:AL8)</f>
        <v>0</v>
      </c>
      <c r="AM9" s="84">
        <f>SUM(AM6:AM8)</f>
        <v>0</v>
      </c>
      <c r="AN9" s="84">
        <f>SUM(AN6:AN8)</f>
        <v>0</v>
      </c>
      <c r="AO9" s="157"/>
      <c r="AP9" s="158"/>
      <c r="AQ9" s="84">
        <f t="shared" ref="AQ9:BB9" si="15">SUM(AQ6:AQ8)</f>
        <v>41768330.399999999</v>
      </c>
      <c r="AR9" s="84">
        <f t="shared" si="15"/>
        <v>15587599.296</v>
      </c>
      <c r="AS9" s="84">
        <f t="shared" si="15"/>
        <v>0</v>
      </c>
      <c r="AT9" s="84">
        <f t="shared" si="15"/>
        <v>57355929.695999995</v>
      </c>
      <c r="AU9" s="84">
        <f t="shared" si="15"/>
        <v>51792729.695999995</v>
      </c>
      <c r="AV9" s="84">
        <f t="shared" si="15"/>
        <v>0</v>
      </c>
      <c r="AW9" s="84">
        <f t="shared" si="15"/>
        <v>0</v>
      </c>
      <c r="AX9" s="84">
        <f t="shared" si="15"/>
        <v>0</v>
      </c>
      <c r="AY9" s="84">
        <f t="shared" si="15"/>
        <v>0</v>
      </c>
      <c r="AZ9" s="84">
        <f t="shared" si="15"/>
        <v>0</v>
      </c>
      <c r="BA9" s="84">
        <f t="shared" si="15"/>
        <v>5563200</v>
      </c>
      <c r="BB9" s="84">
        <f t="shared" si="15"/>
        <v>0</v>
      </c>
      <c r="BC9" s="28"/>
      <c r="BD9" s="28"/>
      <c r="BE9" s="28"/>
      <c r="BF9" s="28"/>
      <c r="BJ9" s="374"/>
      <c r="BK9" s="374"/>
    </row>
    <row r="10" spans="1:74" ht="141.75" outlineLevel="2">
      <c r="A10" s="73"/>
      <c r="B10" s="107"/>
      <c r="C10" s="108"/>
      <c r="D10" s="91"/>
      <c r="E10" s="131"/>
      <c r="F10" s="343">
        <v>2026</v>
      </c>
      <c r="G10" s="343">
        <v>2026</v>
      </c>
      <c r="H10" s="70" t="s">
        <v>913</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SUM(AE10,AD10,AC10,AB10,Y10,U10,T10,S10,R10)</f>
        <v>0</v>
      </c>
      <c r="AG10" s="83"/>
      <c r="AH10" s="83"/>
      <c r="AI10" s="83"/>
      <c r="AJ10" s="87"/>
      <c r="AK10" s="87"/>
      <c r="AL10" s="87"/>
      <c r="AM10" s="84">
        <f>AG10*'1. Standard_Cost'!$B$25+'Incremental_Cost Year 3'!AH10*'1. Standard_Cost'!$C$25+'Incremental_Cost Year 3'!AI10*'1. Standard_Cost'!$D$25+'Incremental_Cost Year 3'!AJ10+'Incremental_Cost Year 3'!AL10+AK10</f>
        <v>0</v>
      </c>
      <c r="AN10" s="84">
        <f>AM10*'1. Standard_Cost'!$C$29</f>
        <v>0</v>
      </c>
      <c r="AO10" s="153"/>
      <c r="AP10" s="144">
        <f t="shared" ref="AP10:AP14" si="16">AQ10+AR10</f>
        <v>0</v>
      </c>
      <c r="AQ10" s="113">
        <f>L10+M10</f>
        <v>0</v>
      </c>
      <c r="AR10" s="113">
        <f>AF10</f>
        <v>0</v>
      </c>
      <c r="AS10" s="113">
        <f>AM10+AN10</f>
        <v>0</v>
      </c>
      <c r="AT10" s="113">
        <f>SUM(AQ10,AR10,AS10)</f>
        <v>0</v>
      </c>
      <c r="AU10" s="154"/>
      <c r="AV10" s="154"/>
      <c r="AW10" s="154"/>
      <c r="AX10" s="154"/>
      <c r="AY10" s="154"/>
      <c r="AZ10" s="154"/>
      <c r="BA10" s="154"/>
      <c r="BB10" s="155">
        <f>SUM(AU10:BA10)-AT10</f>
        <v>0</v>
      </c>
      <c r="BC10" s="28"/>
      <c r="BD10" s="321">
        <f>+'Incremental_Cost Year 1'!AT10</f>
        <v>972000</v>
      </c>
      <c r="BE10" s="321">
        <f>+'Incremental_Cost Year 2'!AT10</f>
        <v>0</v>
      </c>
      <c r="BF10" s="321">
        <f t="shared" ref="BF10:BF11" si="17">AT10</f>
        <v>0</v>
      </c>
      <c r="BG10" s="376">
        <f t="shared" ref="BG10:BG11" si="18">SUM(BD10:BF10)</f>
        <v>972000</v>
      </c>
      <c r="BJ10" s="369"/>
      <c r="BK10" s="369"/>
    </row>
    <row r="11" spans="1:74" ht="73.150000000000006" customHeight="1" outlineLevel="2">
      <c r="A11" s="73"/>
      <c r="B11" s="107"/>
      <c r="C11" s="108"/>
      <c r="D11" s="91"/>
      <c r="E11" s="131"/>
      <c r="F11" s="343">
        <v>2026</v>
      </c>
      <c r="G11" s="343">
        <v>2028</v>
      </c>
      <c r="H11" s="345" t="s">
        <v>912</v>
      </c>
      <c r="I11" s="87" t="s">
        <v>161</v>
      </c>
      <c r="J11" s="377">
        <v>1</v>
      </c>
      <c r="K11" s="83">
        <v>5</v>
      </c>
      <c r="L11" s="82">
        <f>IF(I11&lt;&gt;0,((VLOOKUP(I11,'1. Standard_Cost'!$B$4:$D$9,2)+VLOOKUP(I11,'1. Standard_Cost'!$B$4:$D$9,3))*J11*K11),"0")</f>
        <v>497100</v>
      </c>
      <c r="M11" s="82">
        <f>L11*'1. Standard_Cost'!$F$4</f>
        <v>83015.700000000012</v>
      </c>
      <c r="N11" s="83"/>
      <c r="O11" s="83"/>
      <c r="P11" s="83"/>
      <c r="Q11" s="83"/>
      <c r="R11" s="84">
        <f>'1. Standard_Cost'!$B$13*N11*P11</f>
        <v>0</v>
      </c>
      <c r="S11" s="84">
        <f>N11*O11*P11*'1. Standard_Cost'!$C$13</f>
        <v>0</v>
      </c>
      <c r="T11" s="84">
        <f>N11*P11*Q11*'1. Standard_Cost'!$D$13</f>
        <v>0</v>
      </c>
      <c r="U11" s="84">
        <f>N11*O11*'1. Standard_Cost'!$E$13</f>
        <v>0</v>
      </c>
      <c r="V11" s="83"/>
      <c r="W11" s="83"/>
      <c r="X11" s="83"/>
      <c r="Y11" s="84">
        <f>+V11*((X11*'1. Standard_Cost'!$B$17)+(W11*X11*'1. Standard_Cost'!$C$17))</f>
        <v>0</v>
      </c>
      <c r="Z11" s="83"/>
      <c r="AA11" s="83"/>
      <c r="AB11" s="84">
        <f>+Z11*'1. Standard_Cost'!$B$21+AA11*'1. Standard_Cost'!$C$21</f>
        <v>0</v>
      </c>
      <c r="AC11" s="85">
        <f>(L11+M11)*0.1</f>
        <v>58011.57</v>
      </c>
      <c r="AD11" s="86"/>
      <c r="AE11" s="84">
        <f>SUM(AD11,AC11,AB11,Y11,U11,T11,S11,R11)*'1. Standard_Cost'!$B$29</f>
        <v>11602.314</v>
      </c>
      <c r="AF11" s="84">
        <f t="shared" ref="AF11:AF14" si="19">SUM(AE11,AD11,AC11,AB11,Y11,U11,T11,S11,R11)</f>
        <v>69613.884000000005</v>
      </c>
      <c r="AG11" s="83"/>
      <c r="AH11" s="83"/>
      <c r="AI11" s="83"/>
      <c r="AJ11" s="87"/>
      <c r="AK11" s="87"/>
      <c r="AL11" s="87"/>
      <c r="AM11" s="84">
        <f>AG11*'1. Standard_Cost'!$B$25+'Incremental_Cost Year 3'!AH11*'1. Standard_Cost'!$C$25+'Incremental_Cost Year 3'!AI11*'1. Standard_Cost'!$D$25+'Incremental_Cost Year 3'!AJ11+'Incremental_Cost Year 3'!AL11+AK11</f>
        <v>0</v>
      </c>
      <c r="AN11" s="84">
        <f>AM11*'1. Standard_Cost'!$C$29</f>
        <v>0</v>
      </c>
      <c r="AO11" s="153"/>
      <c r="AP11" s="144">
        <f t="shared" si="16"/>
        <v>649729.58399999992</v>
      </c>
      <c r="AQ11" s="113">
        <f t="shared" ref="AQ11:AQ14" si="20">L11+M11</f>
        <v>580115.69999999995</v>
      </c>
      <c r="AR11" s="113">
        <f t="shared" ref="AR11:AR14" si="21">AF11</f>
        <v>69613.884000000005</v>
      </c>
      <c r="AS11" s="113">
        <f t="shared" ref="AS11:AS14" si="22">AM11+AN11</f>
        <v>0</v>
      </c>
      <c r="AT11" s="113">
        <f t="shared" ref="AT11:AT14" si="23">SUM(AQ11,AR11,AS11)</f>
        <v>649729.58399999992</v>
      </c>
      <c r="AU11" s="154">
        <f t="shared" ref="AU11:AU14" si="24">AT11</f>
        <v>649729.58399999992</v>
      </c>
      <c r="AV11" s="154"/>
      <c r="AW11" s="154"/>
      <c r="AX11" s="154"/>
      <c r="AY11" s="154"/>
      <c r="AZ11" s="154"/>
      <c r="BA11" s="154"/>
      <c r="BB11" s="155">
        <f t="shared" ref="BB11:BB14" si="25">SUM(AU11:BA11)-AT11</f>
        <v>0</v>
      </c>
      <c r="BC11" s="28"/>
      <c r="BD11" s="321">
        <f>+'Incremental_Cost Year 1'!AT11</f>
        <v>649729.58399999992</v>
      </c>
      <c r="BE11" s="321">
        <f>+'Incremental_Cost Year 2'!AT11</f>
        <v>649729.58399999992</v>
      </c>
      <c r="BF11" s="321">
        <f t="shared" si="17"/>
        <v>649729.58399999992</v>
      </c>
      <c r="BG11" s="376">
        <f t="shared" si="18"/>
        <v>1949188.7519999999</v>
      </c>
      <c r="BJ11" s="369"/>
      <c r="BK11" s="369"/>
    </row>
    <row r="12" spans="1:74" ht="32.450000000000003" customHeight="1" outlineLevel="2">
      <c r="A12" s="73"/>
      <c r="B12" s="107"/>
      <c r="C12" s="108"/>
      <c r="D12" s="420" t="s">
        <v>803</v>
      </c>
      <c r="E12" s="220" t="s">
        <v>910</v>
      </c>
      <c r="F12" s="343">
        <v>2026</v>
      </c>
      <c r="G12" s="343">
        <v>2028</v>
      </c>
      <c r="H12" s="419" t="s">
        <v>801</v>
      </c>
      <c r="I12" s="156"/>
      <c r="J12" s="156"/>
      <c r="K12" s="156"/>
      <c r="L12" s="84">
        <f>SUM(L10:L11)</f>
        <v>497100</v>
      </c>
      <c r="M12" s="84">
        <f>SUM(M10:M11)</f>
        <v>83015.700000000012</v>
      </c>
      <c r="N12" s="84"/>
      <c r="O12" s="156"/>
      <c r="P12" s="156"/>
      <c r="Q12" s="156"/>
      <c r="R12" s="84">
        <f t="shared" ref="R12:U12" si="26">SUM(R10:R11)</f>
        <v>0</v>
      </c>
      <c r="S12" s="84">
        <f t="shared" si="26"/>
        <v>0</v>
      </c>
      <c r="T12" s="84">
        <f t="shared" si="26"/>
        <v>0</v>
      </c>
      <c r="U12" s="84">
        <f t="shared" si="26"/>
        <v>0</v>
      </c>
      <c r="V12" s="156"/>
      <c r="W12" s="156"/>
      <c r="X12" s="156"/>
      <c r="Y12" s="84">
        <f>SUM(Y10:Y11)</f>
        <v>0</v>
      </c>
      <c r="Z12" s="156"/>
      <c r="AA12" s="156"/>
      <c r="AB12" s="84">
        <f t="shared" ref="AB12:AF12" si="27">SUM(AB10:AB11)</f>
        <v>0</v>
      </c>
      <c r="AC12" s="84">
        <f t="shared" si="27"/>
        <v>58011.57</v>
      </c>
      <c r="AD12" s="84">
        <f t="shared" si="27"/>
        <v>0</v>
      </c>
      <c r="AE12" s="84">
        <f t="shared" si="27"/>
        <v>11602.314</v>
      </c>
      <c r="AF12" s="84">
        <f t="shared" si="27"/>
        <v>69613.884000000005</v>
      </c>
      <c r="AG12" s="156"/>
      <c r="AH12" s="156"/>
      <c r="AI12" s="156"/>
      <c r="AJ12" s="84">
        <f t="shared" ref="AJ12:AN12" si="28">SUM(AJ10:AJ11)</f>
        <v>0</v>
      </c>
      <c r="AK12" s="84">
        <f t="shared" si="28"/>
        <v>0</v>
      </c>
      <c r="AL12" s="84">
        <f t="shared" si="28"/>
        <v>0</v>
      </c>
      <c r="AM12" s="84">
        <f t="shared" si="28"/>
        <v>0</v>
      </c>
      <c r="AN12" s="84">
        <f t="shared" si="28"/>
        <v>0</v>
      </c>
      <c r="AO12" s="157"/>
      <c r="AP12" s="158"/>
      <c r="AQ12" s="84">
        <f t="shared" ref="AQ12:BB12" si="29">SUM(AQ10:AQ11)</f>
        <v>580115.69999999995</v>
      </c>
      <c r="AR12" s="84">
        <f t="shared" si="29"/>
        <v>69613.884000000005</v>
      </c>
      <c r="AS12" s="84">
        <f t="shared" si="29"/>
        <v>0</v>
      </c>
      <c r="AT12" s="84">
        <f t="shared" si="29"/>
        <v>649729.58399999992</v>
      </c>
      <c r="AU12" s="84">
        <f t="shared" si="29"/>
        <v>649729.58399999992</v>
      </c>
      <c r="AV12" s="84">
        <f t="shared" si="29"/>
        <v>0</v>
      </c>
      <c r="AW12" s="84">
        <f t="shared" si="29"/>
        <v>0</v>
      </c>
      <c r="AX12" s="84">
        <f t="shared" si="29"/>
        <v>0</v>
      </c>
      <c r="AY12" s="84">
        <f t="shared" si="29"/>
        <v>0</v>
      </c>
      <c r="AZ12" s="84">
        <f t="shared" si="29"/>
        <v>0</v>
      </c>
      <c r="BA12" s="84">
        <f t="shared" si="29"/>
        <v>0</v>
      </c>
      <c r="BB12" s="84">
        <f t="shared" si="29"/>
        <v>0</v>
      </c>
      <c r="BC12" s="28"/>
      <c r="BD12" s="321">
        <f>+'Incremental_Cost Year 1'!AT12</f>
        <v>1621729.5839999998</v>
      </c>
      <c r="BE12" s="321">
        <f>+'Incremental_Cost Year 2'!AT12</f>
        <v>649729.58399999992</v>
      </c>
      <c r="BF12" s="321">
        <f t="shared" ref="BF12" si="30">AT12</f>
        <v>649729.58399999992</v>
      </c>
      <c r="BG12" s="376">
        <f t="shared" ref="BG12" si="31">SUM(BD12:BF12)</f>
        <v>2921188.7519999994</v>
      </c>
      <c r="BJ12" s="489"/>
      <c r="BK12" s="369"/>
    </row>
    <row r="13" spans="1:74" ht="77.25" outlineLevel="2">
      <c r="A13" s="73"/>
      <c r="B13" s="107"/>
      <c r="C13" s="108"/>
      <c r="D13" s="174"/>
      <c r="E13" s="126"/>
      <c r="F13" s="225">
        <v>2026</v>
      </c>
      <c r="G13" s="225">
        <v>2028</v>
      </c>
      <c r="H13" s="345" t="s">
        <v>917</v>
      </c>
      <c r="I13" s="87" t="s">
        <v>5</v>
      </c>
      <c r="J13" s="486">
        <v>3</v>
      </c>
      <c r="K13" s="83">
        <v>3</v>
      </c>
      <c r="L13" s="82">
        <f>IF(I13&lt;&gt;0,((VLOOKUP(I13,'1. Standard_Cost'!$B$4:$D$9,2)+VLOOKUP(I13,'1. Standard_Cost'!$B$4:$D$9,3))*J13*K13),"0")</f>
        <v>1038780</v>
      </c>
      <c r="M13" s="82">
        <f>L13*'1. Standard_Cost'!$F$4</f>
        <v>173476.26</v>
      </c>
      <c r="N13" s="83"/>
      <c r="O13" s="83"/>
      <c r="P13" s="83"/>
      <c r="Q13" s="83"/>
      <c r="R13" s="84">
        <f>'1. Standard_Cost'!$B$13*N13*P13</f>
        <v>0</v>
      </c>
      <c r="S13" s="84">
        <f>N13*O13*P13*'1. Standard_Cost'!$C$13</f>
        <v>0</v>
      </c>
      <c r="T13" s="84">
        <f>N13*P13*Q13*'1. Standard_Cost'!$D$13</f>
        <v>0</v>
      </c>
      <c r="U13" s="84">
        <f>N13*O13*'1. Standard_Cost'!$E$13</f>
        <v>0</v>
      </c>
      <c r="V13" s="83"/>
      <c r="W13" s="83"/>
      <c r="X13" s="83"/>
      <c r="Y13" s="84">
        <f>+V13*((X13*'1. Standard_Cost'!$B$17)+(W13*X13*'1. Standard_Cost'!$C$17))</f>
        <v>0</v>
      </c>
      <c r="Z13" s="83"/>
      <c r="AA13" s="83"/>
      <c r="AB13" s="84">
        <f>+Z13*'1. Standard_Cost'!$B$21+AA13*'1. Standard_Cost'!$C$21</f>
        <v>0</v>
      </c>
      <c r="AC13" s="85">
        <f>(L13+M13)*0.1</f>
        <v>121225.626</v>
      </c>
      <c r="AD13" s="86"/>
      <c r="AE13" s="84">
        <f>SUM(AD13,AC13,AB13,Y13,U13,T13,S13,R13)*'1. Standard_Cost'!$B$29</f>
        <v>24245.125200000002</v>
      </c>
      <c r="AF13" s="84">
        <f t="shared" ref="AF13" si="32">SUM(AE13,AD13,AC13,AB13,Y13,U13,T13,S13,R13)</f>
        <v>145470.7512</v>
      </c>
      <c r="AG13" s="83"/>
      <c r="AH13" s="83"/>
      <c r="AI13" s="83"/>
      <c r="AJ13" s="87"/>
      <c r="AK13" s="87"/>
      <c r="AL13" s="87"/>
      <c r="AM13" s="84">
        <f>AG13*'1. Standard_Cost'!$B$25+'Incremental_Cost Year 3'!AH13*'1. Standard_Cost'!$C$25+'Incremental_Cost Year 3'!AI13*'1. Standard_Cost'!$D$25+'Incremental_Cost Year 3'!AJ13+'Incremental_Cost Year 3'!AL13+AK13</f>
        <v>0</v>
      </c>
      <c r="AN13" s="84">
        <f>AM13*'1. Standard_Cost'!$C$29</f>
        <v>0</v>
      </c>
      <c r="AO13" s="153"/>
      <c r="AP13" s="144">
        <f t="shared" ref="AP13" si="33">AQ13+AR13</f>
        <v>1357727.0112000001</v>
      </c>
      <c r="AQ13" s="113">
        <f t="shared" ref="AQ13" si="34">L13+M13</f>
        <v>1212256.26</v>
      </c>
      <c r="AR13" s="113">
        <f t="shared" ref="AR13" si="35">AF13</f>
        <v>145470.7512</v>
      </c>
      <c r="AS13" s="113">
        <f t="shared" ref="AS13" si="36">AM13+AN13</f>
        <v>0</v>
      </c>
      <c r="AT13" s="113">
        <f t="shared" ref="AT13" si="37">SUM(AQ13,AR13,AS13)</f>
        <v>1357727.0112000001</v>
      </c>
      <c r="AU13" s="154">
        <f t="shared" ref="AU13" si="38">AT13</f>
        <v>1357727.0112000001</v>
      </c>
      <c r="AV13" s="154"/>
      <c r="AW13" s="154"/>
      <c r="AX13" s="154"/>
      <c r="AY13" s="154"/>
      <c r="AZ13" s="154"/>
      <c r="BA13" s="154"/>
      <c r="BB13" s="155">
        <f t="shared" ref="BB13" si="39">SUM(AU13:BA13)-AT13</f>
        <v>0</v>
      </c>
      <c r="BC13" s="28"/>
      <c r="BD13" s="321">
        <f>+'Incremental_Cost Year 1'!AT13</f>
        <v>1357727.0112000001</v>
      </c>
      <c r="BE13" s="321">
        <f>+'Incremental_Cost Year 2'!AT13</f>
        <v>1357727.0112000001</v>
      </c>
      <c r="BF13" s="321">
        <f t="shared" ref="BF13:BF20" si="40">AT13</f>
        <v>1357727.0112000001</v>
      </c>
      <c r="BG13" s="376">
        <f t="shared" ref="BG13:BG20" si="41">SUM(BD13:BF13)</f>
        <v>4073181.0336000002</v>
      </c>
      <c r="BJ13" s="369"/>
      <c r="BK13" s="369"/>
    </row>
    <row r="14" spans="1:74" ht="47.25" outlineLevel="2">
      <c r="A14" s="73"/>
      <c r="B14" s="107"/>
      <c r="C14" s="108"/>
      <c r="D14" s="422"/>
      <c r="E14" s="292"/>
      <c r="F14" s="225">
        <v>2026</v>
      </c>
      <c r="G14" s="225">
        <v>2026</v>
      </c>
      <c r="H14" s="425" t="s">
        <v>919</v>
      </c>
      <c r="I14" s="87" t="s">
        <v>5</v>
      </c>
      <c r="J14" s="83">
        <v>1</v>
      </c>
      <c r="K14" s="83">
        <v>2</v>
      </c>
      <c r="L14" s="82">
        <f>IF(I14&lt;&gt;0,((VLOOKUP(I14,'1. Standard_Cost'!$B$4:$D$9,2)+VLOOKUP(I14,'1. Standard_Cost'!$B$4:$D$9,3))*J14*K14),"0")</f>
        <v>230840</v>
      </c>
      <c r="M14" s="82">
        <f>L14*'1. Standard_Cost'!$F$4</f>
        <v>38550.28</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f>SUM(AD14,AC14,AB14,Y14,U14,T14,S14,R14)*'1. Standard_Cost'!$B$29</f>
        <v>0</v>
      </c>
      <c r="AF14" s="84">
        <f t="shared" si="19"/>
        <v>0</v>
      </c>
      <c r="AG14" s="83"/>
      <c r="AH14" s="83"/>
      <c r="AI14" s="83"/>
      <c r="AJ14" s="87"/>
      <c r="AK14" s="87"/>
      <c r="AL14" s="87"/>
      <c r="AM14" s="84">
        <f>AG14*'1. Standard_Cost'!$B$25+'Incremental_Cost Year 3'!AH14*'1. Standard_Cost'!$C$25+'Incremental_Cost Year 3'!AI14*'1. Standard_Cost'!$D$25+'Incremental_Cost Year 3'!AJ14+'Incremental_Cost Year 3'!AL14+AK14</f>
        <v>0</v>
      </c>
      <c r="AN14" s="84">
        <f>AM14*'1. Standard_Cost'!$C$29</f>
        <v>0</v>
      </c>
      <c r="AO14" s="153"/>
      <c r="AP14" s="144">
        <f t="shared" si="16"/>
        <v>269390.28000000003</v>
      </c>
      <c r="AQ14" s="113">
        <f t="shared" si="20"/>
        <v>269390.28000000003</v>
      </c>
      <c r="AR14" s="113">
        <f t="shared" si="21"/>
        <v>0</v>
      </c>
      <c r="AS14" s="113">
        <f t="shared" si="22"/>
        <v>0</v>
      </c>
      <c r="AT14" s="113">
        <f t="shared" si="23"/>
        <v>269390.28000000003</v>
      </c>
      <c r="AU14" s="154">
        <f t="shared" si="24"/>
        <v>269390.28000000003</v>
      </c>
      <c r="AV14" s="154"/>
      <c r="AW14" s="154"/>
      <c r="AX14" s="154"/>
      <c r="AY14" s="154"/>
      <c r="AZ14" s="154"/>
      <c r="BA14" s="154"/>
      <c r="BB14" s="155">
        <f t="shared" si="25"/>
        <v>0</v>
      </c>
      <c r="BC14" s="28"/>
      <c r="BD14" s="321">
        <f>+'Incremental_Cost Year 1'!AT14</f>
        <v>301717.11360000004</v>
      </c>
      <c r="BE14" s="321">
        <f>+'Incremental_Cost Year 2'!AT14</f>
        <v>301717.11360000004</v>
      </c>
      <c r="BF14" s="321">
        <f t="shared" si="40"/>
        <v>269390.28000000003</v>
      </c>
      <c r="BG14" s="376">
        <f t="shared" si="41"/>
        <v>872824.50720000011</v>
      </c>
      <c r="BJ14" s="369"/>
      <c r="BK14" s="369"/>
    </row>
    <row r="15" spans="1:74" ht="47.25" outlineLevel="2">
      <c r="A15" s="73"/>
      <c r="B15" s="107"/>
      <c r="C15" s="108"/>
      <c r="D15" s="422"/>
      <c r="E15" s="292"/>
      <c r="F15" s="225">
        <v>2026</v>
      </c>
      <c r="G15" s="225">
        <v>2026</v>
      </c>
      <c r="H15" s="424" t="s">
        <v>924</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ref="AF15:AF20" si="42">SUM(AE15,AD15,AC15,AB15,Y15,U15,T15,S15,R15)</f>
        <v>0</v>
      </c>
      <c r="AG15" s="83"/>
      <c r="AH15" s="83"/>
      <c r="AI15" s="83"/>
      <c r="AJ15" s="87"/>
      <c r="AK15" s="87"/>
      <c r="AL15" s="87"/>
      <c r="AM15" s="84">
        <f>AG15*'1. Standard_Cost'!$B$25+'Incremental_Cost Year 3'!AH15*'1. Standard_Cost'!$C$25+'Incremental_Cost Year 3'!AI15*'1. Standard_Cost'!$D$25+'Incremental_Cost Year 3'!AJ15+'Incremental_Cost Year 3'!AL15+AK15</f>
        <v>0</v>
      </c>
      <c r="AN15" s="84">
        <f>AM15*'1. Standard_Cost'!$C$29</f>
        <v>0</v>
      </c>
      <c r="AO15" s="153"/>
      <c r="AP15" s="144">
        <f t="shared" ref="AP15:AP20" si="43">AQ15+AR15</f>
        <v>0</v>
      </c>
      <c r="AQ15" s="113">
        <f t="shared" ref="AQ15:AQ20" si="44">L15+M15</f>
        <v>0</v>
      </c>
      <c r="AR15" s="113">
        <f t="shared" ref="AR15:AR20" si="45">AF15</f>
        <v>0</v>
      </c>
      <c r="AS15" s="113">
        <f t="shared" ref="AS15:AS20" si="46">AM15+AN15</f>
        <v>0</v>
      </c>
      <c r="AT15" s="113">
        <f t="shared" ref="AT15:AT20" si="47">SUM(AQ15,AR15,AS15)</f>
        <v>0</v>
      </c>
      <c r="AU15" s="154"/>
      <c r="AV15" s="154"/>
      <c r="AW15" s="154"/>
      <c r="AX15" s="154"/>
      <c r="AY15" s="154"/>
      <c r="AZ15" s="154"/>
      <c r="BA15" s="154"/>
      <c r="BB15" s="155">
        <f t="shared" ref="BB15:BB20" si="48">SUM(AU15:BA15)-AT15</f>
        <v>0</v>
      </c>
      <c r="BC15" s="28"/>
      <c r="BD15" s="321">
        <f>+'Incremental_Cost Year 1'!AT15</f>
        <v>734695.14</v>
      </c>
      <c r="BE15" s="321">
        <f>+'Incremental_Cost Year 2'!AT15</f>
        <v>0</v>
      </c>
      <c r="BF15" s="321">
        <f t="shared" si="40"/>
        <v>0</v>
      </c>
      <c r="BG15" s="376">
        <f t="shared" si="41"/>
        <v>734695.14</v>
      </c>
      <c r="BJ15" s="369"/>
      <c r="BK15" s="369"/>
    </row>
    <row r="16" spans="1:74" ht="47.25" outlineLevel="2">
      <c r="A16" s="73"/>
      <c r="B16" s="107"/>
      <c r="C16" s="108"/>
      <c r="D16" s="422"/>
      <c r="E16" s="292"/>
      <c r="F16" s="225">
        <v>2026</v>
      </c>
      <c r="G16" s="225">
        <v>2026</v>
      </c>
      <c r="H16" s="424" t="s">
        <v>922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42"/>
        <v>0</v>
      </c>
      <c r="AG16" s="83"/>
      <c r="AH16" s="83"/>
      <c r="AI16" s="83"/>
      <c r="AJ16" s="87"/>
      <c r="AK16" s="87"/>
      <c r="AL16" s="87"/>
      <c r="AM16" s="84">
        <f>AG16*'1. Standard_Cost'!$B$25+'Incremental_Cost Year 3'!AH16*'1. Standard_Cost'!$C$25+'Incremental_Cost Year 3'!AI16*'1. Standard_Cost'!$D$25+'Incremental_Cost Year 3'!AJ16+'Incremental_Cost Year 3'!AL16+AK16</f>
        <v>0</v>
      </c>
      <c r="AN16" s="84">
        <f>AM16*'1. Standard_Cost'!$C$29</f>
        <v>0</v>
      </c>
      <c r="AO16" s="153"/>
      <c r="AP16" s="144">
        <f t="shared" si="43"/>
        <v>0</v>
      </c>
      <c r="AQ16" s="113">
        <f t="shared" si="44"/>
        <v>0</v>
      </c>
      <c r="AR16" s="113">
        <f t="shared" si="45"/>
        <v>0</v>
      </c>
      <c r="AS16" s="113">
        <f t="shared" si="46"/>
        <v>0</v>
      </c>
      <c r="AT16" s="113">
        <f t="shared" si="47"/>
        <v>0</v>
      </c>
      <c r="AU16" s="154"/>
      <c r="AV16" s="154"/>
      <c r="AW16" s="154"/>
      <c r="AX16" s="154"/>
      <c r="AY16" s="154"/>
      <c r="AZ16" s="154"/>
      <c r="BA16" s="154"/>
      <c r="BB16" s="155">
        <f t="shared" si="48"/>
        <v>0</v>
      </c>
      <c r="BC16" s="28"/>
      <c r="BD16" s="321">
        <f>+'Incremental_Cost Year 1'!AT16</f>
        <v>414000</v>
      </c>
      <c r="BE16" s="321">
        <f>+'Incremental_Cost Year 2'!AT16</f>
        <v>0</v>
      </c>
      <c r="BF16" s="321">
        <f t="shared" si="40"/>
        <v>0</v>
      </c>
      <c r="BG16" s="376">
        <f t="shared" si="41"/>
        <v>414000</v>
      </c>
      <c r="BJ16" s="369"/>
      <c r="BK16" s="369"/>
    </row>
    <row r="17" spans="1:64" ht="109.5" outlineLevel="2">
      <c r="A17" s="73"/>
      <c r="B17" s="107"/>
      <c r="C17" s="108"/>
      <c r="D17" s="422"/>
      <c r="E17" s="292"/>
      <c r="F17" s="225">
        <v>2026</v>
      </c>
      <c r="G17" s="225">
        <v>2026</v>
      </c>
      <c r="H17" s="424" t="s">
        <v>926</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42"/>
        <v>0</v>
      </c>
      <c r="AG17" s="83"/>
      <c r="AH17" s="83"/>
      <c r="AI17" s="83"/>
      <c r="AJ17" s="87"/>
      <c r="AK17" s="87"/>
      <c r="AL17" s="87"/>
      <c r="AM17" s="84">
        <f>AG17*'1. Standard_Cost'!$B$25+'Incremental_Cost Year 3'!AH17*'1. Standard_Cost'!$C$25+'Incremental_Cost Year 3'!AI17*'1. Standard_Cost'!$D$25+'Incremental_Cost Year 3'!AJ17+'Incremental_Cost Year 3'!AL17+AK17</f>
        <v>0</v>
      </c>
      <c r="AN17" s="84">
        <f>AM17*'1. Standard_Cost'!$C$29</f>
        <v>0</v>
      </c>
      <c r="AO17" s="153"/>
      <c r="AP17" s="144">
        <f t="shared" si="43"/>
        <v>0</v>
      </c>
      <c r="AQ17" s="113">
        <f t="shared" si="44"/>
        <v>0</v>
      </c>
      <c r="AR17" s="113">
        <f t="shared" si="45"/>
        <v>0</v>
      </c>
      <c r="AS17" s="113">
        <f t="shared" si="46"/>
        <v>0</v>
      </c>
      <c r="AT17" s="113">
        <f t="shared" si="47"/>
        <v>0</v>
      </c>
      <c r="AU17" s="154"/>
      <c r="AV17" s="154"/>
      <c r="AW17" s="154"/>
      <c r="AX17" s="154"/>
      <c r="AY17" s="154"/>
      <c r="AZ17" s="154"/>
      <c r="BA17" s="154"/>
      <c r="BB17" s="155">
        <f t="shared" si="48"/>
        <v>0</v>
      </c>
      <c r="BC17" s="28"/>
      <c r="BD17" s="321">
        <f>+'Incremental_Cost Year 1'!AT17</f>
        <v>830575.67039999994</v>
      </c>
      <c r="BE17" s="321">
        <f>+'Incremental_Cost Year 2'!AT17</f>
        <v>0</v>
      </c>
      <c r="BF17" s="321">
        <f t="shared" si="40"/>
        <v>0</v>
      </c>
      <c r="BG17" s="376">
        <f t="shared" si="41"/>
        <v>830575.67039999994</v>
      </c>
      <c r="BJ17" s="369"/>
      <c r="BK17" s="369"/>
    </row>
    <row r="18" spans="1:64" ht="45.75" outlineLevel="2">
      <c r="A18" s="73"/>
      <c r="B18" s="107"/>
      <c r="C18" s="108"/>
      <c r="D18" s="422"/>
      <c r="E18" s="292"/>
      <c r="F18" s="225">
        <v>2026</v>
      </c>
      <c r="G18" s="225">
        <v>2028</v>
      </c>
      <c r="H18" s="424" t="s">
        <v>930</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42"/>
        <v>0</v>
      </c>
      <c r="AG18" s="83"/>
      <c r="AH18" s="83"/>
      <c r="AI18" s="83"/>
      <c r="AJ18" s="87"/>
      <c r="AK18" s="87"/>
      <c r="AL18" s="87"/>
      <c r="AM18" s="84">
        <f>AG18*'1. Standard_Cost'!$B$25+'Incremental_Cost Year 3'!AH18*'1. Standard_Cost'!$C$25+'Incremental_Cost Year 3'!AI18*'1. Standard_Cost'!$D$25+'Incremental_Cost Year 3'!AJ18+'Incremental_Cost Year 3'!AL18+AK18</f>
        <v>0</v>
      </c>
      <c r="AN18" s="84">
        <f>AM18*'1. Standard_Cost'!$C$29</f>
        <v>0</v>
      </c>
      <c r="AO18" s="153"/>
      <c r="AP18" s="144">
        <f t="shared" si="43"/>
        <v>0</v>
      </c>
      <c r="AQ18" s="113">
        <f t="shared" si="44"/>
        <v>0</v>
      </c>
      <c r="AR18" s="113">
        <f t="shared" si="45"/>
        <v>0</v>
      </c>
      <c r="AS18" s="113">
        <f t="shared" si="46"/>
        <v>0</v>
      </c>
      <c r="AT18" s="113">
        <f t="shared" si="47"/>
        <v>0</v>
      </c>
      <c r="AU18" s="154"/>
      <c r="AV18" s="154"/>
      <c r="AW18" s="154"/>
      <c r="AX18" s="154"/>
      <c r="AY18" s="154"/>
      <c r="AZ18" s="154"/>
      <c r="BA18" s="154"/>
      <c r="BB18" s="155">
        <f t="shared" si="48"/>
        <v>0</v>
      </c>
      <c r="BC18" s="28"/>
      <c r="BD18" s="321">
        <f>+'Incremental_Cost Year 1'!AT18</f>
        <v>2875000</v>
      </c>
      <c r="BE18" s="321">
        <f>+'Incremental_Cost Year 2'!AT18</f>
        <v>0</v>
      </c>
      <c r="BF18" s="321">
        <f t="shared" si="40"/>
        <v>0</v>
      </c>
      <c r="BG18" s="376">
        <f t="shared" si="41"/>
        <v>2875000</v>
      </c>
      <c r="BJ18" s="369"/>
      <c r="BK18" s="369"/>
    </row>
    <row r="19" spans="1:64" ht="62.25" outlineLevel="2">
      <c r="A19" s="73"/>
      <c r="B19" s="107"/>
      <c r="C19" s="108"/>
      <c r="D19" s="422"/>
      <c r="E19" s="423"/>
      <c r="F19" s="225">
        <v>2026</v>
      </c>
      <c r="G19" s="225">
        <v>2026</v>
      </c>
      <c r="H19" s="424" t="s">
        <v>946</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si="42"/>
        <v>0</v>
      </c>
      <c r="AG19" s="83"/>
      <c r="AH19" s="83"/>
      <c r="AI19" s="83"/>
      <c r="AJ19" s="87"/>
      <c r="AK19" s="87"/>
      <c r="AL19" s="87"/>
      <c r="AM19" s="84">
        <f>AG19*'1. Standard_Cost'!$B$25+'Incremental_Cost Year 3'!AH19*'1. Standard_Cost'!$C$25+'Incremental_Cost Year 3'!AI19*'1. Standard_Cost'!$D$25+'Incremental_Cost Year 3'!AJ19+'Incremental_Cost Year 3'!AL19+AK19</f>
        <v>0</v>
      </c>
      <c r="AN19" s="84">
        <f>AM19*'1. Standard_Cost'!$C$29</f>
        <v>0</v>
      </c>
      <c r="AO19" s="153"/>
      <c r="AP19" s="144">
        <f t="shared" si="43"/>
        <v>0</v>
      </c>
      <c r="AQ19" s="113">
        <f t="shared" si="44"/>
        <v>0</v>
      </c>
      <c r="AR19" s="113">
        <f t="shared" si="45"/>
        <v>0</v>
      </c>
      <c r="AS19" s="113">
        <f t="shared" si="46"/>
        <v>0</v>
      </c>
      <c r="AT19" s="113">
        <f t="shared" si="47"/>
        <v>0</v>
      </c>
      <c r="AU19" s="154"/>
      <c r="AV19" s="154"/>
      <c r="AW19" s="154"/>
      <c r="AX19" s="154"/>
      <c r="AY19" s="154"/>
      <c r="AZ19" s="154"/>
      <c r="BA19" s="154"/>
      <c r="BB19" s="155">
        <f t="shared" si="48"/>
        <v>0</v>
      </c>
      <c r="BC19" s="28"/>
      <c r="BD19" s="321">
        <f>+'Incremental_Cost Year 1'!AT19</f>
        <v>780000</v>
      </c>
      <c r="BE19" s="321">
        <f>+'Incremental_Cost Year 2'!AT19</f>
        <v>0</v>
      </c>
      <c r="BF19" s="321">
        <f t="shared" si="40"/>
        <v>0</v>
      </c>
      <c r="BG19" s="376">
        <f t="shared" si="41"/>
        <v>780000</v>
      </c>
      <c r="BJ19" s="369"/>
      <c r="BK19" s="369"/>
    </row>
    <row r="20" spans="1:64" ht="31.5" outlineLevel="2">
      <c r="A20" s="73"/>
      <c r="B20" s="107"/>
      <c r="C20" s="108"/>
      <c r="D20" s="79"/>
      <c r="E20" s="81"/>
      <c r="F20" s="225">
        <v>2026</v>
      </c>
      <c r="G20" s="225">
        <v>2026</v>
      </c>
      <c r="H20" s="424" t="s">
        <v>931</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 t="shared" si="42"/>
        <v>0</v>
      </c>
      <c r="AG20" s="83"/>
      <c r="AH20" s="83"/>
      <c r="AI20" s="83"/>
      <c r="AJ20" s="87"/>
      <c r="AK20" s="87"/>
      <c r="AL20" s="87"/>
      <c r="AM20" s="84">
        <f>AG20*'1. Standard_Cost'!$B$25+'Incremental_Cost Year 3'!AH20*'1. Standard_Cost'!$C$25+'Incremental_Cost Year 3'!AI20*'1. Standard_Cost'!$D$25+'Incremental_Cost Year 3'!AJ20+'Incremental_Cost Year 3'!AL20+AK20</f>
        <v>0</v>
      </c>
      <c r="AN20" s="84">
        <f>AM20*'1. Standard_Cost'!$C$29</f>
        <v>0</v>
      </c>
      <c r="AO20" s="153"/>
      <c r="AP20" s="144">
        <f t="shared" si="43"/>
        <v>0</v>
      </c>
      <c r="AQ20" s="113">
        <f t="shared" si="44"/>
        <v>0</v>
      </c>
      <c r="AR20" s="113">
        <f t="shared" si="45"/>
        <v>0</v>
      </c>
      <c r="AS20" s="113">
        <f t="shared" si="46"/>
        <v>0</v>
      </c>
      <c r="AT20" s="113">
        <f t="shared" si="47"/>
        <v>0</v>
      </c>
      <c r="AU20" s="154"/>
      <c r="AV20" s="154"/>
      <c r="AW20" s="154"/>
      <c r="AX20" s="154"/>
      <c r="AY20" s="154"/>
      <c r="AZ20" s="154"/>
      <c r="BA20" s="154"/>
      <c r="BB20" s="155">
        <f t="shared" si="48"/>
        <v>0</v>
      </c>
      <c r="BC20" s="28"/>
      <c r="BD20" s="321">
        <f>+'Incremental_Cost Year 1'!AT20</f>
        <v>269390.28000000003</v>
      </c>
      <c r="BE20" s="321">
        <f>+'Incremental_Cost Year 2'!AT20</f>
        <v>0</v>
      </c>
      <c r="BF20" s="321">
        <f t="shared" si="40"/>
        <v>0</v>
      </c>
      <c r="BG20" s="376">
        <f t="shared" si="41"/>
        <v>269390.28000000003</v>
      </c>
      <c r="BJ20" s="369"/>
      <c r="BK20" s="369"/>
    </row>
    <row r="21" spans="1:64" ht="31.5" outlineLevel="1">
      <c r="A21" s="73"/>
      <c r="B21" s="111"/>
      <c r="C21" s="112"/>
      <c r="D21" s="426" t="s">
        <v>538</v>
      </c>
      <c r="E21" s="427" t="s">
        <v>933</v>
      </c>
      <c r="F21" s="344">
        <v>2026</v>
      </c>
      <c r="G21" s="344">
        <v>2028</v>
      </c>
      <c r="H21" s="220" t="s">
        <v>932</v>
      </c>
      <c r="I21" s="156"/>
      <c r="J21" s="156"/>
      <c r="K21" s="156"/>
      <c r="L21" s="84">
        <f>SUM(L13:L20)</f>
        <v>1269620</v>
      </c>
      <c r="M21" s="84">
        <f>SUM(M13:M20)</f>
        <v>212026.54</v>
      </c>
      <c r="N21" s="84"/>
      <c r="O21" s="156"/>
      <c r="P21" s="156"/>
      <c r="Q21" s="156"/>
      <c r="R21" s="84">
        <f t="shared" ref="R21:U21" si="49">SUM(R13:R20)</f>
        <v>0</v>
      </c>
      <c r="S21" s="84">
        <f t="shared" si="49"/>
        <v>0</v>
      </c>
      <c r="T21" s="84">
        <f t="shared" si="49"/>
        <v>0</v>
      </c>
      <c r="U21" s="84">
        <f t="shared" si="49"/>
        <v>0</v>
      </c>
      <c r="V21" s="156"/>
      <c r="W21" s="156"/>
      <c r="X21" s="156"/>
      <c r="Y21" s="84">
        <f>SUM(Y13:Y20)</f>
        <v>0</v>
      </c>
      <c r="Z21" s="156"/>
      <c r="AA21" s="156"/>
      <c r="AB21" s="84">
        <f t="shared" ref="AB21:AF21" si="50">SUM(AB13:AB20)</f>
        <v>0</v>
      </c>
      <c r="AC21" s="84">
        <f t="shared" si="50"/>
        <v>121225.626</v>
      </c>
      <c r="AD21" s="84">
        <f t="shared" si="50"/>
        <v>0</v>
      </c>
      <c r="AE21" s="84">
        <f t="shared" si="50"/>
        <v>24245.125200000002</v>
      </c>
      <c r="AF21" s="84">
        <f t="shared" si="50"/>
        <v>145470.7512</v>
      </c>
      <c r="AG21" s="156"/>
      <c r="AH21" s="156"/>
      <c r="AI21" s="156"/>
      <c r="AJ21" s="84">
        <f t="shared" ref="AJ21:AN21" si="51">SUM(AJ13:AJ20)</f>
        <v>0</v>
      </c>
      <c r="AK21" s="84">
        <f t="shared" si="51"/>
        <v>0</v>
      </c>
      <c r="AL21" s="84">
        <f t="shared" si="51"/>
        <v>0</v>
      </c>
      <c r="AM21" s="84">
        <f t="shared" si="51"/>
        <v>0</v>
      </c>
      <c r="AN21" s="84">
        <f t="shared" si="51"/>
        <v>0</v>
      </c>
      <c r="AO21" s="157"/>
      <c r="AP21" s="158"/>
      <c r="AQ21" s="84">
        <f t="shared" ref="AQ21:BB21" si="52">SUM(AQ13:AQ20)</f>
        <v>1481646.54</v>
      </c>
      <c r="AR21" s="84">
        <f t="shared" si="52"/>
        <v>145470.7512</v>
      </c>
      <c r="AS21" s="84">
        <f t="shared" si="52"/>
        <v>0</v>
      </c>
      <c r="AT21" s="84">
        <f t="shared" si="52"/>
        <v>1627117.2912000001</v>
      </c>
      <c r="AU21" s="84">
        <f t="shared" si="52"/>
        <v>1627117.2912000001</v>
      </c>
      <c r="AV21" s="84">
        <f t="shared" si="52"/>
        <v>0</v>
      </c>
      <c r="AW21" s="84">
        <f t="shared" si="52"/>
        <v>0</v>
      </c>
      <c r="AX21" s="84">
        <f t="shared" si="52"/>
        <v>0</v>
      </c>
      <c r="AY21" s="84">
        <f t="shared" si="52"/>
        <v>0</v>
      </c>
      <c r="AZ21" s="84">
        <f t="shared" si="52"/>
        <v>0</v>
      </c>
      <c r="BA21" s="84">
        <f t="shared" si="52"/>
        <v>0</v>
      </c>
      <c r="BB21" s="84">
        <f t="shared" si="52"/>
        <v>0</v>
      </c>
      <c r="BC21" s="28"/>
      <c r="BD21" s="28"/>
      <c r="BE21" s="28"/>
      <c r="BF21" s="28"/>
      <c r="BJ21" s="374"/>
      <c r="BK21" s="374"/>
    </row>
    <row r="22" spans="1:64" ht="63" outlineLevel="2">
      <c r="A22" s="73"/>
      <c r="B22" s="107"/>
      <c r="C22" s="108"/>
      <c r="D22" s="197"/>
      <c r="E22" s="182"/>
      <c r="F22" s="343" t="s">
        <v>554</v>
      </c>
      <c r="G22" s="343">
        <v>20268</v>
      </c>
      <c r="H22" s="70" t="s">
        <v>938</v>
      </c>
      <c r="I22" s="87" t="s">
        <v>5</v>
      </c>
      <c r="J22" s="249">
        <v>1.5</v>
      </c>
      <c r="K22" s="83">
        <v>2</v>
      </c>
      <c r="L22" s="82">
        <f>IF(I22&lt;&gt;0,((VLOOKUP(I22,'1. Standard_Cost'!$B$4:$D$9,2)+VLOOKUP(I22,'1. Standard_Cost'!$B$4:$D$9,3))*J22*K22),"0")</f>
        <v>346260</v>
      </c>
      <c r="M22" s="82">
        <f>L22*'1. Standard_Cost'!$F$4</f>
        <v>57825.420000000006</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f>(L22+M22)*0.1</f>
        <v>40408.542000000001</v>
      </c>
      <c r="AD22" s="86"/>
      <c r="AE22" s="84">
        <f>SUM(AD22,AC22,AB22,Y22,U22,T22,S22,R22)*'1. Standard_Cost'!$B$29</f>
        <v>8081.7084000000004</v>
      </c>
      <c r="AF22" s="84">
        <f t="shared" ref="AF22" si="53">SUM(AE22,AD22,AC22,AB22,Y22,U22,T22,S22,R22)</f>
        <v>48490.250400000004</v>
      </c>
      <c r="AG22" s="83"/>
      <c r="AH22" s="83"/>
      <c r="AI22" s="83"/>
      <c r="AJ22" s="87"/>
      <c r="AK22" s="87"/>
      <c r="AL22" s="87"/>
      <c r="AM22" s="84">
        <f>AG22*'1. Standard_Cost'!$B$25+'Incremental_Cost Year 3'!AH22*'1. Standard_Cost'!$C$25+'Incremental_Cost Year 3'!AI22*'1. Standard_Cost'!$D$25+'Incremental_Cost Year 3'!AJ22+'Incremental_Cost Year 3'!AL22+AK22</f>
        <v>0</v>
      </c>
      <c r="AN22" s="84">
        <f>AM22*'1. Standard_Cost'!$C$29</f>
        <v>0</v>
      </c>
      <c r="AO22" s="153"/>
      <c r="AP22" s="144">
        <f t="shared" ref="AP22" si="54">AQ22+AR22</f>
        <v>452575.6704</v>
      </c>
      <c r="AQ22" s="113">
        <f t="shared" ref="AQ22" si="55">L22+M22</f>
        <v>404085.42</v>
      </c>
      <c r="AR22" s="113">
        <f t="shared" ref="AR22" si="56">AF22</f>
        <v>48490.250400000004</v>
      </c>
      <c r="AS22" s="113">
        <f t="shared" ref="AS22" si="57">AM22+AN22</f>
        <v>0</v>
      </c>
      <c r="AT22" s="113">
        <f t="shared" ref="AT22" si="58">SUM(AQ22,AR22,AS22)</f>
        <v>452575.6704</v>
      </c>
      <c r="AU22" s="154">
        <f>AT22</f>
        <v>452575.6704</v>
      </c>
      <c r="AV22" s="154"/>
      <c r="AW22" s="154"/>
      <c r="AX22" s="154"/>
      <c r="AY22" s="154"/>
      <c r="AZ22" s="154"/>
      <c r="BA22" s="154"/>
      <c r="BB22" s="155">
        <f t="shared" ref="BB22" si="59">SUM(AU22:BA22)-AT22</f>
        <v>0</v>
      </c>
      <c r="BC22" s="28"/>
      <c r="BD22" s="321">
        <f>+'Incremental_Cost Year 1'!AT22</f>
        <v>452575.6704</v>
      </c>
      <c r="BE22" s="321">
        <f>+'Incremental_Cost Year 2'!AT22</f>
        <v>452575.6704</v>
      </c>
      <c r="BF22" s="321">
        <f t="shared" ref="BF22" si="60">AT22</f>
        <v>452575.6704</v>
      </c>
      <c r="BG22" s="376">
        <f t="shared" ref="BG22" si="61">SUM(BD22:BF22)</f>
        <v>1357727.0112000001</v>
      </c>
      <c r="BJ22" s="369"/>
      <c r="BK22" s="369"/>
    </row>
    <row r="23" spans="1:64" ht="32.25" outlineLevel="2">
      <c r="A23" s="73"/>
      <c r="B23" s="111"/>
      <c r="C23" s="302"/>
      <c r="D23" s="219" t="s">
        <v>538</v>
      </c>
      <c r="E23" s="219" t="s">
        <v>934</v>
      </c>
      <c r="F23" s="65">
        <v>2026</v>
      </c>
      <c r="G23" s="65">
        <v>2028</v>
      </c>
      <c r="H23" s="220" t="s">
        <v>935</v>
      </c>
      <c r="I23" s="156"/>
      <c r="J23" s="156"/>
      <c r="K23" s="156"/>
      <c r="L23" s="84">
        <f>SUM(L22:L22)</f>
        <v>346260</v>
      </c>
      <c r="M23" s="84">
        <f>SUM(M22:M22)</f>
        <v>57825.420000000006</v>
      </c>
      <c r="N23" s="84"/>
      <c r="O23" s="156"/>
      <c r="P23" s="156"/>
      <c r="Q23" s="156"/>
      <c r="R23" s="84">
        <f>SUM(R22:R22)</f>
        <v>0</v>
      </c>
      <c r="S23" s="84">
        <f>SUM(S22:S22)</f>
        <v>0</v>
      </c>
      <c r="T23" s="84">
        <f>SUM(T22:T22)</f>
        <v>0</v>
      </c>
      <c r="U23" s="84">
        <f>SUM(U22:U22)</f>
        <v>0</v>
      </c>
      <c r="V23" s="156"/>
      <c r="W23" s="156"/>
      <c r="X23" s="156"/>
      <c r="Y23" s="84">
        <f>SUM(Y22:Y22)</f>
        <v>0</v>
      </c>
      <c r="Z23" s="156"/>
      <c r="AA23" s="156"/>
      <c r="AB23" s="84">
        <f>SUM(AB22:AB22)</f>
        <v>0</v>
      </c>
      <c r="AC23" s="84">
        <f>SUM(AC22:AC22)</f>
        <v>40408.542000000001</v>
      </c>
      <c r="AD23" s="84">
        <f>SUM(AD22:AD22)</f>
        <v>0</v>
      </c>
      <c r="AE23" s="84">
        <f>SUM(AE22:AE22)</f>
        <v>8081.7084000000004</v>
      </c>
      <c r="AF23" s="84">
        <f>SUM(AF22:AF22)</f>
        <v>48490.250400000004</v>
      </c>
      <c r="AG23" s="156"/>
      <c r="AH23" s="156"/>
      <c r="AI23" s="156"/>
      <c r="AJ23" s="84">
        <f>SUM(AJ22:AJ22)</f>
        <v>0</v>
      </c>
      <c r="AK23" s="84">
        <f>SUM(AK22:AK22)</f>
        <v>0</v>
      </c>
      <c r="AL23" s="84">
        <f>SUM(AL22:AL22)</f>
        <v>0</v>
      </c>
      <c r="AM23" s="84">
        <f>SUM(AM22:AM22)</f>
        <v>0</v>
      </c>
      <c r="AN23" s="84">
        <f>SUM(AN22:AN22)</f>
        <v>0</v>
      </c>
      <c r="AO23" s="157"/>
      <c r="AP23" s="158"/>
      <c r="AQ23" s="84">
        <f t="shared" ref="AQ23:BB23" si="62">SUM(AQ22:AQ22)</f>
        <v>404085.42</v>
      </c>
      <c r="AR23" s="84">
        <f t="shared" si="62"/>
        <v>48490.250400000004</v>
      </c>
      <c r="AS23" s="84">
        <f t="shared" si="62"/>
        <v>0</v>
      </c>
      <c r="AT23" s="84">
        <f t="shared" si="62"/>
        <v>452575.6704</v>
      </c>
      <c r="AU23" s="84">
        <f t="shared" si="62"/>
        <v>452575.6704</v>
      </c>
      <c r="AV23" s="84">
        <f t="shared" si="62"/>
        <v>0</v>
      </c>
      <c r="AW23" s="84">
        <f t="shared" si="62"/>
        <v>0</v>
      </c>
      <c r="AX23" s="84">
        <f t="shared" si="62"/>
        <v>0</v>
      </c>
      <c r="AY23" s="84">
        <f t="shared" si="62"/>
        <v>0</v>
      </c>
      <c r="AZ23" s="84">
        <f t="shared" si="62"/>
        <v>0</v>
      </c>
      <c r="BA23" s="84">
        <f t="shared" si="62"/>
        <v>0</v>
      </c>
      <c r="BB23" s="84">
        <f t="shared" si="62"/>
        <v>0</v>
      </c>
      <c r="BC23" s="28"/>
      <c r="BD23" s="28"/>
      <c r="BE23" s="28"/>
      <c r="BF23" s="28"/>
      <c r="BJ23" s="374"/>
      <c r="BK23" s="374"/>
    </row>
    <row r="24" spans="1:64" ht="63" outlineLevel="2">
      <c r="A24" s="73"/>
      <c r="B24" s="107"/>
      <c r="C24" s="108"/>
      <c r="D24" s="88"/>
      <c r="E24" s="183"/>
      <c r="F24" s="65">
        <v>2026</v>
      </c>
      <c r="G24" s="65">
        <v>2028</v>
      </c>
      <c r="H24" s="70" t="s">
        <v>939</v>
      </c>
      <c r="I24" s="87" t="s">
        <v>161</v>
      </c>
      <c r="J24" s="83">
        <v>2</v>
      </c>
      <c r="K24" s="83">
        <v>3</v>
      </c>
      <c r="L24" s="82">
        <f>IF(I24&lt;&gt;0,((VLOOKUP(I24,'1. Standard_Cost'!$B$4:$D$9,2)+VLOOKUP(I24,'1. Standard_Cost'!$B$4:$D$9,3))*J24*K24),"0")</f>
        <v>596520</v>
      </c>
      <c r="M24" s="82">
        <f>L24*'1. Standard_Cost'!$F$4</f>
        <v>99618.840000000011</v>
      </c>
      <c r="N24" s="83"/>
      <c r="O24" s="83"/>
      <c r="P24" s="83"/>
      <c r="Q24" s="83"/>
      <c r="R24" s="84">
        <f>'1. Standard_Cost'!$B$13*N24*P24</f>
        <v>0</v>
      </c>
      <c r="S24" s="84">
        <f>N24*O24*P24*'1. Standard_Cost'!$C$13</f>
        <v>0</v>
      </c>
      <c r="T24" s="84">
        <f>N24*P24*Q24*'1. Standard_Cost'!$D$13</f>
        <v>0</v>
      </c>
      <c r="U24" s="84">
        <f>N24*O24*'1. Standard_Cost'!$E$13</f>
        <v>0</v>
      </c>
      <c r="V24" s="83"/>
      <c r="W24" s="83"/>
      <c r="X24" s="83"/>
      <c r="Y24" s="84">
        <f>+V24*((X24*'1. Standard_Cost'!$B$17)+(W24*X24*'1. Standard_Cost'!$C$17))</f>
        <v>0</v>
      </c>
      <c r="Z24" s="83"/>
      <c r="AA24" s="83"/>
      <c r="AB24" s="84">
        <f>+Z24*'1. Standard_Cost'!$B$21+AA24*'1. Standard_Cost'!$C$21</f>
        <v>0</v>
      </c>
      <c r="AC24" s="85"/>
      <c r="AD24" s="86"/>
      <c r="AE24" s="84">
        <f>SUM(AD24,AC24,AB24,Y24,U24,T24,S24,R24)*'1. Standard_Cost'!$B$29</f>
        <v>0</v>
      </c>
      <c r="AF24" s="84">
        <f t="shared" ref="AF24" si="63">SUM(AE24,AD24,AC24,AB24,Y24,U24,T24,S24,R24)</f>
        <v>0</v>
      </c>
      <c r="AG24" s="83"/>
      <c r="AH24" s="83"/>
      <c r="AI24" s="83"/>
      <c r="AJ24" s="87"/>
      <c r="AK24" s="87"/>
      <c r="AL24" s="87"/>
      <c r="AM24" s="84">
        <f>AG24*'1. Standard_Cost'!$B$25+'Incremental_Cost Year 3'!AH24*'1. Standard_Cost'!$C$25+'Incremental_Cost Year 3'!AI24*'1. Standard_Cost'!$D$25+'Incremental_Cost Year 3'!AJ24+'Incremental_Cost Year 3'!AL24+AK24</f>
        <v>0</v>
      </c>
      <c r="AN24" s="84">
        <f>AM24*'1. Standard_Cost'!$C$29</f>
        <v>0</v>
      </c>
      <c r="AO24" s="87"/>
      <c r="AP24" s="144">
        <f t="shared" ref="AP24" si="64">AQ24+AR24</f>
        <v>696138.84</v>
      </c>
      <c r="AQ24" s="113">
        <f t="shared" ref="AQ24" si="65">L24+M24</f>
        <v>696138.84</v>
      </c>
      <c r="AR24" s="113">
        <f t="shared" ref="AR24" si="66">AF24</f>
        <v>0</v>
      </c>
      <c r="AS24" s="113">
        <f t="shared" ref="AS24" si="67">AM24+AN24</f>
        <v>0</v>
      </c>
      <c r="AT24" s="113">
        <f t="shared" ref="AT24" si="68">SUM(AQ24,AR24,AS24)</f>
        <v>696138.84</v>
      </c>
      <c r="AU24" s="154">
        <f>AT24</f>
        <v>696138.84</v>
      </c>
      <c r="AV24" s="154"/>
      <c r="AW24" s="154"/>
      <c r="AX24" s="154"/>
      <c r="AY24" s="154"/>
      <c r="AZ24" s="154"/>
      <c r="BA24" s="154"/>
      <c r="BB24" s="155">
        <f t="shared" ref="BB24" si="69">SUM(AU24:BA24)-AT24</f>
        <v>0</v>
      </c>
      <c r="BC24" s="28"/>
      <c r="BD24" s="322">
        <f>+'Incremental_Cost Year 1'!AT24</f>
        <v>696138.84</v>
      </c>
      <c r="BE24" s="322">
        <f>+'Incremental_Cost Year 2'!AT24</f>
        <v>696138.84</v>
      </c>
      <c r="BF24" s="322">
        <f t="shared" ref="BF24" si="70">AT24</f>
        <v>696138.84</v>
      </c>
      <c r="BG24" s="322">
        <f t="shared" ref="BG24" si="71">SUM(BD24:BF24)</f>
        <v>2088416.52</v>
      </c>
      <c r="BJ24" s="369"/>
      <c r="BK24" s="369"/>
    </row>
    <row r="25" spans="1:64" ht="42" customHeight="1" outlineLevel="1">
      <c r="A25" s="73"/>
      <c r="B25" s="181"/>
      <c r="C25" s="252"/>
      <c r="D25" s="421" t="s">
        <v>802</v>
      </c>
      <c r="E25" s="421" t="s">
        <v>940</v>
      </c>
      <c r="F25" s="65">
        <v>2026</v>
      </c>
      <c r="G25" s="65">
        <v>2028</v>
      </c>
      <c r="H25" s="220" t="s">
        <v>941</v>
      </c>
      <c r="I25" s="156"/>
      <c r="J25" s="156"/>
      <c r="K25" s="156"/>
      <c r="L25" s="84">
        <f>SUM(L24:L24)</f>
        <v>596520</v>
      </c>
      <c r="M25" s="84">
        <f>SUM(M24:M24)</f>
        <v>99618.840000000011</v>
      </c>
      <c r="N25" s="84"/>
      <c r="O25" s="156"/>
      <c r="P25" s="156"/>
      <c r="Q25" s="156"/>
      <c r="R25" s="84">
        <f>SUM(R24:R24)</f>
        <v>0</v>
      </c>
      <c r="S25" s="84">
        <f>SUM(S24:S24)</f>
        <v>0</v>
      </c>
      <c r="T25" s="84">
        <f>SUM(T24:T24)</f>
        <v>0</v>
      </c>
      <c r="U25" s="84">
        <f>SUM(U24:U24)</f>
        <v>0</v>
      </c>
      <c r="V25" s="156"/>
      <c r="W25" s="156"/>
      <c r="X25" s="156"/>
      <c r="Y25" s="84">
        <f>SUM(Y24:Y24)</f>
        <v>0</v>
      </c>
      <c r="Z25" s="156"/>
      <c r="AA25" s="156"/>
      <c r="AB25" s="84">
        <f>SUM(AB24:AB24)</f>
        <v>0</v>
      </c>
      <c r="AC25" s="84">
        <f>SUM(AC24:AC24)</f>
        <v>0</v>
      </c>
      <c r="AD25" s="84">
        <f>SUM(AD24:AD24)</f>
        <v>0</v>
      </c>
      <c r="AE25" s="84">
        <f>SUM(AE24:AE24)</f>
        <v>0</v>
      </c>
      <c r="AF25" s="84">
        <f>SUM(AF24:AF24)</f>
        <v>0</v>
      </c>
      <c r="AG25" s="156"/>
      <c r="AH25" s="156"/>
      <c r="AI25" s="156"/>
      <c r="AJ25" s="84">
        <f>SUM(AJ24:AJ24)</f>
        <v>0</v>
      </c>
      <c r="AK25" s="84">
        <f>SUM(AK24:AK24)</f>
        <v>0</v>
      </c>
      <c r="AL25" s="84">
        <f>SUM(AL24:AL24)</f>
        <v>0</v>
      </c>
      <c r="AM25" s="84">
        <f>SUM(AM24:AM24)</f>
        <v>0</v>
      </c>
      <c r="AN25" s="84">
        <f>SUM(AN24:AN24)</f>
        <v>0</v>
      </c>
      <c r="AO25" s="157"/>
      <c r="AP25" s="158"/>
      <c r="AQ25" s="84">
        <f t="shared" ref="AQ25:BB25" si="72">SUM(AQ24:AQ24)</f>
        <v>696138.84</v>
      </c>
      <c r="AR25" s="84">
        <f t="shared" si="72"/>
        <v>0</v>
      </c>
      <c r="AS25" s="84">
        <f t="shared" si="72"/>
        <v>0</v>
      </c>
      <c r="AT25" s="84">
        <f t="shared" si="72"/>
        <v>696138.84</v>
      </c>
      <c r="AU25" s="84">
        <f t="shared" si="72"/>
        <v>696138.84</v>
      </c>
      <c r="AV25" s="84">
        <f t="shared" si="72"/>
        <v>0</v>
      </c>
      <c r="AW25" s="84">
        <f t="shared" si="72"/>
        <v>0</v>
      </c>
      <c r="AX25" s="84">
        <f t="shared" si="72"/>
        <v>0</v>
      </c>
      <c r="AY25" s="84">
        <f t="shared" si="72"/>
        <v>0</v>
      </c>
      <c r="AZ25" s="84">
        <f t="shared" si="72"/>
        <v>0</v>
      </c>
      <c r="BA25" s="84">
        <f t="shared" si="72"/>
        <v>0</v>
      </c>
      <c r="BB25" s="84">
        <f t="shared" si="72"/>
        <v>0</v>
      </c>
      <c r="BC25" s="28"/>
      <c r="BD25" s="28"/>
      <c r="BE25" s="28"/>
      <c r="BF25" s="28"/>
      <c r="BJ25" s="374"/>
      <c r="BK25" s="374"/>
    </row>
    <row r="26" spans="1:64" ht="48" outlineLevel="1">
      <c r="A26" s="73"/>
      <c r="B26" s="181"/>
      <c r="C26" s="188"/>
      <c r="D26" s="188"/>
      <c r="E26" s="309"/>
      <c r="F26" s="415">
        <v>2026</v>
      </c>
      <c r="G26" s="415" t="s">
        <v>806</v>
      </c>
      <c r="H26" s="327" t="s">
        <v>944</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3'!AH26*'1. Standard_Cost'!$C$25+'Incremental_Cost Year 3'!AI26*'1. Standard_Cost'!$D$25+'Incremental_Cost Year 3'!AJ26+'Incremental_Cost Year 3'!AL26+AK26</f>
        <v>0</v>
      </c>
      <c r="AN26" s="84">
        <f>AM26*'1. Standard_Cost'!$C$29</f>
        <v>0</v>
      </c>
      <c r="AO26" s="87"/>
      <c r="AP26" s="144">
        <f t="shared" ref="AP26:AP27" si="73">AQ26+AR26</f>
        <v>0</v>
      </c>
      <c r="AQ26" s="113">
        <f t="shared" ref="AQ26" si="74">L26+M26</f>
        <v>0</v>
      </c>
      <c r="AR26" s="113">
        <f t="shared" ref="AR26" si="75">AF26</f>
        <v>0</v>
      </c>
      <c r="AS26" s="113">
        <f t="shared" ref="AS26" si="76">AM26+AN26</f>
        <v>0</v>
      </c>
      <c r="AT26" s="113">
        <f t="shared" ref="AT26" si="77">SUM(AQ26,AR26,AS26)</f>
        <v>0</v>
      </c>
      <c r="AU26" s="154">
        <f>AT26</f>
        <v>0</v>
      </c>
      <c r="AV26" s="154"/>
      <c r="AW26" s="154"/>
      <c r="AX26" s="154"/>
      <c r="AY26" s="154"/>
      <c r="AZ26" s="154"/>
      <c r="BA26" s="154"/>
      <c r="BB26" s="155">
        <f t="shared" ref="BB26" si="78">SUM(AU26:BA26)-AT26</f>
        <v>0</v>
      </c>
      <c r="BC26" s="28"/>
      <c r="BD26" s="322">
        <f>+'Incremental_Cost Year 1'!AT26</f>
        <v>828000</v>
      </c>
      <c r="BE26" s="322">
        <f>+'Incremental_Cost Year 2'!AT26</f>
        <v>0</v>
      </c>
      <c r="BF26" s="322">
        <f t="shared" ref="BF26:BF27" si="79">AT26</f>
        <v>0</v>
      </c>
      <c r="BG26" s="322">
        <f t="shared" ref="BG26:BG27" si="80">SUM(BD26:BF26)</f>
        <v>828000</v>
      </c>
      <c r="BJ26" s="369"/>
      <c r="BK26" s="369"/>
    </row>
    <row r="27" spans="1:64" ht="79.5" outlineLevel="1">
      <c r="A27" s="73"/>
      <c r="B27" s="107"/>
      <c r="C27" s="189"/>
      <c r="D27" s="189"/>
      <c r="E27" s="316"/>
      <c r="F27" s="415">
        <v>2026</v>
      </c>
      <c r="G27" s="415">
        <v>2026</v>
      </c>
      <c r="H27" s="327" t="s">
        <v>945</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3'!AH27*'1. Standard_Cost'!$C$25+'Incremental_Cost Year 3'!AI27*'1. Standard_Cost'!$D$25+'Incremental_Cost Year 3'!AJ27+'Incremental_Cost Year 3'!AL27+AK27</f>
        <v>0</v>
      </c>
      <c r="AN27" s="84">
        <f>AM27*'1. Standard_Cost'!$C$29</f>
        <v>0</v>
      </c>
      <c r="AO27" s="87"/>
      <c r="AP27" s="144">
        <f t="shared" si="73"/>
        <v>0</v>
      </c>
      <c r="AQ27" s="113">
        <f>L27+M27</f>
        <v>0</v>
      </c>
      <c r="AR27" s="113">
        <f>AF27</f>
        <v>0</v>
      </c>
      <c r="AS27" s="113">
        <f>AM27+AN27</f>
        <v>0</v>
      </c>
      <c r="AT27" s="113">
        <f>SUM(AQ27,AR27,AS27)</f>
        <v>0</v>
      </c>
      <c r="AU27" s="154">
        <f>AT27</f>
        <v>0</v>
      </c>
      <c r="AV27" s="154"/>
      <c r="AW27" s="154"/>
      <c r="AX27" s="154"/>
      <c r="AY27" s="154"/>
      <c r="AZ27" s="154"/>
      <c r="BA27" s="154"/>
      <c r="BB27" s="155">
        <f>SUM(AU27:BA27)-AT27</f>
        <v>0</v>
      </c>
      <c r="BC27" s="28"/>
      <c r="BD27" s="322">
        <f>+'Incremental_Cost Year 1'!AT27</f>
        <v>1052575.6703999999</v>
      </c>
      <c r="BE27" s="322">
        <f>+'Incremental_Cost Year 2'!AT27</f>
        <v>0</v>
      </c>
      <c r="BF27" s="322">
        <f t="shared" si="79"/>
        <v>0</v>
      </c>
      <c r="BG27" s="322">
        <f t="shared" si="80"/>
        <v>1052575.6703999999</v>
      </c>
      <c r="BJ27" s="369"/>
      <c r="BK27" s="369"/>
    </row>
    <row r="28" spans="1:64" ht="47.25" outlineLevel="1">
      <c r="A28" s="73"/>
      <c r="B28" s="253"/>
      <c r="C28" s="274"/>
      <c r="D28" s="456" t="s">
        <v>809</v>
      </c>
      <c r="E28" s="219" t="s">
        <v>808</v>
      </c>
      <c r="F28" s="305">
        <v>2026</v>
      </c>
      <c r="G28" s="305">
        <v>2028</v>
      </c>
      <c r="H28" s="326" t="s">
        <v>807</v>
      </c>
      <c r="I28" s="156"/>
      <c r="J28" s="156"/>
      <c r="K28" s="156"/>
      <c r="L28" s="84">
        <f>SUM(L26:L27)</f>
        <v>0</v>
      </c>
      <c r="M28" s="84">
        <f>SUM(M26:M27)</f>
        <v>0</v>
      </c>
      <c r="N28" s="84"/>
      <c r="O28" s="156"/>
      <c r="P28" s="156"/>
      <c r="Q28" s="156"/>
      <c r="R28" s="84">
        <f>SUM(R26:R27)</f>
        <v>0</v>
      </c>
      <c r="S28" s="84">
        <f>SUM(S26:S27)</f>
        <v>0</v>
      </c>
      <c r="T28" s="84">
        <f>SUM(T26:T27)</f>
        <v>0</v>
      </c>
      <c r="U28" s="84">
        <f>SUM(U26:U27)</f>
        <v>0</v>
      </c>
      <c r="V28" s="156"/>
      <c r="W28" s="156"/>
      <c r="X28" s="156"/>
      <c r="Y28" s="84">
        <f>SUM(Y26:Y27)</f>
        <v>0</v>
      </c>
      <c r="Z28" s="156"/>
      <c r="AA28" s="156"/>
      <c r="AB28" s="84">
        <f>SUM(AB26:AB27)</f>
        <v>0</v>
      </c>
      <c r="AC28" s="84">
        <f>SUM(AC26:AC27)</f>
        <v>0</v>
      </c>
      <c r="AD28" s="84">
        <f>SUM(AD26:AD27)</f>
        <v>0</v>
      </c>
      <c r="AE28" s="84">
        <f>SUM(AE26:AE27)</f>
        <v>0</v>
      </c>
      <c r="AF28" s="84">
        <f>SUM(AF26:AF27)</f>
        <v>0</v>
      </c>
      <c r="AG28" s="156"/>
      <c r="AH28" s="156"/>
      <c r="AI28" s="156"/>
      <c r="AJ28" s="84">
        <f>SUM(AJ26:AJ27)</f>
        <v>0</v>
      </c>
      <c r="AK28" s="84">
        <f>SUM(AK26:AK27)</f>
        <v>0</v>
      </c>
      <c r="AL28" s="84">
        <f>SUM(AL26:AL27)</f>
        <v>0</v>
      </c>
      <c r="AM28" s="84">
        <f>SUM(AM26:AM27)</f>
        <v>0</v>
      </c>
      <c r="AN28" s="84">
        <f>SUM(AN26:AN27)</f>
        <v>0</v>
      </c>
      <c r="AO28" s="157"/>
      <c r="AP28" s="158"/>
      <c r="AQ28" s="84">
        <f t="shared" ref="AQ28:BB28" si="81">SUM(AQ26:AQ27)</f>
        <v>0</v>
      </c>
      <c r="AR28" s="84">
        <f t="shared" si="81"/>
        <v>0</v>
      </c>
      <c r="AS28" s="84">
        <f t="shared" si="81"/>
        <v>0</v>
      </c>
      <c r="AT28" s="84">
        <f t="shared" si="81"/>
        <v>0</v>
      </c>
      <c r="AU28" s="84">
        <f t="shared" si="81"/>
        <v>0</v>
      </c>
      <c r="AV28" s="84">
        <f t="shared" si="81"/>
        <v>0</v>
      </c>
      <c r="AW28" s="84">
        <f t="shared" si="81"/>
        <v>0</v>
      </c>
      <c r="AX28" s="84">
        <f t="shared" si="81"/>
        <v>0</v>
      </c>
      <c r="AY28" s="84">
        <f t="shared" si="81"/>
        <v>0</v>
      </c>
      <c r="AZ28" s="84">
        <f t="shared" si="81"/>
        <v>0</v>
      </c>
      <c r="BA28" s="84">
        <f t="shared" si="81"/>
        <v>0</v>
      </c>
      <c r="BB28" s="84">
        <f t="shared" si="81"/>
        <v>0</v>
      </c>
      <c r="BC28" s="28"/>
      <c r="BD28" s="28"/>
      <c r="BE28" s="28"/>
      <c r="BF28" s="28"/>
      <c r="BJ28" s="374"/>
      <c r="BK28" s="374"/>
    </row>
    <row r="29" spans="1:64" s="30" customFormat="1" ht="40.9" customHeight="1">
      <c r="A29" s="78"/>
      <c r="B29" s="428"/>
      <c r="C29" s="508" t="s">
        <v>810</v>
      </c>
      <c r="D29" s="508"/>
      <c r="E29" s="509"/>
      <c r="F29" s="429"/>
      <c r="G29" s="429"/>
      <c r="H29" s="430" t="s">
        <v>832</v>
      </c>
      <c r="I29" s="431"/>
      <c r="J29" s="431"/>
      <c r="K29" s="431"/>
      <c r="L29" s="432">
        <f>SUM(L34,L43)</f>
        <v>24650065</v>
      </c>
      <c r="M29" s="432">
        <f>SUM(M34,M43)</f>
        <v>4116560.855</v>
      </c>
      <c r="N29" s="432"/>
      <c r="O29" s="432"/>
      <c r="P29" s="432"/>
      <c r="Q29" s="432"/>
      <c r="R29" s="432">
        <f t="shared" ref="R29:U29" si="82">SUM(R34,R43)</f>
        <v>50000</v>
      </c>
      <c r="S29" s="432">
        <f t="shared" si="82"/>
        <v>112500</v>
      </c>
      <c r="T29" s="432">
        <f t="shared" si="82"/>
        <v>0</v>
      </c>
      <c r="U29" s="432">
        <f t="shared" si="82"/>
        <v>150000</v>
      </c>
      <c r="V29" s="432"/>
      <c r="W29" s="432"/>
      <c r="X29" s="432"/>
      <c r="Y29" s="432">
        <f>SUM(Y34,Y43)</f>
        <v>0</v>
      </c>
      <c r="Z29" s="432"/>
      <c r="AA29" s="432"/>
      <c r="AB29" s="432">
        <f t="shared" ref="AB29:AF29" si="83">SUM(AB34,AB43)</f>
        <v>250000</v>
      </c>
      <c r="AC29" s="432">
        <f t="shared" si="83"/>
        <v>19687210.412999999</v>
      </c>
      <c r="AD29" s="432">
        <f t="shared" si="83"/>
        <v>0</v>
      </c>
      <c r="AE29" s="432">
        <f t="shared" si="83"/>
        <v>4049942.0825999998</v>
      </c>
      <c r="AF29" s="432">
        <f t="shared" si="83"/>
        <v>24299652.4956</v>
      </c>
      <c r="AG29" s="432"/>
      <c r="AH29" s="432"/>
      <c r="AI29" s="432"/>
      <c r="AJ29" s="432">
        <f t="shared" ref="AJ29:AN29" si="84">SUM(AJ34,AJ43)</f>
        <v>0</v>
      </c>
      <c r="AK29" s="432">
        <f t="shared" si="84"/>
        <v>0</v>
      </c>
      <c r="AL29" s="432">
        <f t="shared" si="84"/>
        <v>5000000</v>
      </c>
      <c r="AM29" s="432">
        <f t="shared" si="84"/>
        <v>5000000</v>
      </c>
      <c r="AN29" s="432">
        <f t="shared" si="84"/>
        <v>750000</v>
      </c>
      <c r="AO29" s="432"/>
      <c r="AP29" s="433"/>
      <c r="AQ29" s="432">
        <f t="shared" ref="AQ29:BB29" si="85">SUM(AQ34,AQ43)</f>
        <v>28766625.855</v>
      </c>
      <c r="AR29" s="432">
        <f t="shared" si="85"/>
        <v>24299652.4956</v>
      </c>
      <c r="AS29" s="432">
        <f t="shared" si="85"/>
        <v>5750000</v>
      </c>
      <c r="AT29" s="432">
        <f t="shared" si="85"/>
        <v>58816278.350600004</v>
      </c>
      <c r="AU29" s="432">
        <f t="shared" si="85"/>
        <v>38450521.725000001</v>
      </c>
      <c r="AV29" s="432">
        <f t="shared" si="85"/>
        <v>0</v>
      </c>
      <c r="AW29" s="432">
        <f t="shared" si="85"/>
        <v>0</v>
      </c>
      <c r="AX29" s="432">
        <f t="shared" si="85"/>
        <v>0</v>
      </c>
      <c r="AY29" s="432">
        <f t="shared" si="85"/>
        <v>0</v>
      </c>
      <c r="AZ29" s="432">
        <f t="shared" si="85"/>
        <v>0</v>
      </c>
      <c r="BA29" s="432">
        <f t="shared" si="85"/>
        <v>1289757</v>
      </c>
      <c r="BB29" s="432">
        <f t="shared" si="85"/>
        <v>-19075999.625599999</v>
      </c>
      <c r="BJ29" s="330"/>
      <c r="BK29" s="330"/>
      <c r="BL29" s="373"/>
    </row>
    <row r="30" spans="1:64" ht="81" customHeight="1" outlineLevel="2">
      <c r="A30" s="73"/>
      <c r="B30" s="107"/>
      <c r="C30" s="108"/>
      <c r="D30" s="120"/>
      <c r="E30" s="135"/>
      <c r="F30" s="415">
        <v>2026</v>
      </c>
      <c r="G30" s="415">
        <v>2028</v>
      </c>
      <c r="H30" s="443" t="s">
        <v>949</v>
      </c>
      <c r="I30" s="87" t="s">
        <v>161</v>
      </c>
      <c r="J30" s="83">
        <v>12</v>
      </c>
      <c r="K30" s="83">
        <v>20</v>
      </c>
      <c r="L30" s="82">
        <f>IF(I30&lt;&gt;0,((VLOOKUP(I30,'1. Standard_Cost'!$B$4:$D$9,2)+VLOOKUP(I30,'1. Standard_Cost'!$B$4:$D$9,3))*J30*K30),"0")</f>
        <v>23860800</v>
      </c>
      <c r="M30" s="82">
        <f>L30*'1. Standard_Cost'!$F$4</f>
        <v>3984753.6</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SUM(AE30,AD30,AC30,AB30,Y30,U30,T30,S30,R30)</f>
        <v>0</v>
      </c>
      <c r="AG30" s="83"/>
      <c r="AH30" s="83"/>
      <c r="AI30" s="83"/>
      <c r="AJ30" s="87"/>
      <c r="AK30" s="87"/>
      <c r="AL30" s="87"/>
      <c r="AM30" s="84">
        <f>AG30*'1. Standard_Cost'!$B$25+'Incremental_Cost Year 3'!AH30*'1. Standard_Cost'!$C$25+'Incremental_Cost Year 3'!AI30*'1. Standard_Cost'!$D$25+'Incremental_Cost Year 3'!AJ30+'Incremental_Cost Year 3'!AL30+AK30</f>
        <v>0</v>
      </c>
      <c r="AN30" s="84">
        <f>AM30*'1. Standard_Cost'!$C$29</f>
        <v>0</v>
      </c>
      <c r="AO30" s="87"/>
      <c r="AP30" s="160">
        <f t="shared" ref="AP30:AP33" si="86">AQ30+AR30</f>
        <v>27845553.600000001</v>
      </c>
      <c r="AQ30" s="113">
        <f>L30+M30</f>
        <v>27845553.600000001</v>
      </c>
      <c r="AR30" s="113">
        <f>AF30</f>
        <v>0</v>
      </c>
      <c r="AS30" s="113">
        <f>AM30+AN30</f>
        <v>0</v>
      </c>
      <c r="AT30" s="113">
        <f>SUM(AQ30,AR30,AS30)</f>
        <v>27845553.600000001</v>
      </c>
      <c r="AU30" s="154">
        <f>AT30</f>
        <v>27845553.600000001</v>
      </c>
      <c r="AV30" s="154"/>
      <c r="AW30" s="154"/>
      <c r="AX30" s="154"/>
      <c r="AY30" s="154"/>
      <c r="AZ30" s="154"/>
      <c r="BA30" s="154"/>
      <c r="BB30" s="155">
        <f>SUM(AU30:BA30)-AT30</f>
        <v>0</v>
      </c>
      <c r="BC30" s="28"/>
      <c r="BD30" s="322">
        <f>+'Incremental_Cost Year 1'!AT30</f>
        <v>31295553.600000001</v>
      </c>
      <c r="BE30" s="322">
        <f>+'Incremental_Cost Year 2'!AT30</f>
        <v>27845553.600000001</v>
      </c>
      <c r="BF30" s="322">
        <f t="shared" ref="BF30:BF33" si="87">AT30</f>
        <v>27845553.600000001</v>
      </c>
      <c r="BG30" s="322">
        <f t="shared" ref="BG30:BG33" si="88">SUM(BD30:BF30)</f>
        <v>86986660.800000012</v>
      </c>
      <c r="BJ30" s="369"/>
      <c r="BK30" s="369"/>
    </row>
    <row r="31" spans="1:64" ht="49.9" customHeight="1" outlineLevel="2">
      <c r="A31" s="73"/>
      <c r="B31" s="107"/>
      <c r="C31" s="108"/>
      <c r="D31" s="120"/>
      <c r="E31" s="120"/>
      <c r="F31" s="415">
        <v>2026</v>
      </c>
      <c r="G31" s="415">
        <v>2028</v>
      </c>
      <c r="H31" s="443" t="s">
        <v>950</v>
      </c>
      <c r="I31" s="87" t="s">
        <v>4</v>
      </c>
      <c r="J31" s="83">
        <v>0.5</v>
      </c>
      <c r="K31" s="83">
        <v>5</v>
      </c>
      <c r="L31" s="82">
        <f>IF(I31&lt;&gt;0,((VLOOKUP(I31,'1. Standard_Cost'!$B$4:$D$9,2)+VLOOKUP(I31,'1. Standard_Cost'!$B$4:$D$9,3))*J31*K31),"0")</f>
        <v>341875</v>
      </c>
      <c r="M31" s="82">
        <f>L31*'1. Standard_Cost'!$F$4</f>
        <v>57093.125</v>
      </c>
      <c r="N31" s="83"/>
      <c r="O31" s="83"/>
      <c r="P31" s="83"/>
      <c r="Q31" s="83"/>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SUM(AE31,AD31,AC31,AB31,Y31,U31,T31,S31,R31)</f>
        <v>0</v>
      </c>
      <c r="AG31" s="83"/>
      <c r="AH31" s="83"/>
      <c r="AI31" s="83"/>
      <c r="AJ31" s="87"/>
      <c r="AK31" s="87"/>
      <c r="AL31" s="87"/>
      <c r="AM31" s="84">
        <f>AG31*'1. Standard_Cost'!$B$25+'Incremental_Cost Year 3'!AH31*'1. Standard_Cost'!$C$25+'Incremental_Cost Year 3'!AI31*'1. Standard_Cost'!$D$25+'Incremental_Cost Year 3'!AJ31+'Incremental_Cost Year 3'!AL31+AK31</f>
        <v>0</v>
      </c>
      <c r="AN31" s="84">
        <f>AM31*'1. Standard_Cost'!$C$29</f>
        <v>0</v>
      </c>
      <c r="AO31" s="87"/>
      <c r="AP31" s="160">
        <f t="shared" si="86"/>
        <v>398968.125</v>
      </c>
      <c r="AQ31" s="113">
        <f>L31+M31</f>
        <v>398968.125</v>
      </c>
      <c r="AR31" s="113">
        <f>AF31</f>
        <v>0</v>
      </c>
      <c r="AS31" s="113">
        <f>AM31+AN31</f>
        <v>0</v>
      </c>
      <c r="AT31" s="113">
        <f>SUM(AQ31,AR31,AS31)</f>
        <v>398968.125</v>
      </c>
      <c r="AU31" s="154">
        <f>AT31</f>
        <v>398968.125</v>
      </c>
      <c r="AV31" s="154"/>
      <c r="AW31" s="154"/>
      <c r="AX31" s="154"/>
      <c r="AY31" s="154"/>
      <c r="AZ31" s="154"/>
      <c r="BA31" s="154"/>
      <c r="BB31" s="336">
        <f>SUM(AU31:BA31)-AT31</f>
        <v>0</v>
      </c>
      <c r="BC31" s="28"/>
      <c r="BD31" s="322">
        <f>+'Incremental_Cost Year 1'!AT31</f>
        <v>398968.125</v>
      </c>
      <c r="BE31" s="322">
        <f>+'Incremental_Cost Year 2'!AT31</f>
        <v>398968.125</v>
      </c>
      <c r="BF31" s="322">
        <f t="shared" si="87"/>
        <v>398968.125</v>
      </c>
      <c r="BG31" s="322">
        <f t="shared" si="88"/>
        <v>1196904.375</v>
      </c>
      <c r="BJ31" s="369"/>
      <c r="BK31" s="369"/>
    </row>
    <row r="32" spans="1:64" ht="52.15" customHeight="1" outlineLevel="2">
      <c r="A32" s="73"/>
      <c r="B32" s="107"/>
      <c r="C32" s="108"/>
      <c r="D32" s="120"/>
      <c r="E32" s="120"/>
      <c r="F32" s="415">
        <v>2026</v>
      </c>
      <c r="G32" s="415">
        <v>2026</v>
      </c>
      <c r="H32" s="443" t="s">
        <v>953</v>
      </c>
      <c r="I32" s="87"/>
      <c r="J32" s="83"/>
      <c r="K32" s="83"/>
      <c r="L32" s="82" t="str">
        <f>IF(I32&lt;&gt;0,((VLOOKUP(I32,'1. Standard_Cost'!$B$4:$D$9,2)+VLOOKUP(I32,'1. Standard_Cost'!$B$4:$D$9,3))*J32*K32),"0")</f>
        <v>0</v>
      </c>
      <c r="M32" s="82">
        <f>L32*'1. Standard_Cost'!$F$4</f>
        <v>0</v>
      </c>
      <c r="N32" s="83">
        <v>1</v>
      </c>
      <c r="O32" s="83">
        <v>3</v>
      </c>
      <c r="P32" s="83">
        <v>25</v>
      </c>
      <c r="Q32" s="83"/>
      <c r="R32" s="84">
        <f>'1. Standard_Cost'!$B$13*N32*P32</f>
        <v>50000</v>
      </c>
      <c r="S32" s="84">
        <f>N32*O32*P32*'1. Standard_Cost'!$C$13</f>
        <v>112500</v>
      </c>
      <c r="T32" s="84">
        <f>N32*P32*Q32*'1. Standard_Cost'!$D$13</f>
        <v>0</v>
      </c>
      <c r="U32" s="84">
        <f>N32*O32*'1. Standard_Cost'!$E$13</f>
        <v>150000</v>
      </c>
      <c r="V32" s="83"/>
      <c r="W32" s="83"/>
      <c r="X32" s="83"/>
      <c r="Y32" s="84">
        <f>+V32*((X32*'1. Standard_Cost'!$B$17)+(W32*X32*'1. Standard_Cost'!$C$17))</f>
        <v>0</v>
      </c>
      <c r="Z32" s="83"/>
      <c r="AA32" s="83">
        <v>10</v>
      </c>
      <c r="AB32" s="84">
        <f>+Z32*'1. Standard_Cost'!$B$21+AA32*'1. Standard_Cost'!$C$21</f>
        <v>250000</v>
      </c>
      <c r="AC32" s="85">
        <f>1*25*1000</f>
        <v>25000</v>
      </c>
      <c r="AD32" s="86"/>
      <c r="AE32" s="84">
        <f>SUM(AD32,AC32,AB32,Y32,U32,T32,S32,R32)*'1. Standard_Cost'!$B$29</f>
        <v>117500</v>
      </c>
      <c r="AF32" s="84">
        <f>SUM(AE32,AD32,AC32,AB32,Y32,U32,T32,S32,R32)</f>
        <v>705000</v>
      </c>
      <c r="AG32" s="83"/>
      <c r="AH32" s="83"/>
      <c r="AI32" s="83"/>
      <c r="AJ32" s="87"/>
      <c r="AK32" s="87"/>
      <c r="AL32" s="87"/>
      <c r="AM32" s="84">
        <f>AG32*'1. Standard_Cost'!$B$25+'Incremental_Cost Year 3'!AH32*'1. Standard_Cost'!$C$25+'Incremental_Cost Year 3'!AI32*'1. Standard_Cost'!$D$25+'Incremental_Cost Year 3'!AJ32+'Incremental_Cost Year 3'!AL32+AK32</f>
        <v>0</v>
      </c>
      <c r="AN32" s="84">
        <f>AM32*'1. Standard_Cost'!$C$29</f>
        <v>0</v>
      </c>
      <c r="AO32" s="87"/>
      <c r="AP32" s="160">
        <f t="shared" ref="AP32" si="89">AQ32+AR32</f>
        <v>705000</v>
      </c>
      <c r="AQ32" s="113">
        <f>L32+M32</f>
        <v>0</v>
      </c>
      <c r="AR32" s="113">
        <f>AF32</f>
        <v>705000</v>
      </c>
      <c r="AS32" s="113">
        <f>AM32+AN32</f>
        <v>0</v>
      </c>
      <c r="AT32" s="113">
        <f>SUM(AQ32,AR32,AS32)</f>
        <v>705000</v>
      </c>
      <c r="AU32" s="154"/>
      <c r="AV32" s="154"/>
      <c r="AW32" s="154"/>
      <c r="AX32" s="154"/>
      <c r="AY32" s="154"/>
      <c r="AZ32" s="154"/>
      <c r="BA32" s="154">
        <f>AT32</f>
        <v>705000</v>
      </c>
      <c r="BB32" s="336">
        <f>SUM(AU32:BA32)-AT32</f>
        <v>0</v>
      </c>
      <c r="BC32" s="28"/>
      <c r="BD32" s="322">
        <f>+'Incremental_Cost Year 1'!AT32</f>
        <v>705000</v>
      </c>
      <c r="BE32" s="322">
        <f>+'Incremental_Cost Year 2'!AT32</f>
        <v>705000</v>
      </c>
      <c r="BF32" s="322">
        <f t="shared" si="87"/>
        <v>705000</v>
      </c>
      <c r="BG32" s="322">
        <f t="shared" si="88"/>
        <v>2115000</v>
      </c>
      <c r="BJ32" s="369"/>
      <c r="BK32" s="369"/>
    </row>
    <row r="33" spans="1:63" ht="66" customHeight="1" outlineLevel="2">
      <c r="A33" s="73"/>
      <c r="B33" s="107"/>
      <c r="C33" s="108"/>
      <c r="D33" s="120"/>
      <c r="E33" s="120"/>
      <c r="F33" s="415">
        <v>2026</v>
      </c>
      <c r="G33" s="415">
        <v>2028</v>
      </c>
      <c r="H33" s="443" t="s">
        <v>956</v>
      </c>
      <c r="I33" s="87"/>
      <c r="J33" s="83"/>
      <c r="K33" s="83"/>
      <c r="L33" s="82" t="str">
        <f>IF(I33&lt;&gt;0,((VLOOKUP(I33,'1. Standard_Cost'!$B$4:$D$9,2)+VLOOKUP(I33,'1. Standard_Cost'!$B$4:$D$9,3))*J33*K33),"0")</f>
        <v>0</v>
      </c>
      <c r="M33" s="82">
        <f>L33*'1. Standard_Cost'!$F$4</f>
        <v>0</v>
      </c>
      <c r="N33" s="83"/>
      <c r="O33" s="83"/>
      <c r="P33" s="83"/>
      <c r="Q33" s="83"/>
      <c r="R33" s="84">
        <f>'1. Standard_Cost'!$B$13*N33*P33</f>
        <v>0</v>
      </c>
      <c r="S33" s="84">
        <f>N33*O33*P33*'1. Standard_Cost'!$C$13</f>
        <v>0</v>
      </c>
      <c r="T33" s="84">
        <f>N33*P33*Q33*'1. Standard_Cost'!$D$13</f>
        <v>0</v>
      </c>
      <c r="U33" s="84">
        <f>N33*O33*'1. Standard_Cost'!$E$13</f>
        <v>0</v>
      </c>
      <c r="V33" s="83"/>
      <c r="W33" s="83"/>
      <c r="X33" s="83"/>
      <c r="Y33" s="84">
        <f>+V33*((X33*'1. Standard_Cost'!$B$17)+(W33*X33*'1. Standard_Cost'!$C$17))</f>
        <v>0</v>
      </c>
      <c r="Z33" s="83"/>
      <c r="AA33" s="83"/>
      <c r="AB33" s="84">
        <f>+Z33*'1. Standard_Cost'!$B$21+AA33*'1. Standard_Cost'!$C$21</f>
        <v>0</v>
      </c>
      <c r="AC33" s="85">
        <f>13*5*8*5000</f>
        <v>2600000</v>
      </c>
      <c r="AD33" s="86"/>
      <c r="AE33" s="84">
        <f>SUM(AD33,AC33,AB33,Y33,U33,T33,S33,R33)*'1. Standard_Cost'!$B$29</f>
        <v>520000</v>
      </c>
      <c r="AF33" s="84">
        <f>SUM(AE33,AD33,AC33,AB33,Y33,U33,T33,S33,R33)</f>
        <v>3120000</v>
      </c>
      <c r="AG33" s="83"/>
      <c r="AH33" s="83"/>
      <c r="AI33" s="83"/>
      <c r="AJ33" s="87"/>
      <c r="AK33" s="87"/>
      <c r="AL33" s="87"/>
      <c r="AM33" s="84">
        <f>AG33*'1. Standard_Cost'!$B$25+'Incremental_Cost Year 3'!AH33*'1. Standard_Cost'!$C$25+'Incremental_Cost Year 3'!AI33*'1. Standard_Cost'!$D$25+'Incremental_Cost Year 3'!AJ33+'Incremental_Cost Year 3'!AL33+AK33</f>
        <v>0</v>
      </c>
      <c r="AN33" s="84">
        <f>AM33*'1. Standard_Cost'!$C$29</f>
        <v>0</v>
      </c>
      <c r="AO33" s="87"/>
      <c r="AP33" s="160">
        <f t="shared" si="86"/>
        <v>3120000</v>
      </c>
      <c r="AQ33" s="113">
        <f>L33+M33</f>
        <v>0</v>
      </c>
      <c r="AR33" s="113">
        <f>AF33</f>
        <v>3120000</v>
      </c>
      <c r="AS33" s="113">
        <f>AM33+AN33</f>
        <v>0</v>
      </c>
      <c r="AT33" s="113">
        <f>SUM(AQ33,AR33,AS33)</f>
        <v>3120000</v>
      </c>
      <c r="AU33" s="154"/>
      <c r="AV33" s="154"/>
      <c r="AW33" s="154"/>
      <c r="AX33" s="154"/>
      <c r="AY33" s="154"/>
      <c r="AZ33" s="154"/>
      <c r="BA33" s="154"/>
      <c r="BB33" s="155">
        <f>SUM(AU33:BA33)-AT33</f>
        <v>-3120000</v>
      </c>
      <c r="BC33" s="28"/>
      <c r="BD33" s="322">
        <f>+'Incremental_Cost Year 1'!AT33</f>
        <v>7720000</v>
      </c>
      <c r="BE33" s="322">
        <f>+'Incremental_Cost Year 2'!AT33</f>
        <v>3120000</v>
      </c>
      <c r="BF33" s="322">
        <f t="shared" si="87"/>
        <v>3120000</v>
      </c>
      <c r="BG33" s="322">
        <f t="shared" si="88"/>
        <v>13960000</v>
      </c>
      <c r="BJ33" s="369"/>
      <c r="BK33" s="369"/>
    </row>
    <row r="34" spans="1:63" ht="47.25" outlineLevel="1">
      <c r="A34" s="73"/>
      <c r="B34" s="111"/>
      <c r="C34" s="112"/>
      <c r="D34" s="444" t="s">
        <v>813</v>
      </c>
      <c r="E34" s="445" t="s">
        <v>899</v>
      </c>
      <c r="F34" s="346">
        <v>2026</v>
      </c>
      <c r="G34" s="347">
        <v>2028</v>
      </c>
      <c r="H34" s="219" t="s">
        <v>814</v>
      </c>
      <c r="I34" s="156"/>
      <c r="J34" s="156"/>
      <c r="K34" s="156"/>
      <c r="L34" s="84">
        <f>SUM(L30:L33)</f>
        <v>24202675</v>
      </c>
      <c r="M34" s="84">
        <f>SUM(M30:M33)</f>
        <v>4041846.7250000001</v>
      </c>
      <c r="N34" s="156"/>
      <c r="O34" s="156"/>
      <c r="P34" s="156"/>
      <c r="Q34" s="156"/>
      <c r="R34" s="84">
        <f>SUM(R30:R33)</f>
        <v>50000</v>
      </c>
      <c r="S34" s="84">
        <f>SUM(S30:S33)</f>
        <v>112500</v>
      </c>
      <c r="T34" s="84">
        <f>SUM(T30:T33)</f>
        <v>0</v>
      </c>
      <c r="U34" s="84">
        <f>SUM(U30:U33)</f>
        <v>150000</v>
      </c>
      <c r="V34" s="156"/>
      <c r="W34" s="156"/>
      <c r="X34" s="156"/>
      <c r="Y34" s="84">
        <f>SUM(Y30:Y33)</f>
        <v>0</v>
      </c>
      <c r="Z34" s="156"/>
      <c r="AA34" s="156"/>
      <c r="AB34" s="84">
        <f>SUM(AB30:AB33)</f>
        <v>250000</v>
      </c>
      <c r="AC34" s="84">
        <f>SUM(AC30:AC33)</f>
        <v>2625000</v>
      </c>
      <c r="AD34" s="84">
        <f>SUM(AD30:AD33)</f>
        <v>0</v>
      </c>
      <c r="AE34" s="84">
        <f>SUM(AE30:AE33)</f>
        <v>637500</v>
      </c>
      <c r="AF34" s="84">
        <f>SUM(AF30:AF33)</f>
        <v>3825000</v>
      </c>
      <c r="AG34" s="156"/>
      <c r="AH34" s="156"/>
      <c r="AI34" s="156"/>
      <c r="AJ34" s="84">
        <f>SUM(AJ30:AJ33)</f>
        <v>0</v>
      </c>
      <c r="AK34" s="84">
        <f>SUM(AK30:AK33)</f>
        <v>0</v>
      </c>
      <c r="AL34" s="84">
        <f>SUM(AL30:AL33)</f>
        <v>0</v>
      </c>
      <c r="AM34" s="84">
        <f>SUM(AM30:AM33)</f>
        <v>0</v>
      </c>
      <c r="AN34" s="84">
        <f>SUM(AN30:AN33)</f>
        <v>0</v>
      </c>
      <c r="AO34" s="157"/>
      <c r="AP34" s="158"/>
      <c r="AQ34" s="84">
        <f t="shared" ref="AQ34:BB34" si="90">SUM(AQ30:AQ33)</f>
        <v>28244521.725000001</v>
      </c>
      <c r="AR34" s="84">
        <f t="shared" si="90"/>
        <v>3825000</v>
      </c>
      <c r="AS34" s="84">
        <f t="shared" si="90"/>
        <v>0</v>
      </c>
      <c r="AT34" s="84">
        <f t="shared" si="90"/>
        <v>32069521.725000001</v>
      </c>
      <c r="AU34" s="84">
        <f t="shared" si="90"/>
        <v>28244521.725000001</v>
      </c>
      <c r="AV34" s="84">
        <f t="shared" si="90"/>
        <v>0</v>
      </c>
      <c r="AW34" s="84">
        <f t="shared" si="90"/>
        <v>0</v>
      </c>
      <c r="AX34" s="84">
        <f t="shared" si="90"/>
        <v>0</v>
      </c>
      <c r="AY34" s="84">
        <f t="shared" si="90"/>
        <v>0</v>
      </c>
      <c r="AZ34" s="84">
        <f t="shared" si="90"/>
        <v>0</v>
      </c>
      <c r="BA34" s="84">
        <f t="shared" si="90"/>
        <v>705000</v>
      </c>
      <c r="BB34" s="84">
        <f t="shared" si="90"/>
        <v>-3120000</v>
      </c>
      <c r="BC34" s="28"/>
      <c r="BD34" s="28"/>
      <c r="BE34" s="28"/>
      <c r="BF34" s="28"/>
      <c r="BJ34" s="374"/>
      <c r="BK34" s="374"/>
    </row>
    <row r="35" spans="1:63" ht="110.25" outlineLevel="2">
      <c r="A35" s="73"/>
      <c r="B35" s="181"/>
      <c r="C35" s="188"/>
      <c r="D35" s="186"/>
      <c r="E35" s="136"/>
      <c r="F35" s="257">
        <v>2026</v>
      </c>
      <c r="G35" s="65">
        <v>2028</v>
      </c>
      <c r="H35" s="256" t="s">
        <v>960</v>
      </c>
      <c r="I35" s="87" t="s">
        <v>161</v>
      </c>
      <c r="J35" s="83">
        <v>3</v>
      </c>
      <c r="K35" s="83">
        <v>15</v>
      </c>
      <c r="L35" s="82">
        <f>IF(I35&lt;&gt;0,((VLOOKUP(I35,'1. Standard_Cost'!$B$4:$D$9,2)+VLOOKUP(I35,'1. Standard_Cost'!$B$4:$D$9,3))*J35*K35),"0")</f>
        <v>4473900</v>
      </c>
      <c r="M35" s="82">
        <f>L35*'1. Standard_Cost'!$F$4</f>
        <v>747141.3</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f>(15*885000+5*900000)+(20*70*90*180)</f>
        <v>40455000</v>
      </c>
      <c r="AD35" s="86"/>
      <c r="AE35" s="84">
        <f>SUM(AD35,AC35,AB35,Y35,U35,T35,S35,R35)*'1. Standard_Cost'!$B$29</f>
        <v>8091000</v>
      </c>
      <c r="AF35" s="84">
        <f>SUM(AE35,AD35,AC35,AB35,Y35,U35,T35,S35,R35)</f>
        <v>48546000</v>
      </c>
      <c r="AG35" s="83"/>
      <c r="AH35" s="83"/>
      <c r="AI35" s="83"/>
      <c r="AJ35" s="87"/>
      <c r="AK35" s="87"/>
      <c r="AL35" s="87"/>
      <c r="AM35" s="84">
        <f>AG35*'1. Standard_Cost'!$B$25+'Incremental_Cost Year 3'!AH35*'1. Standard_Cost'!$C$25+'Incremental_Cost Year 3'!AI35*'1. Standard_Cost'!$D$25+'Incremental_Cost Year 3'!AJ35+'Incremental_Cost Year 3'!AL35+AK35</f>
        <v>0</v>
      </c>
      <c r="AN35" s="84">
        <f>AM35*'1. Standard_Cost'!$C$29</f>
        <v>0</v>
      </c>
      <c r="AO35" s="87"/>
      <c r="AP35" s="144">
        <f t="shared" ref="AP35:AP41" si="91">AQ35+AR35</f>
        <v>53767041.299999997</v>
      </c>
      <c r="AQ35" s="113">
        <f>L35+M35</f>
        <v>5221041.3</v>
      </c>
      <c r="AR35" s="113">
        <f>AF35</f>
        <v>48546000</v>
      </c>
      <c r="AS35" s="113">
        <f>AM35+AN35</f>
        <v>0</v>
      </c>
      <c r="AT35" s="113">
        <f>SUM(AQ35,AR35,AS35)</f>
        <v>53767041.299999997</v>
      </c>
      <c r="AU35" s="154">
        <f>15*885000*1.2</f>
        <v>15930000</v>
      </c>
      <c r="AV35" s="154"/>
      <c r="AW35" s="154"/>
      <c r="AX35" s="154"/>
      <c r="AY35" s="154"/>
      <c r="AZ35" s="154"/>
      <c r="BA35" s="154"/>
      <c r="BB35" s="155">
        <f>SUM(AU35:BA35)-AT35</f>
        <v>-37837041.299999997</v>
      </c>
      <c r="BC35" s="28"/>
      <c r="BD35" s="321">
        <f>+'Incremental_Cost Year 1'!AT35</f>
        <v>53767041.299999997</v>
      </c>
      <c r="BE35" s="321">
        <f>+'Incremental_Cost Year 2'!AT35</f>
        <v>53767041.299999997</v>
      </c>
      <c r="BF35" s="321">
        <f t="shared" ref="BF35" si="92">AT35</f>
        <v>53767041.299999997</v>
      </c>
      <c r="BG35" s="321">
        <f t="shared" ref="BG35" si="93">SUM(BD35:BF35)</f>
        <v>161301123.89999998</v>
      </c>
      <c r="BJ35" s="369"/>
      <c r="BK35" s="369"/>
    </row>
    <row r="36" spans="1:63" ht="33.6" customHeight="1" outlineLevel="2">
      <c r="A36" s="73"/>
      <c r="B36" s="107"/>
      <c r="C36" s="189"/>
      <c r="D36" s="444" t="s">
        <v>802</v>
      </c>
      <c r="E36" s="444" t="s">
        <v>815</v>
      </c>
      <c r="F36" s="257">
        <v>2026</v>
      </c>
      <c r="G36" s="65">
        <v>2028</v>
      </c>
      <c r="H36" s="219" t="s">
        <v>816</v>
      </c>
      <c r="I36" s="156"/>
      <c r="J36" s="156"/>
      <c r="K36" s="156"/>
      <c r="L36" s="84">
        <f>SUM(L35:L35)</f>
        <v>4473900</v>
      </c>
      <c r="M36" s="84">
        <f>SUM(M35:M35)</f>
        <v>747141.3</v>
      </c>
      <c r="N36" s="156"/>
      <c r="O36" s="156"/>
      <c r="P36" s="156"/>
      <c r="Q36" s="156"/>
      <c r="R36" s="84">
        <f t="shared" ref="R36:U36" si="94">SUM(R35:R35)</f>
        <v>0</v>
      </c>
      <c r="S36" s="84">
        <f t="shared" si="94"/>
        <v>0</v>
      </c>
      <c r="T36" s="84">
        <f t="shared" si="94"/>
        <v>0</v>
      </c>
      <c r="U36" s="84">
        <f t="shared" si="94"/>
        <v>0</v>
      </c>
      <c r="V36" s="156"/>
      <c r="W36" s="156"/>
      <c r="X36" s="156"/>
      <c r="Y36" s="84">
        <f>SUM(Y35:Y35)</f>
        <v>0</v>
      </c>
      <c r="Z36" s="156"/>
      <c r="AA36" s="156"/>
      <c r="AB36" s="84">
        <f t="shared" ref="AB36:AF36" si="95">SUM(AB35:AB35)</f>
        <v>0</v>
      </c>
      <c r="AC36" s="84">
        <f t="shared" si="95"/>
        <v>40455000</v>
      </c>
      <c r="AD36" s="84">
        <f t="shared" si="95"/>
        <v>0</v>
      </c>
      <c r="AE36" s="84">
        <f t="shared" si="95"/>
        <v>8091000</v>
      </c>
      <c r="AF36" s="84">
        <f t="shared" si="95"/>
        <v>48546000</v>
      </c>
      <c r="AG36" s="156"/>
      <c r="AH36" s="156"/>
      <c r="AI36" s="156"/>
      <c r="AJ36" s="84">
        <f>SUM(AJ32:AJ35)</f>
        <v>0</v>
      </c>
      <c r="AK36" s="84">
        <f>SUM(AK32:AK35)</f>
        <v>0</v>
      </c>
      <c r="AL36" s="84">
        <f>SUM(AL32:AL35)</f>
        <v>0</v>
      </c>
      <c r="AM36" s="84">
        <f>SUM(AM32:AM35)</f>
        <v>0</v>
      </c>
      <c r="AN36" s="84">
        <f>SUM(AN32:AN35)</f>
        <v>0</v>
      </c>
      <c r="AO36" s="157"/>
      <c r="AP36" s="158"/>
      <c r="AQ36" s="84">
        <f t="shared" ref="AQ36:BB36" si="96">SUM(AQ35:AQ35)</f>
        <v>5221041.3</v>
      </c>
      <c r="AR36" s="84">
        <f t="shared" si="96"/>
        <v>48546000</v>
      </c>
      <c r="AS36" s="84">
        <f t="shared" si="96"/>
        <v>0</v>
      </c>
      <c r="AT36" s="84">
        <f t="shared" si="96"/>
        <v>53767041.299999997</v>
      </c>
      <c r="AU36" s="84">
        <f t="shared" si="96"/>
        <v>15930000</v>
      </c>
      <c r="AV36" s="84">
        <f t="shared" si="96"/>
        <v>0</v>
      </c>
      <c r="AW36" s="84">
        <f t="shared" si="96"/>
        <v>0</v>
      </c>
      <c r="AX36" s="84">
        <f t="shared" si="96"/>
        <v>0</v>
      </c>
      <c r="AY36" s="84">
        <f t="shared" si="96"/>
        <v>0</v>
      </c>
      <c r="AZ36" s="84">
        <f t="shared" si="96"/>
        <v>0</v>
      </c>
      <c r="BA36" s="84">
        <f t="shared" si="96"/>
        <v>0</v>
      </c>
      <c r="BB36" s="84">
        <f t="shared" si="96"/>
        <v>-37837041.299999997</v>
      </c>
      <c r="BC36" s="28"/>
      <c r="BD36" s="321"/>
      <c r="BE36" s="321"/>
      <c r="BF36" s="321"/>
      <c r="BG36" s="321"/>
      <c r="BJ36" s="369"/>
      <c r="BK36" s="369"/>
    </row>
    <row r="37" spans="1:63" ht="72" customHeight="1" outlineLevel="2">
      <c r="A37" s="73"/>
      <c r="B37" s="107"/>
      <c r="C37" s="189"/>
      <c r="D37" s="186"/>
      <c r="E37" s="121"/>
      <c r="F37" s="126">
        <v>2026</v>
      </c>
      <c r="G37" s="93">
        <v>2028</v>
      </c>
      <c r="H37" s="67" t="s">
        <v>961</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f>(10400*7*400)+(10400*1500)</f>
        <v>44720000</v>
      </c>
      <c r="AD37" s="86"/>
      <c r="AE37" s="84">
        <f>SUM(AD37,AC37,AB37,Y37,U37,T37,S37,R37)*'1. Standard_Cost'!$B$29</f>
        <v>8944000</v>
      </c>
      <c r="AF37" s="84">
        <f>SUM(AE37,AD37,AC37,AB37,Y37,U37,T37,S37,R37)</f>
        <v>53664000</v>
      </c>
      <c r="AG37" s="83"/>
      <c r="AH37" s="83"/>
      <c r="AI37" s="83"/>
      <c r="AJ37" s="87"/>
      <c r="AK37" s="87"/>
      <c r="AL37" s="87"/>
      <c r="AM37" s="84">
        <f>AG37*'1. Standard_Cost'!$B$25+'Incremental_Cost Year 3'!AH37*'1. Standard_Cost'!$C$25+'Incremental_Cost Year 3'!AI37*'1. Standard_Cost'!$D$25+'Incremental_Cost Year 3'!AJ37+'Incremental_Cost Year 3'!AL37+AK37</f>
        <v>0</v>
      </c>
      <c r="AN37" s="84">
        <f>AM37*'1. Standard_Cost'!$C$29</f>
        <v>0</v>
      </c>
      <c r="AO37" s="153"/>
      <c r="AP37" s="144">
        <f t="shared" si="91"/>
        <v>53664000</v>
      </c>
      <c r="AQ37" s="113">
        <f>L37+M37</f>
        <v>0</v>
      </c>
      <c r="AR37" s="113">
        <f>AF37</f>
        <v>53664000</v>
      </c>
      <c r="AS37" s="113">
        <f>AM37+AN37</f>
        <v>0</v>
      </c>
      <c r="AT37" s="113">
        <f>SUM(AQ37,AR37,AS37)</f>
        <v>53664000</v>
      </c>
      <c r="AU37" s="154">
        <f>AT37/2</f>
        <v>26832000</v>
      </c>
      <c r="AV37" s="154"/>
      <c r="AW37" s="154"/>
      <c r="AX37" s="154"/>
      <c r="AY37" s="154"/>
      <c r="AZ37" s="154"/>
      <c r="BA37" s="154"/>
      <c r="BB37" s="155">
        <f>SUM(AU37:BA37)-AT37</f>
        <v>-26832000</v>
      </c>
      <c r="BC37" s="28"/>
      <c r="BD37" s="321">
        <f>+'Incremental_Cost Year 1'!AT37</f>
        <v>53664000</v>
      </c>
      <c r="BE37" s="321">
        <f>+'Incremental_Cost Year 2'!AT37</f>
        <v>53664000</v>
      </c>
      <c r="BF37" s="321">
        <f t="shared" ref="BF37" si="97">AT37</f>
        <v>53664000</v>
      </c>
      <c r="BG37" s="321">
        <f t="shared" ref="BG37" si="98">SUM(BD37:BF37)</f>
        <v>160992000</v>
      </c>
      <c r="BJ37" s="369"/>
      <c r="BK37" s="369"/>
    </row>
    <row r="38" spans="1:63" ht="49.15" customHeight="1" outlineLevel="2">
      <c r="A38" s="73"/>
      <c r="B38" s="107"/>
      <c r="C38" s="189"/>
      <c r="D38" s="414" t="s">
        <v>802</v>
      </c>
      <c r="E38" s="414" t="s">
        <v>817</v>
      </c>
      <c r="F38" s="65">
        <v>2026</v>
      </c>
      <c r="G38" s="65">
        <v>2028</v>
      </c>
      <c r="H38" s="219" t="s">
        <v>818</v>
      </c>
      <c r="I38" s="156"/>
      <c r="J38" s="156"/>
      <c r="K38" s="156"/>
      <c r="L38" s="84">
        <f>SUM(L37:L37)</f>
        <v>0</v>
      </c>
      <c r="M38" s="84">
        <f>SUM(M37:M37)</f>
        <v>0</v>
      </c>
      <c r="N38" s="156"/>
      <c r="O38" s="156"/>
      <c r="P38" s="156"/>
      <c r="Q38" s="156"/>
      <c r="R38" s="84">
        <f t="shared" ref="R38:R40" si="99">SUM(R37:R37)</f>
        <v>0</v>
      </c>
      <c r="S38" s="84">
        <f t="shared" ref="S38:S40" si="100">SUM(S37:S37)</f>
        <v>0</v>
      </c>
      <c r="T38" s="84">
        <f t="shared" ref="T38:T40" si="101">SUM(T37:T37)</f>
        <v>0</v>
      </c>
      <c r="U38" s="84">
        <f t="shared" ref="U38:U40" si="102">SUM(U37:U37)</f>
        <v>0</v>
      </c>
      <c r="V38" s="156"/>
      <c r="W38" s="156"/>
      <c r="X38" s="156"/>
      <c r="Y38" s="84">
        <f>SUM(Y37:Y37)</f>
        <v>0</v>
      </c>
      <c r="Z38" s="156"/>
      <c r="AA38" s="156"/>
      <c r="AB38" s="84">
        <f t="shared" ref="AB38:AB40" si="103">SUM(AB37:AB37)</f>
        <v>0</v>
      </c>
      <c r="AC38" s="84">
        <f t="shared" ref="AC38:AC40" si="104">SUM(AC37:AC37)</f>
        <v>44720000</v>
      </c>
      <c r="AD38" s="84">
        <f t="shared" ref="AD38:AD40" si="105">SUM(AD37:AD37)</f>
        <v>0</v>
      </c>
      <c r="AE38" s="84">
        <f t="shared" ref="AE38:AE40" si="106">SUM(AE37:AE37)</f>
        <v>8944000</v>
      </c>
      <c r="AF38" s="84">
        <f t="shared" ref="AF38:AF40" si="107">SUM(AF37:AF37)</f>
        <v>53664000</v>
      </c>
      <c r="AG38" s="156"/>
      <c r="AH38" s="156"/>
      <c r="AI38" s="156"/>
      <c r="AJ38" s="84">
        <f>SUM(AJ34:AJ37)</f>
        <v>0</v>
      </c>
      <c r="AK38" s="84">
        <f>SUM(AK34:AK37)</f>
        <v>0</v>
      </c>
      <c r="AL38" s="84">
        <f>SUM(AL34:AL37)</f>
        <v>0</v>
      </c>
      <c r="AM38" s="84">
        <f>SUM(AM34:AM37)</f>
        <v>0</v>
      </c>
      <c r="AN38" s="84">
        <f>SUM(AN34:AN37)</f>
        <v>0</v>
      </c>
      <c r="AO38" s="157"/>
      <c r="AP38" s="158"/>
      <c r="AQ38" s="84">
        <f t="shared" ref="AQ38:AQ40" si="108">SUM(AQ37:AQ37)</f>
        <v>0</v>
      </c>
      <c r="AR38" s="84">
        <f t="shared" ref="AR38:AR40" si="109">SUM(AR37:AR37)</f>
        <v>53664000</v>
      </c>
      <c r="AS38" s="84">
        <f t="shared" ref="AS38:AS40" si="110">SUM(AS37:AS37)</f>
        <v>0</v>
      </c>
      <c r="AT38" s="84">
        <f t="shared" ref="AT38:AT40" si="111">SUM(AT37:AT37)</f>
        <v>53664000</v>
      </c>
      <c r="AU38" s="84">
        <f t="shared" ref="AU38:AU40" si="112">SUM(AU37:AU37)</f>
        <v>26832000</v>
      </c>
      <c r="AV38" s="84">
        <f t="shared" ref="AV38:AV40" si="113">SUM(AV37:AV37)</f>
        <v>0</v>
      </c>
      <c r="AW38" s="84">
        <f t="shared" ref="AW38:AW40" si="114">SUM(AW37:AW37)</f>
        <v>0</v>
      </c>
      <c r="AX38" s="84">
        <f t="shared" ref="AX38:AX40" si="115">SUM(AX37:AX37)</f>
        <v>0</v>
      </c>
      <c r="AY38" s="84">
        <f t="shared" ref="AY38:AY40" si="116">SUM(AY37:AY37)</f>
        <v>0</v>
      </c>
      <c r="AZ38" s="84">
        <f t="shared" ref="AZ38:AZ40" si="117">SUM(AZ37:AZ37)</f>
        <v>0</v>
      </c>
      <c r="BA38" s="84">
        <f t="shared" ref="BA38:BA40" si="118">SUM(BA37:BA37)</f>
        <v>0</v>
      </c>
      <c r="BB38" s="84">
        <f t="shared" ref="BB38:BB40" si="119">SUM(BB37:BB37)</f>
        <v>-26832000</v>
      </c>
      <c r="BC38" s="28"/>
      <c r="BD38" s="321"/>
      <c r="BE38" s="321"/>
      <c r="BF38" s="321"/>
      <c r="BG38" s="321"/>
      <c r="BJ38" s="369"/>
      <c r="BK38" s="369"/>
    </row>
    <row r="39" spans="1:63" ht="69.599999999999994" customHeight="1" outlineLevel="2">
      <c r="A39" s="73"/>
      <c r="B39" s="107"/>
      <c r="C39" s="189"/>
      <c r="D39" s="186"/>
      <c r="E39" s="121"/>
      <c r="F39" s="257">
        <v>2026</v>
      </c>
      <c r="G39" s="65">
        <v>2028</v>
      </c>
      <c r="H39" s="67" t="s">
        <v>963</v>
      </c>
      <c r="I39" s="87" t="s">
        <v>161</v>
      </c>
      <c r="J39" s="83">
        <v>2</v>
      </c>
      <c r="K39" s="83">
        <v>18</v>
      </c>
      <c r="L39" s="82">
        <f>IF(I39&lt;&gt;0,((VLOOKUP(I39,'1. Standard_Cost'!$B$4:$D$9,2)+VLOOKUP(I39,'1. Standard_Cost'!$B$4:$D$9,3))*J39*K39),"0")</f>
        <v>3579120</v>
      </c>
      <c r="M39" s="82">
        <f>L39*'1. Standard_Cost'!$F$4</f>
        <v>597713.04</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f>(L39+M39)*0.1</f>
        <v>417683.304</v>
      </c>
      <c r="AD39" s="86"/>
      <c r="AE39" s="84">
        <f>SUM(AD39,AC39,AB39,Y39,U39,T39,S39,R39)*'1. Standard_Cost'!$B$29</f>
        <v>83536.660800000012</v>
      </c>
      <c r="AF39" s="84">
        <f>SUM(AE39,AD39,AC39,AB39,Y39,U39,T39,S39,R39)</f>
        <v>501219.96480000002</v>
      </c>
      <c r="AG39" s="83"/>
      <c r="AH39" s="83"/>
      <c r="AI39" s="83"/>
      <c r="AJ39" s="87"/>
      <c r="AK39" s="87"/>
      <c r="AL39" s="87"/>
      <c r="AM39" s="84">
        <f>AG39*'1. Standard_Cost'!$B$25+'Incremental_Cost Year 3'!AH39*'1. Standard_Cost'!$C$25+'Incremental_Cost Year 3'!AI39*'1. Standard_Cost'!$D$25+'Incremental_Cost Year 3'!AJ39+'Incremental_Cost Year 3'!AL39+AK39</f>
        <v>0</v>
      </c>
      <c r="AN39" s="84">
        <f>AM39*'1. Standard_Cost'!$C$29</f>
        <v>0</v>
      </c>
      <c r="AO39" s="153"/>
      <c r="AP39" s="144">
        <f t="shared" si="91"/>
        <v>4678053.0048000002</v>
      </c>
      <c r="AQ39" s="113">
        <f>L39+M39</f>
        <v>4176833.04</v>
      </c>
      <c r="AR39" s="113">
        <f>AF39</f>
        <v>501219.96480000002</v>
      </c>
      <c r="AS39" s="113">
        <f>AM39+AN39</f>
        <v>0</v>
      </c>
      <c r="AT39" s="113">
        <f>SUM(AQ39,AR39,AS39)</f>
        <v>4678053.0048000002</v>
      </c>
      <c r="AU39" s="154"/>
      <c r="AV39" s="154"/>
      <c r="AW39" s="154"/>
      <c r="AX39" s="154"/>
      <c r="AY39" s="154"/>
      <c r="AZ39" s="154"/>
      <c r="BA39" s="154">
        <f>AT39</f>
        <v>4678053.0048000002</v>
      </c>
      <c r="BB39" s="155">
        <f>SUM(AU39:BA39)-AT39</f>
        <v>0</v>
      </c>
      <c r="BC39" s="28"/>
      <c r="BD39" s="321">
        <f>+'Incremental_Cost Year 1'!AT39</f>
        <v>4678053.0048000002</v>
      </c>
      <c r="BE39" s="321">
        <f>+'Incremental_Cost Year 2'!AT39</f>
        <v>4678053.0048000002</v>
      </c>
      <c r="BF39" s="321">
        <f t="shared" ref="BF39" si="120">AT39</f>
        <v>4678053.0048000002</v>
      </c>
      <c r="BG39" s="321">
        <f t="shared" ref="BG39" si="121">SUM(BD39:BF39)</f>
        <v>14034159.014400002</v>
      </c>
      <c r="BJ39" s="369"/>
      <c r="BK39" s="369"/>
    </row>
    <row r="40" spans="1:63" ht="69.599999999999994" customHeight="1" outlineLevel="2">
      <c r="A40" s="73"/>
      <c r="B40" s="107"/>
      <c r="C40" s="189"/>
      <c r="D40" s="414" t="s">
        <v>820</v>
      </c>
      <c r="E40" s="414" t="s">
        <v>819</v>
      </c>
      <c r="F40" s="257">
        <v>2026</v>
      </c>
      <c r="G40" s="65">
        <v>2028</v>
      </c>
      <c r="H40" s="219" t="s">
        <v>821</v>
      </c>
      <c r="I40" s="156"/>
      <c r="J40" s="156"/>
      <c r="K40" s="156"/>
      <c r="L40" s="84">
        <f>SUM(L39:L39)</f>
        <v>3579120</v>
      </c>
      <c r="M40" s="84">
        <f>SUM(M39:M39)</f>
        <v>597713.04</v>
      </c>
      <c r="N40" s="156"/>
      <c r="O40" s="156"/>
      <c r="P40" s="156"/>
      <c r="Q40" s="156"/>
      <c r="R40" s="84">
        <f t="shared" si="99"/>
        <v>0</v>
      </c>
      <c r="S40" s="84">
        <f t="shared" si="100"/>
        <v>0</v>
      </c>
      <c r="T40" s="84">
        <f t="shared" si="101"/>
        <v>0</v>
      </c>
      <c r="U40" s="84">
        <f t="shared" si="102"/>
        <v>0</v>
      </c>
      <c r="V40" s="156"/>
      <c r="W40" s="156"/>
      <c r="X40" s="156"/>
      <c r="Y40" s="84">
        <f>SUM(Y39:Y39)</f>
        <v>0</v>
      </c>
      <c r="Z40" s="156"/>
      <c r="AA40" s="156"/>
      <c r="AB40" s="84">
        <f t="shared" si="103"/>
        <v>0</v>
      </c>
      <c r="AC40" s="84">
        <f t="shared" si="104"/>
        <v>417683.304</v>
      </c>
      <c r="AD40" s="84">
        <f t="shared" si="105"/>
        <v>0</v>
      </c>
      <c r="AE40" s="84">
        <f t="shared" si="106"/>
        <v>83536.660800000012</v>
      </c>
      <c r="AF40" s="84">
        <f t="shared" si="107"/>
        <v>501219.96480000002</v>
      </c>
      <c r="AG40" s="156"/>
      <c r="AH40" s="156"/>
      <c r="AI40" s="156"/>
      <c r="AJ40" s="84">
        <f>SUM(AJ36:AJ39)</f>
        <v>0</v>
      </c>
      <c r="AK40" s="84">
        <f>SUM(AK36:AK39)</f>
        <v>0</v>
      </c>
      <c r="AL40" s="84">
        <f>SUM(AL36:AL39)</f>
        <v>0</v>
      </c>
      <c r="AM40" s="84">
        <f>SUM(AM36:AM39)</f>
        <v>0</v>
      </c>
      <c r="AN40" s="84">
        <f>SUM(AN36:AN39)</f>
        <v>0</v>
      </c>
      <c r="AO40" s="157"/>
      <c r="AP40" s="158"/>
      <c r="AQ40" s="84">
        <f t="shared" si="108"/>
        <v>4176833.04</v>
      </c>
      <c r="AR40" s="84">
        <f t="shared" si="109"/>
        <v>501219.96480000002</v>
      </c>
      <c r="AS40" s="84">
        <f t="shared" si="110"/>
        <v>0</v>
      </c>
      <c r="AT40" s="84">
        <f t="shared" si="111"/>
        <v>4678053.0048000002</v>
      </c>
      <c r="AU40" s="84">
        <f t="shared" si="112"/>
        <v>0</v>
      </c>
      <c r="AV40" s="84">
        <f t="shared" si="113"/>
        <v>0</v>
      </c>
      <c r="AW40" s="84">
        <f t="shared" si="114"/>
        <v>0</v>
      </c>
      <c r="AX40" s="84">
        <f t="shared" si="115"/>
        <v>0</v>
      </c>
      <c r="AY40" s="84">
        <f t="shared" si="116"/>
        <v>0</v>
      </c>
      <c r="AZ40" s="84">
        <f t="shared" si="117"/>
        <v>0</v>
      </c>
      <c r="BA40" s="84">
        <f t="shared" si="118"/>
        <v>4678053.0048000002</v>
      </c>
      <c r="BB40" s="84">
        <f t="shared" si="119"/>
        <v>0</v>
      </c>
      <c r="BC40" s="28"/>
      <c r="BD40" s="321"/>
      <c r="BE40" s="321"/>
      <c r="BF40" s="321"/>
      <c r="BG40" s="321"/>
      <c r="BJ40" s="369"/>
      <c r="BK40" s="369"/>
    </row>
    <row r="41" spans="1:63" ht="45" customHeight="1" outlineLevel="2">
      <c r="A41" s="73"/>
      <c r="B41" s="107"/>
      <c r="C41" s="189"/>
      <c r="D41" s="136"/>
      <c r="E41" s="121"/>
      <c r="F41" s="257">
        <v>2026</v>
      </c>
      <c r="G41" s="65">
        <v>2028</v>
      </c>
      <c r="H41" s="452" t="s">
        <v>966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f>15*70*90*180</f>
        <v>17010000</v>
      </c>
      <c r="AD41" s="86"/>
      <c r="AE41" s="84">
        <f>SUM(AD41,AC41,AB41,Y41,U41,T41,S41,R41)*'1. Standard_Cost'!$B$29</f>
        <v>3402000</v>
      </c>
      <c r="AF41" s="84">
        <f>SUM(AE41,AD41,AC41,AB41,Y41,U41,T41,S41,R41)</f>
        <v>20412000</v>
      </c>
      <c r="AG41" s="83"/>
      <c r="AH41" s="83"/>
      <c r="AI41" s="83"/>
      <c r="AJ41" s="87"/>
      <c r="AK41" s="87"/>
      <c r="AL41" s="87"/>
      <c r="AM41" s="84">
        <f>AG41*'1. Standard_Cost'!$B$25+'Incremental_Cost Year 3'!AH41*'1. Standard_Cost'!$C$25+'Incremental_Cost Year 3'!AI41*'1. Standard_Cost'!$D$25+'Incremental_Cost Year 3'!AJ41+'Incremental_Cost Year 3'!AL41+AK41</f>
        <v>0</v>
      </c>
      <c r="AN41" s="84">
        <f>AM41*'1. Standard_Cost'!$C$29</f>
        <v>0</v>
      </c>
      <c r="AO41" s="153"/>
      <c r="AP41" s="144">
        <f t="shared" si="91"/>
        <v>20412000</v>
      </c>
      <c r="AQ41" s="113">
        <f>L41+M41</f>
        <v>0</v>
      </c>
      <c r="AR41" s="113">
        <f>AF41</f>
        <v>20412000</v>
      </c>
      <c r="AS41" s="113">
        <f>AM41+AN41</f>
        <v>0</v>
      </c>
      <c r="AT41" s="113">
        <f>SUM(AQ41,AR41,AS41)</f>
        <v>20412000</v>
      </c>
      <c r="AU41" s="154">
        <f>AT41/2</f>
        <v>10206000</v>
      </c>
      <c r="AV41" s="154"/>
      <c r="AW41" s="154"/>
      <c r="AX41" s="154"/>
      <c r="AY41" s="154"/>
      <c r="AZ41" s="154"/>
      <c r="BA41" s="154"/>
      <c r="BB41" s="155">
        <f>SUM(AU41:BA41)-AT41</f>
        <v>-10206000</v>
      </c>
      <c r="BC41" s="28"/>
      <c r="BD41" s="321">
        <f>+'Incremental_Cost Year 1'!AT41</f>
        <v>20412000</v>
      </c>
      <c r="BE41" s="321">
        <f>+'Incremental_Cost Year 2'!AT41</f>
        <v>20412000</v>
      </c>
      <c r="BF41" s="321">
        <f t="shared" ref="BF41:BF42" si="122">AT41</f>
        <v>20412000</v>
      </c>
      <c r="BG41" s="321">
        <f t="shared" ref="BG41:BG42" si="123">SUM(BD41:BF41)</f>
        <v>61236000</v>
      </c>
      <c r="BJ41" s="369"/>
      <c r="BK41" s="369"/>
    </row>
    <row r="42" spans="1:63" ht="64.5" customHeight="1" outlineLevel="2">
      <c r="A42" s="73"/>
      <c r="B42" s="107"/>
      <c r="C42" s="108"/>
      <c r="D42" s="90"/>
      <c r="E42" s="121"/>
      <c r="F42" s="257">
        <v>2026</v>
      </c>
      <c r="G42" s="65">
        <v>2028</v>
      </c>
      <c r="H42" s="452" t="s">
        <v>968</v>
      </c>
      <c r="I42" s="87" t="s">
        <v>161</v>
      </c>
      <c r="J42" s="249">
        <v>0.5</v>
      </c>
      <c r="K42" s="83">
        <v>9</v>
      </c>
      <c r="L42" s="82">
        <f>IF(I42&lt;&gt;0,((VLOOKUP(I42,'1. Standard_Cost'!$B$4:$D$9,2)+VLOOKUP(I42,'1. Standard_Cost'!$B$4:$D$9,3))*J42*K42),"0")</f>
        <v>447390</v>
      </c>
      <c r="M42" s="82">
        <f>L42*'1. Standard_Cost'!$F$4</f>
        <v>74714.13</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f>(L42+M42)*0.1</f>
        <v>52210.413</v>
      </c>
      <c r="AD42" s="86"/>
      <c r="AE42" s="84">
        <f>SUM(AD42,AC42,AB42,Y42,U42,T42,S42,R42)*'1. Standard_Cost'!$B$29</f>
        <v>10442.082600000002</v>
      </c>
      <c r="AF42" s="84">
        <f>SUM(AE42,AD42,AC42,AB42,Y42,U42,T42,S42,R42)</f>
        <v>62652.495600000002</v>
      </c>
      <c r="AG42" s="83"/>
      <c r="AH42" s="83"/>
      <c r="AI42" s="83"/>
      <c r="AJ42" s="87"/>
      <c r="AK42" s="87"/>
      <c r="AL42" s="87">
        <v>5000000</v>
      </c>
      <c r="AM42" s="84">
        <f>AG42*'1. Standard_Cost'!$B$25+'Incremental_Cost Year 3'!AH42*'1. Standard_Cost'!$C$25+'Incremental_Cost Year 3'!AI42*'1. Standard_Cost'!$D$25+'Incremental_Cost Year 3'!AJ42+'Incremental_Cost Year 3'!AL42+AK42</f>
        <v>5000000</v>
      </c>
      <c r="AN42" s="84">
        <f>AM42*'1. Standard_Cost'!$C$29</f>
        <v>750000</v>
      </c>
      <c r="AO42" s="153"/>
      <c r="AP42" s="144">
        <f t="shared" ref="AP42" si="124">AQ42+AR42</f>
        <v>584756.62560000003</v>
      </c>
      <c r="AQ42" s="113">
        <f>L42+M42</f>
        <v>522104.13</v>
      </c>
      <c r="AR42" s="113">
        <f>AF42</f>
        <v>62652.495600000002</v>
      </c>
      <c r="AS42" s="113">
        <f>AM42+AN42</f>
        <v>5750000</v>
      </c>
      <c r="AT42" s="113">
        <f>SUM(AQ42,AR42,AS42)</f>
        <v>6334756.6255999999</v>
      </c>
      <c r="AU42" s="154"/>
      <c r="AV42" s="154"/>
      <c r="AW42" s="154"/>
      <c r="AX42" s="154"/>
      <c r="AY42" s="154"/>
      <c r="AZ42" s="154"/>
      <c r="BA42" s="154">
        <v>584757</v>
      </c>
      <c r="BB42" s="155">
        <f>SUM(AU42:BA42)-AT42</f>
        <v>-5749999.6255999999</v>
      </c>
      <c r="BC42" s="28"/>
      <c r="BD42" s="321">
        <f>+'Incremental_Cost Year 1'!AT42</f>
        <v>6334756.6255999999</v>
      </c>
      <c r="BE42" s="321">
        <f>+'Incremental_Cost Year 2'!AT42</f>
        <v>6334756.6255999999</v>
      </c>
      <c r="BF42" s="321">
        <f t="shared" si="122"/>
        <v>6334756.6255999999</v>
      </c>
      <c r="BG42" s="321">
        <f t="shared" si="123"/>
        <v>19004269.876800001</v>
      </c>
      <c r="BJ42" s="369"/>
      <c r="BK42" s="369"/>
    </row>
    <row r="43" spans="1:63" ht="32.25" outlineLevel="1">
      <c r="A43" s="73"/>
      <c r="B43" s="181"/>
      <c r="C43" s="252"/>
      <c r="D43" s="294" t="s">
        <v>824</v>
      </c>
      <c r="E43" s="451" t="s">
        <v>822</v>
      </c>
      <c r="F43" s="257">
        <v>2026</v>
      </c>
      <c r="G43" s="65">
        <v>2028</v>
      </c>
      <c r="H43" s="219" t="s">
        <v>823</v>
      </c>
      <c r="I43" s="156"/>
      <c r="J43" s="156"/>
      <c r="K43" s="156"/>
      <c r="L43" s="84">
        <f>SUM(L41:L42)</f>
        <v>447390</v>
      </c>
      <c r="M43" s="84">
        <f>SUM(M41:M42)</f>
        <v>74714.13</v>
      </c>
      <c r="N43" s="156"/>
      <c r="O43" s="156"/>
      <c r="P43" s="156"/>
      <c r="Q43" s="156"/>
      <c r="R43" s="84">
        <f t="shared" ref="R43:U43" si="125">SUM(R41:R42)</f>
        <v>0</v>
      </c>
      <c r="S43" s="84">
        <f t="shared" si="125"/>
        <v>0</v>
      </c>
      <c r="T43" s="84">
        <f t="shared" si="125"/>
        <v>0</v>
      </c>
      <c r="U43" s="84">
        <f t="shared" si="125"/>
        <v>0</v>
      </c>
      <c r="V43" s="156"/>
      <c r="W43" s="156"/>
      <c r="X43" s="156"/>
      <c r="Y43" s="84">
        <f>SUM(Y41:Y42)</f>
        <v>0</v>
      </c>
      <c r="Z43" s="156"/>
      <c r="AA43" s="156"/>
      <c r="AB43" s="84">
        <f t="shared" ref="AB43:AF43" si="126">SUM(AB41:AB42)</f>
        <v>0</v>
      </c>
      <c r="AC43" s="84">
        <f t="shared" si="126"/>
        <v>17062210.412999999</v>
      </c>
      <c r="AD43" s="84">
        <f t="shared" si="126"/>
        <v>0</v>
      </c>
      <c r="AE43" s="84">
        <f t="shared" si="126"/>
        <v>3412442.0825999998</v>
      </c>
      <c r="AF43" s="84">
        <f t="shared" si="126"/>
        <v>20474652.4956</v>
      </c>
      <c r="AG43" s="156"/>
      <c r="AH43" s="156"/>
      <c r="AI43" s="156"/>
      <c r="AJ43" s="84">
        <f t="shared" ref="AJ43:AN43" si="127">SUM(AJ41:AJ42)</f>
        <v>0</v>
      </c>
      <c r="AK43" s="84">
        <f t="shared" si="127"/>
        <v>0</v>
      </c>
      <c r="AL43" s="84">
        <f t="shared" si="127"/>
        <v>5000000</v>
      </c>
      <c r="AM43" s="84">
        <f t="shared" si="127"/>
        <v>5000000</v>
      </c>
      <c r="AN43" s="84">
        <f t="shared" si="127"/>
        <v>750000</v>
      </c>
      <c r="AO43" s="157"/>
      <c r="AP43" s="158"/>
      <c r="AQ43" s="84">
        <f t="shared" ref="AQ43:BB43" si="128">SUM(AQ41:AQ42)</f>
        <v>522104.13</v>
      </c>
      <c r="AR43" s="84">
        <f t="shared" si="128"/>
        <v>20474652.4956</v>
      </c>
      <c r="AS43" s="84">
        <f t="shared" si="128"/>
        <v>5750000</v>
      </c>
      <c r="AT43" s="84">
        <f t="shared" si="128"/>
        <v>26746756.625599999</v>
      </c>
      <c r="AU43" s="84">
        <f t="shared" si="128"/>
        <v>10206000</v>
      </c>
      <c r="AV43" s="84">
        <f t="shared" si="128"/>
        <v>0</v>
      </c>
      <c r="AW43" s="84">
        <f t="shared" si="128"/>
        <v>0</v>
      </c>
      <c r="AX43" s="84">
        <f t="shared" si="128"/>
        <v>0</v>
      </c>
      <c r="AY43" s="84">
        <f t="shared" si="128"/>
        <v>0</v>
      </c>
      <c r="AZ43" s="84">
        <f t="shared" si="128"/>
        <v>0</v>
      </c>
      <c r="BA43" s="84">
        <f t="shared" si="128"/>
        <v>584757</v>
      </c>
      <c r="BB43" s="84">
        <f t="shared" si="128"/>
        <v>-15955999.625599999</v>
      </c>
      <c r="BC43" s="28"/>
      <c r="BD43" s="28"/>
      <c r="BE43" s="28"/>
      <c r="BF43" s="28"/>
      <c r="BJ43" s="374"/>
      <c r="BK43" s="374"/>
    </row>
    <row r="44" spans="1:63" ht="53.45" customHeight="1" outlineLevel="2">
      <c r="A44" s="73"/>
      <c r="B44" s="181"/>
      <c r="C44" s="188"/>
      <c r="D44" s="223"/>
      <c r="E44" s="223"/>
      <c r="F44" s="415">
        <v>2026</v>
      </c>
      <c r="G44" s="415">
        <v>2028</v>
      </c>
      <c r="H44" s="453" t="s">
        <v>971</v>
      </c>
      <c r="I44" s="87"/>
      <c r="J44" s="83"/>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3'!AH44*'1. Standard_Cost'!$C$25+'Incremental_Cost Year 3'!AI44*'1. Standard_Cost'!$D$25+'Incremental_Cost Year 3'!AJ44+'Incremental_Cost Year 3'!AL44+AK44</f>
        <v>0</v>
      </c>
      <c r="AN44" s="84">
        <f>AM44*'1. Standard_Cost'!$C$29</f>
        <v>0</v>
      </c>
      <c r="AO44" s="87"/>
      <c r="AP44" s="144">
        <f t="shared" ref="AP44:AP49" si="129">AQ44+AR44</f>
        <v>0</v>
      </c>
      <c r="AQ44" s="113">
        <f>L44+M44</f>
        <v>0</v>
      </c>
      <c r="AR44" s="113">
        <f>AF44</f>
        <v>0</v>
      </c>
      <c r="AS44" s="113">
        <f>AM44+AN44</f>
        <v>0</v>
      </c>
      <c r="AT44" s="113">
        <f>SUM(AQ44,AR44,AS44)</f>
        <v>0</v>
      </c>
      <c r="AU44" s="154"/>
      <c r="AV44" s="154"/>
      <c r="AW44" s="154"/>
      <c r="AX44" s="154"/>
      <c r="AY44" s="154"/>
      <c r="AZ44" s="154"/>
      <c r="BA44" s="154"/>
      <c r="BB44" s="155">
        <f>SUM(AU44:BA44)-AT44</f>
        <v>0</v>
      </c>
      <c r="BC44" s="28"/>
      <c r="BD44" s="321">
        <f>+'Incremental_Cost Year 1'!AT44</f>
        <v>0</v>
      </c>
      <c r="BE44" s="321">
        <f>+'Incremental_Cost Year 2'!AT44</f>
        <v>0</v>
      </c>
      <c r="BF44" s="321">
        <f t="shared" ref="BF44:BF46" si="130">AT44</f>
        <v>0</v>
      </c>
      <c r="BG44" s="321">
        <f t="shared" ref="BG44:BG46" si="131">SUM(BD44:BF44)</f>
        <v>0</v>
      </c>
      <c r="BJ44" s="369"/>
      <c r="BK44" s="369"/>
    </row>
    <row r="45" spans="1:63" ht="57" customHeight="1" outlineLevel="2">
      <c r="A45" s="73"/>
      <c r="B45" s="107"/>
      <c r="C45" s="189"/>
      <c r="D45" s="198"/>
      <c r="E45" s="198"/>
      <c r="F45" s="415">
        <v>2026</v>
      </c>
      <c r="G45" s="415">
        <v>2028</v>
      </c>
      <c r="H45" s="453" t="s">
        <v>972</v>
      </c>
      <c r="I45" s="87"/>
      <c r="J45" s="83"/>
      <c r="K45" s="83"/>
      <c r="L45" s="82" t="str">
        <f>IF(I45&lt;&gt;0,((VLOOKUP(I45,'1. Standard_Cost'!$B$4:$D$9,2)+VLOOKUP(I45,'1. Standard_Cost'!$B$4:$D$9,3))*J45*K45),"0")</f>
        <v>0</v>
      </c>
      <c r="M45" s="82">
        <f>L45*'1. Standard_Cost'!$F$4</f>
        <v>0</v>
      </c>
      <c r="N45" s="83">
        <v>1</v>
      </c>
      <c r="O45" s="83">
        <v>3</v>
      </c>
      <c r="P45" s="83">
        <v>10</v>
      </c>
      <c r="Q45" s="83"/>
      <c r="R45" s="84">
        <f>'1. Standard_Cost'!$B$13*N45*P45</f>
        <v>20000</v>
      </c>
      <c r="S45" s="84">
        <f>N45*O45*P45*'1. Standard_Cost'!$C$13</f>
        <v>45000</v>
      </c>
      <c r="T45" s="84">
        <f>N45*P45*Q45*'1. Standard_Cost'!$D$13</f>
        <v>0</v>
      </c>
      <c r="U45" s="84">
        <f>N45*O45*'1. Standard_Cost'!$E$13</f>
        <v>150000</v>
      </c>
      <c r="V45" s="83"/>
      <c r="W45" s="83"/>
      <c r="X45" s="83"/>
      <c r="Y45" s="84">
        <f>+V45*((X45*'1. Standard_Cost'!$B$17)+(W45*X45*'1. Standard_Cost'!$C$17))</f>
        <v>0</v>
      </c>
      <c r="Z45" s="83"/>
      <c r="AA45" s="83">
        <v>10</v>
      </c>
      <c r="AB45" s="84">
        <f>+Z45*'1. Standard_Cost'!$B$21+AA45*'1. Standard_Cost'!$C$21</f>
        <v>250000</v>
      </c>
      <c r="AC45" s="85">
        <f>10*1000</f>
        <v>10000</v>
      </c>
      <c r="AD45" s="86"/>
      <c r="AE45" s="84">
        <f>SUM(AD45,AC45,AB45,Y45,U45,T45,S45,R45)*'1. Standard_Cost'!$B$29</f>
        <v>95000</v>
      </c>
      <c r="AF45" s="84">
        <f>SUM(AE45,AD45,AC45,AB45,Y45,U45,T45,S45,R45)</f>
        <v>570000</v>
      </c>
      <c r="AG45" s="83"/>
      <c r="AH45" s="83"/>
      <c r="AI45" s="83"/>
      <c r="AJ45" s="87"/>
      <c r="AK45" s="87"/>
      <c r="AL45" s="87"/>
      <c r="AM45" s="84">
        <f>AG45*'1. Standard_Cost'!$B$25+'Incremental_Cost Year 3'!AH45*'1. Standard_Cost'!$C$25+'Incremental_Cost Year 3'!AI45*'1. Standard_Cost'!$D$25+'Incremental_Cost Year 3'!AJ45+'Incremental_Cost Year 3'!AL45+AK45</f>
        <v>0</v>
      </c>
      <c r="AN45" s="84">
        <f>AM45*'1. Standard_Cost'!$C$29</f>
        <v>0</v>
      </c>
      <c r="AO45" s="87"/>
      <c r="AP45" s="144">
        <f t="shared" si="129"/>
        <v>570000</v>
      </c>
      <c r="AQ45" s="113">
        <f>L45+M45</f>
        <v>0</v>
      </c>
      <c r="AR45" s="113">
        <f>AF45</f>
        <v>570000</v>
      </c>
      <c r="AS45" s="113">
        <f>AM45+AN45</f>
        <v>0</v>
      </c>
      <c r="AT45" s="113">
        <f>SUM(AQ45,AR45,AS45)</f>
        <v>570000</v>
      </c>
      <c r="AU45" s="154"/>
      <c r="AV45" s="154"/>
      <c r="AW45" s="154"/>
      <c r="AX45" s="154"/>
      <c r="AY45" s="154"/>
      <c r="AZ45" s="154"/>
      <c r="BA45" s="154">
        <f>AT45</f>
        <v>570000</v>
      </c>
      <c r="BB45" s="155">
        <f>SUM(AU45:BA45)-AT45</f>
        <v>0</v>
      </c>
      <c r="BC45" s="28"/>
      <c r="BD45" s="321">
        <f>+'Incremental_Cost Year 1'!AT45</f>
        <v>570000</v>
      </c>
      <c r="BE45" s="321">
        <f>+'Incremental_Cost Year 2'!AT45</f>
        <v>570000</v>
      </c>
      <c r="BF45" s="321">
        <f t="shared" si="130"/>
        <v>570000</v>
      </c>
      <c r="BG45" s="321">
        <f t="shared" si="131"/>
        <v>1710000</v>
      </c>
      <c r="BJ45" s="369"/>
      <c r="BK45" s="369"/>
    </row>
    <row r="46" spans="1:63" ht="56.45" customHeight="1" outlineLevel="2">
      <c r="A46" s="73"/>
      <c r="B46" s="107"/>
      <c r="C46" s="189"/>
      <c r="D46" s="198"/>
      <c r="E46" s="198"/>
      <c r="F46" s="415">
        <v>2026</v>
      </c>
      <c r="G46" s="415">
        <v>2028</v>
      </c>
      <c r="H46" s="454" t="s">
        <v>976</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3'!AH46*'1. Standard_Cost'!$C$25+'Incremental_Cost Year 3'!AI46*'1. Standard_Cost'!$D$25+'Incremental_Cost Year 3'!AJ46+'Incremental_Cost Year 3'!AL46+AK46</f>
        <v>0</v>
      </c>
      <c r="AN46" s="84">
        <f>AM46*'1. Standard_Cost'!$C$29</f>
        <v>0</v>
      </c>
      <c r="AO46" s="87"/>
      <c r="AP46" s="144">
        <f t="shared" si="129"/>
        <v>0</v>
      </c>
      <c r="AQ46" s="113">
        <f>L46+M46</f>
        <v>0</v>
      </c>
      <c r="AR46" s="113">
        <f>AF46</f>
        <v>0</v>
      </c>
      <c r="AS46" s="113">
        <f>AM46+AN46</f>
        <v>0</v>
      </c>
      <c r="AT46" s="113">
        <f>SUM(AQ46,AR46,AS46)</f>
        <v>0</v>
      </c>
      <c r="AU46" s="154">
        <f>AT46</f>
        <v>0</v>
      </c>
      <c r="AV46" s="154"/>
      <c r="AW46" s="154"/>
      <c r="AX46" s="154"/>
      <c r="AY46" s="154"/>
      <c r="AZ46" s="154"/>
      <c r="BA46" s="154"/>
      <c r="BB46" s="155">
        <f>SUM(AU46:BA46)-AT46</f>
        <v>0</v>
      </c>
      <c r="BC46" s="28"/>
      <c r="BD46" s="321">
        <f>+'Incremental_Cost Year 1'!AT46</f>
        <v>0</v>
      </c>
      <c r="BE46" s="321">
        <f>+'Incremental_Cost Year 2'!AT46</f>
        <v>0</v>
      </c>
      <c r="BF46" s="321">
        <f t="shared" si="130"/>
        <v>0</v>
      </c>
      <c r="BG46" s="321">
        <f t="shared" si="131"/>
        <v>0</v>
      </c>
      <c r="BJ46" s="369"/>
      <c r="BK46" s="369"/>
    </row>
    <row r="47" spans="1:63" ht="55.15" customHeight="1" outlineLevel="2">
      <c r="A47" s="73"/>
      <c r="B47" s="107"/>
      <c r="C47" s="189"/>
      <c r="D47" s="414" t="s">
        <v>538</v>
      </c>
      <c r="E47" s="414" t="s">
        <v>826</v>
      </c>
      <c r="F47" s="415">
        <v>2026</v>
      </c>
      <c r="G47" s="415">
        <v>2028</v>
      </c>
      <c r="H47" s="219" t="s">
        <v>827</v>
      </c>
      <c r="I47" s="156"/>
      <c r="J47" s="156"/>
      <c r="K47" s="156"/>
      <c r="L47" s="84">
        <f>SUM(L44:L46)</f>
        <v>0</v>
      </c>
      <c r="M47" s="84">
        <f>SUM(M44:M46)</f>
        <v>0</v>
      </c>
      <c r="N47" s="156"/>
      <c r="O47" s="156"/>
      <c r="P47" s="156"/>
      <c r="Q47" s="156"/>
      <c r="R47" s="84">
        <f t="shared" ref="R47:U47" si="132">SUM(R44:R46)</f>
        <v>20000</v>
      </c>
      <c r="S47" s="84">
        <f t="shared" si="132"/>
        <v>45000</v>
      </c>
      <c r="T47" s="84">
        <f t="shared" si="132"/>
        <v>0</v>
      </c>
      <c r="U47" s="84">
        <f t="shared" si="132"/>
        <v>150000</v>
      </c>
      <c r="V47" s="156"/>
      <c r="W47" s="156"/>
      <c r="X47" s="156"/>
      <c r="Y47" s="84">
        <f>SUM(Y44:Y46)</f>
        <v>0</v>
      </c>
      <c r="Z47" s="156"/>
      <c r="AA47" s="156"/>
      <c r="AB47" s="84">
        <f t="shared" ref="AB47:AF47" si="133">SUM(AB44:AB46)</f>
        <v>250000</v>
      </c>
      <c r="AC47" s="84">
        <f t="shared" si="133"/>
        <v>10000</v>
      </c>
      <c r="AD47" s="84">
        <f t="shared" si="133"/>
        <v>0</v>
      </c>
      <c r="AE47" s="84">
        <f t="shared" si="133"/>
        <v>95000</v>
      </c>
      <c r="AF47" s="84">
        <f t="shared" si="133"/>
        <v>570000</v>
      </c>
      <c r="AG47" s="156"/>
      <c r="AH47" s="156"/>
      <c r="AI47" s="156"/>
      <c r="AJ47" s="84">
        <f t="shared" ref="AJ47:AN47" si="134">SUM(AJ44:AJ46)</f>
        <v>0</v>
      </c>
      <c r="AK47" s="84">
        <f t="shared" si="134"/>
        <v>0</v>
      </c>
      <c r="AL47" s="84">
        <f t="shared" si="134"/>
        <v>0</v>
      </c>
      <c r="AM47" s="84">
        <f t="shared" si="134"/>
        <v>0</v>
      </c>
      <c r="AN47" s="84">
        <f t="shared" si="134"/>
        <v>0</v>
      </c>
      <c r="AO47" s="157"/>
      <c r="AP47" s="158"/>
      <c r="AQ47" s="84">
        <f t="shared" ref="AQ47:BB47" si="135">SUM(AQ44:AQ46)</f>
        <v>0</v>
      </c>
      <c r="AR47" s="84">
        <f t="shared" si="135"/>
        <v>570000</v>
      </c>
      <c r="AS47" s="84">
        <f t="shared" si="135"/>
        <v>0</v>
      </c>
      <c r="AT47" s="84">
        <f t="shared" si="135"/>
        <v>570000</v>
      </c>
      <c r="AU47" s="84">
        <f t="shared" si="135"/>
        <v>0</v>
      </c>
      <c r="AV47" s="84">
        <f t="shared" si="135"/>
        <v>0</v>
      </c>
      <c r="AW47" s="84">
        <f t="shared" si="135"/>
        <v>0</v>
      </c>
      <c r="AX47" s="84">
        <f t="shared" si="135"/>
        <v>0</v>
      </c>
      <c r="AY47" s="84">
        <f t="shared" si="135"/>
        <v>0</v>
      </c>
      <c r="AZ47" s="84">
        <f t="shared" si="135"/>
        <v>0</v>
      </c>
      <c r="BA47" s="84">
        <f t="shared" si="135"/>
        <v>570000</v>
      </c>
      <c r="BB47" s="84">
        <f t="shared" si="135"/>
        <v>0</v>
      </c>
      <c r="BC47" s="28"/>
      <c r="BD47" s="321"/>
      <c r="BE47" s="321"/>
      <c r="BF47" s="321"/>
      <c r="BG47" s="321"/>
      <c r="BJ47" s="369"/>
      <c r="BK47" s="369"/>
    </row>
    <row r="48" spans="1:63" ht="42.75" customHeight="1" outlineLevel="2">
      <c r="A48" s="73"/>
      <c r="B48" s="107"/>
      <c r="C48" s="189"/>
      <c r="D48" s="198"/>
      <c r="E48" s="198"/>
      <c r="F48" s="415">
        <v>2026</v>
      </c>
      <c r="G48" s="415">
        <v>2028</v>
      </c>
      <c r="H48" s="67" t="s">
        <v>979</v>
      </c>
      <c r="I48" s="87" t="s">
        <v>161</v>
      </c>
      <c r="J48" s="83">
        <v>3</v>
      </c>
      <c r="K48" s="83">
        <v>6</v>
      </c>
      <c r="L48" s="82">
        <f>IF(I48&lt;&gt;0,((VLOOKUP(I48,'1. Standard_Cost'!$B$4:$D$9,2)+VLOOKUP(I48,'1. Standard_Cost'!$B$4:$D$9,3))*J48*K48),"0")</f>
        <v>1789560</v>
      </c>
      <c r="M48" s="82">
        <f>L48*'1. Standard_Cost'!$F$4</f>
        <v>298856.52</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c r="AD48" s="86"/>
      <c r="AE48" s="84">
        <f>SUM(AD48,AC48,AB48,Y48,U48,T48,S48,R48)*'1. Standard_Cost'!$B$29</f>
        <v>0</v>
      </c>
      <c r="AF48" s="84">
        <f>SUM(AE48,AD48,AC48,AB48,Y48,U48,T48,S48,R48)</f>
        <v>0</v>
      </c>
      <c r="AG48" s="83"/>
      <c r="AH48" s="83"/>
      <c r="AI48" s="83"/>
      <c r="AJ48" s="87"/>
      <c r="AK48" s="87"/>
      <c r="AL48" s="87"/>
      <c r="AM48" s="84">
        <f>AG48*'1. Standard_Cost'!$B$25+'Incremental_Cost Year 3'!AH48*'1. Standard_Cost'!$C$25+'Incremental_Cost Year 3'!AI48*'1. Standard_Cost'!$D$25+'Incremental_Cost Year 3'!AJ48+'Incremental_Cost Year 3'!AL48+AK48</f>
        <v>0</v>
      </c>
      <c r="AN48" s="84">
        <f>AM48*'1. Standard_Cost'!$C$29</f>
        <v>0</v>
      </c>
      <c r="AO48" s="153"/>
      <c r="AP48" s="144">
        <f t="shared" si="129"/>
        <v>2088416.52</v>
      </c>
      <c r="AQ48" s="113">
        <f>L48+M48</f>
        <v>2088416.52</v>
      </c>
      <c r="AR48" s="113">
        <f>AF48</f>
        <v>0</v>
      </c>
      <c r="AS48" s="113">
        <f>AM48+AN48</f>
        <v>0</v>
      </c>
      <c r="AT48" s="113">
        <f>SUM(AQ48,AR48,AS48)</f>
        <v>2088416.52</v>
      </c>
      <c r="AU48" s="154">
        <f>AT48</f>
        <v>2088416.52</v>
      </c>
      <c r="AV48" s="154"/>
      <c r="AW48" s="154"/>
      <c r="AX48" s="154"/>
      <c r="AY48" s="154"/>
      <c r="AZ48" s="154"/>
      <c r="BA48" s="154"/>
      <c r="BB48" s="155">
        <f>SUM(AU48:BA48)-AT48</f>
        <v>0</v>
      </c>
      <c r="BC48" s="28"/>
      <c r="BD48" s="321">
        <f>+'Incremental_Cost Year 1'!AT48</f>
        <v>2088416.52</v>
      </c>
      <c r="BE48" s="321">
        <f>+'Incremental_Cost Year 2'!AT48</f>
        <v>2088416.52</v>
      </c>
      <c r="BF48" s="321">
        <f t="shared" ref="BF48:BF49" si="136">AT48</f>
        <v>2088416.52</v>
      </c>
      <c r="BG48" s="321">
        <f t="shared" ref="BG48:BG49" si="137">SUM(BD48:BF48)</f>
        <v>6265249.5600000005</v>
      </c>
      <c r="BJ48" s="369"/>
      <c r="BK48" s="369"/>
    </row>
    <row r="49" spans="1:63" ht="42.75" customHeight="1" outlineLevel="2">
      <c r="A49" s="73"/>
      <c r="B49" s="107"/>
      <c r="C49" s="189"/>
      <c r="D49" s="198"/>
      <c r="E49" s="198"/>
      <c r="F49" s="415">
        <v>2026</v>
      </c>
      <c r="G49" s="415">
        <v>2028</v>
      </c>
      <c r="H49" s="67" t="s">
        <v>981</v>
      </c>
      <c r="I49" s="87" t="s">
        <v>5</v>
      </c>
      <c r="J49" s="249">
        <v>0.5</v>
      </c>
      <c r="K49" s="83">
        <v>3</v>
      </c>
      <c r="L49" s="82">
        <f>IF(I49&lt;&gt;0,((VLOOKUP(I49,'1. Standard_Cost'!$B$4:$D$9,2)+VLOOKUP(I49,'1. Standard_Cost'!$B$4:$D$9,3))*J49*K49),"0")</f>
        <v>173130</v>
      </c>
      <c r="M49" s="82">
        <f>L49*'1. Standard_Cost'!$F$4</f>
        <v>28912.710000000003</v>
      </c>
      <c r="N49" s="83"/>
      <c r="O49" s="83"/>
      <c r="P49" s="83"/>
      <c r="Q49" s="83"/>
      <c r="R49" s="84">
        <f>'1. Standard_Cost'!$B$13*N49*P49</f>
        <v>0</v>
      </c>
      <c r="S49" s="84">
        <f>N49*O49*P49*'1. Standard_Cost'!$C$13</f>
        <v>0</v>
      </c>
      <c r="T49" s="84">
        <f>N49*P49*Q49*'1. Standard_Cost'!$D$13</f>
        <v>0</v>
      </c>
      <c r="U49" s="84">
        <f>N49*O49*'1. Standard_Cost'!$E$13</f>
        <v>0</v>
      </c>
      <c r="V49" s="83"/>
      <c r="W49" s="83"/>
      <c r="X49" s="83"/>
      <c r="Y49" s="84">
        <f>+V49*((X49*'1. Standard_Cost'!$B$17)+(W49*X49*'1. Standard_Cost'!$C$17))</f>
        <v>0</v>
      </c>
      <c r="Z49" s="83"/>
      <c r="AA49" s="83"/>
      <c r="AB49" s="84">
        <f>+Z49*'1. Standard_Cost'!$B$21+AA49*'1. Standard_Cost'!$C$21</f>
        <v>0</v>
      </c>
      <c r="AC49" s="85">
        <f>(L49+M49)*0.1</f>
        <v>20204.271000000001</v>
      </c>
      <c r="AD49" s="86"/>
      <c r="AE49" s="84">
        <f>SUM(AD49,AC49,AB49,Y49,U49,T49,S49,R49)*'1. Standard_Cost'!$B$29</f>
        <v>4040.8542000000002</v>
      </c>
      <c r="AF49" s="84">
        <f>SUM(AE49,AD49,AC49,AB49,Y49,U49,T49,S49,R49)</f>
        <v>24245.125200000002</v>
      </c>
      <c r="AG49" s="83"/>
      <c r="AH49" s="83"/>
      <c r="AI49" s="83"/>
      <c r="AJ49" s="87"/>
      <c r="AK49" s="87"/>
      <c r="AL49" s="87"/>
      <c r="AM49" s="84">
        <f>AG49*'1. Standard_Cost'!$B$25+'Incremental_Cost Year 3'!AH49*'1. Standard_Cost'!$C$25+'Incremental_Cost Year 3'!AI49*'1. Standard_Cost'!$D$25+'Incremental_Cost Year 3'!AJ49+'Incremental_Cost Year 3'!AL49+AK49</f>
        <v>0</v>
      </c>
      <c r="AN49" s="84">
        <f>AM49*'1. Standard_Cost'!$C$29</f>
        <v>0</v>
      </c>
      <c r="AO49" s="153"/>
      <c r="AP49" s="144">
        <f t="shared" si="129"/>
        <v>226287.8352</v>
      </c>
      <c r="AQ49" s="113">
        <f>L49+M49</f>
        <v>202042.71</v>
      </c>
      <c r="AR49" s="113">
        <f>AF49</f>
        <v>24245.125200000002</v>
      </c>
      <c r="AS49" s="113">
        <f>AM49+AN49</f>
        <v>0</v>
      </c>
      <c r="AT49" s="113">
        <f>SUM(AQ49,AR49,AS49)</f>
        <v>226287.8352</v>
      </c>
      <c r="AU49" s="154">
        <f>AT49</f>
        <v>226287.8352</v>
      </c>
      <c r="AV49" s="154"/>
      <c r="AW49" s="154"/>
      <c r="AX49" s="154"/>
      <c r="AY49" s="154"/>
      <c r="AZ49" s="154"/>
      <c r="BA49" s="154"/>
      <c r="BB49" s="155">
        <f>SUM(AU49:BA49)-AT49</f>
        <v>0</v>
      </c>
      <c r="BC49" s="28"/>
      <c r="BD49" s="321">
        <f>+'Incremental_Cost Year 1'!AT49</f>
        <v>226287.8352</v>
      </c>
      <c r="BE49" s="321">
        <f>+'Incremental_Cost Year 2'!AT49</f>
        <v>226287.8352</v>
      </c>
      <c r="BF49" s="321">
        <f t="shared" si="136"/>
        <v>226287.8352</v>
      </c>
      <c r="BG49" s="321">
        <f t="shared" si="137"/>
        <v>678863.50560000003</v>
      </c>
      <c r="BJ49" s="369"/>
      <c r="BK49" s="369"/>
    </row>
    <row r="50" spans="1:63" ht="42.75" customHeight="1" outlineLevel="2">
      <c r="A50" s="73"/>
      <c r="B50" s="107"/>
      <c r="C50" s="189"/>
      <c r="D50" s="231" t="s">
        <v>538</v>
      </c>
      <c r="E50" s="414" t="s">
        <v>982</v>
      </c>
      <c r="F50" s="415">
        <v>2026</v>
      </c>
      <c r="G50" s="415">
        <v>2028</v>
      </c>
      <c r="H50" s="219" t="s">
        <v>828</v>
      </c>
      <c r="I50" s="156"/>
      <c r="J50" s="156"/>
      <c r="K50" s="156"/>
      <c r="L50" s="84">
        <f>SUM(L48:L49)</f>
        <v>1962690</v>
      </c>
      <c r="M50" s="84">
        <f>SUM(M48:M49)</f>
        <v>327769.23000000004</v>
      </c>
      <c r="N50" s="156"/>
      <c r="O50" s="156"/>
      <c r="P50" s="156"/>
      <c r="Q50" s="156"/>
      <c r="R50" s="84">
        <f>SUM(R48:R49)</f>
        <v>0</v>
      </c>
      <c r="S50" s="84">
        <f>SUM(S48:S49)</f>
        <v>0</v>
      </c>
      <c r="T50" s="84">
        <f>SUM(T48:T49)</f>
        <v>0</v>
      </c>
      <c r="U50" s="84">
        <f>SUM(U48:U49)</f>
        <v>0</v>
      </c>
      <c r="V50" s="156"/>
      <c r="W50" s="156"/>
      <c r="X50" s="156"/>
      <c r="Y50" s="84">
        <f>SUM(Y48:Y49)</f>
        <v>0</v>
      </c>
      <c r="Z50" s="156"/>
      <c r="AA50" s="156"/>
      <c r="AB50" s="84">
        <f>SUM(AB48:AB49)</f>
        <v>0</v>
      </c>
      <c r="AC50" s="84">
        <f>SUM(AC48:AC49)</f>
        <v>20204.271000000001</v>
      </c>
      <c r="AD50" s="84">
        <f>SUM(AD48:AD49)</f>
        <v>0</v>
      </c>
      <c r="AE50" s="84">
        <f>SUM(AE48:AE49)</f>
        <v>4040.8542000000002</v>
      </c>
      <c r="AF50" s="84">
        <f>SUM(AF48:AF49)</f>
        <v>24245.125200000002</v>
      </c>
      <c r="AG50" s="156"/>
      <c r="AH50" s="156"/>
      <c r="AI50" s="156"/>
      <c r="AJ50" s="84">
        <f>SUM(AJ48:AJ49)</f>
        <v>0</v>
      </c>
      <c r="AK50" s="84">
        <f>SUM(AK48:AK49)</f>
        <v>0</v>
      </c>
      <c r="AL50" s="84">
        <f>SUM(AL48:AL49)</f>
        <v>0</v>
      </c>
      <c r="AM50" s="84">
        <f>SUM(AM48:AM49)</f>
        <v>0</v>
      </c>
      <c r="AN50" s="84">
        <f>SUM(AN48:AN49)</f>
        <v>0</v>
      </c>
      <c r="AO50" s="157"/>
      <c r="AP50" s="158"/>
      <c r="AQ50" s="84">
        <f t="shared" ref="AQ50:BA50" si="138">SUM(AQ48:AQ49)</f>
        <v>2290459.23</v>
      </c>
      <c r="AR50" s="84">
        <f t="shared" si="138"/>
        <v>24245.125200000002</v>
      </c>
      <c r="AS50" s="84">
        <f t="shared" si="138"/>
        <v>0</v>
      </c>
      <c r="AT50" s="84">
        <f t="shared" si="138"/>
        <v>2314704.3552000001</v>
      </c>
      <c r="AU50" s="84">
        <f t="shared" si="138"/>
        <v>2314704.3552000001</v>
      </c>
      <c r="AV50" s="84">
        <f t="shared" si="138"/>
        <v>0</v>
      </c>
      <c r="AW50" s="84">
        <f t="shared" si="138"/>
        <v>0</v>
      </c>
      <c r="AX50" s="84">
        <f t="shared" si="138"/>
        <v>0</v>
      </c>
      <c r="AY50" s="84">
        <f t="shared" si="138"/>
        <v>0</v>
      </c>
      <c r="AZ50" s="84">
        <f t="shared" si="138"/>
        <v>0</v>
      </c>
      <c r="BA50" s="84">
        <f t="shared" si="138"/>
        <v>0</v>
      </c>
      <c r="BB50" s="155"/>
      <c r="BC50" s="28"/>
      <c r="BD50" s="321"/>
      <c r="BE50" s="321"/>
      <c r="BF50" s="321"/>
      <c r="BG50" s="321"/>
      <c r="BJ50" s="369"/>
      <c r="BK50" s="369"/>
    </row>
    <row r="51" spans="1:63" ht="42.75" customHeight="1" outlineLevel="2">
      <c r="A51" s="73"/>
      <c r="B51" s="107"/>
      <c r="C51" s="189"/>
      <c r="D51" s="491"/>
      <c r="E51" s="490"/>
      <c r="F51" s="415">
        <v>2026</v>
      </c>
      <c r="G51" s="415">
        <v>2028</v>
      </c>
      <c r="H51" s="219" t="s">
        <v>984</v>
      </c>
      <c r="I51" s="87"/>
      <c r="J51" s="249"/>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f>(L51+M51)*0.1</f>
        <v>0</v>
      </c>
      <c r="AD51" s="86"/>
      <c r="AE51" s="84">
        <f>SUM(AD51,AC51,AB51,Y51,U51,T51,S51,R51)*'1. Standard_Cost'!$B$29</f>
        <v>0</v>
      </c>
      <c r="AF51" s="84">
        <f>SUM(AE51,AD51,AC51,AB51,Y51,U51,T51,S51,R51)</f>
        <v>0</v>
      </c>
      <c r="AG51" s="83"/>
      <c r="AH51" s="83"/>
      <c r="AI51" s="83"/>
      <c r="AJ51" s="87"/>
      <c r="AK51" s="87"/>
      <c r="AL51" s="87"/>
      <c r="AM51" s="84">
        <f>AG51*'1. Standard_Cost'!$B$25+'Incremental_Cost Year 3'!AH51*'1. Standard_Cost'!$C$25+'Incremental_Cost Year 3'!AI51*'1. Standard_Cost'!$D$25+'Incremental_Cost Year 3'!AJ51+'Incremental_Cost Year 3'!AL51+AK51</f>
        <v>0</v>
      </c>
      <c r="AN51" s="84">
        <f>AM51*'1. Standard_Cost'!$C$29</f>
        <v>0</v>
      </c>
      <c r="AO51" s="153"/>
      <c r="AP51" s="144">
        <f t="shared" ref="AP51" si="139">AQ51+AR51</f>
        <v>0</v>
      </c>
      <c r="AQ51" s="113">
        <f>L51+M51</f>
        <v>0</v>
      </c>
      <c r="AR51" s="113">
        <f>AF51</f>
        <v>0</v>
      </c>
      <c r="AS51" s="113">
        <f>AM51+AN51</f>
        <v>0</v>
      </c>
      <c r="AT51" s="113">
        <f>SUM(AQ51,AR51,AS51)</f>
        <v>0</v>
      </c>
      <c r="AU51" s="154"/>
      <c r="AV51" s="154"/>
      <c r="AW51" s="154"/>
      <c r="AX51" s="154"/>
      <c r="AY51" s="154"/>
      <c r="AZ51" s="154"/>
      <c r="BA51" s="154"/>
      <c r="BB51" s="155">
        <f>SUM(AU51:BA51)-AT51</f>
        <v>0</v>
      </c>
      <c r="BC51" s="28"/>
      <c r="BD51" s="321"/>
      <c r="BE51" s="321"/>
      <c r="BF51" s="321"/>
      <c r="BG51" s="321"/>
      <c r="BJ51" s="369"/>
      <c r="BK51" s="369"/>
    </row>
    <row r="52" spans="1:63" ht="42.75" customHeight="1" outlineLevel="2">
      <c r="A52" s="73"/>
      <c r="B52" s="107"/>
      <c r="C52" s="189"/>
      <c r="D52" s="231" t="s">
        <v>538</v>
      </c>
      <c r="E52" s="414" t="s">
        <v>983</v>
      </c>
      <c r="F52" s="415">
        <v>2026</v>
      </c>
      <c r="G52" s="415">
        <v>2028</v>
      </c>
      <c r="H52" s="219" t="s">
        <v>829</v>
      </c>
      <c r="I52" s="156"/>
      <c r="J52" s="156"/>
      <c r="K52" s="156"/>
      <c r="L52" s="84">
        <f>SUM(L51:L51)</f>
        <v>0</v>
      </c>
      <c r="M52" s="84">
        <f>SUM(M51:M51)</f>
        <v>0</v>
      </c>
      <c r="N52" s="156"/>
      <c r="O52" s="156"/>
      <c r="P52" s="156"/>
      <c r="Q52" s="156"/>
      <c r="R52" s="84">
        <f t="shared" ref="R52:U52" si="140">SUM(R51:R51)</f>
        <v>0</v>
      </c>
      <c r="S52" s="84">
        <f t="shared" si="140"/>
        <v>0</v>
      </c>
      <c r="T52" s="84">
        <f t="shared" si="140"/>
        <v>0</v>
      </c>
      <c r="U52" s="84">
        <f t="shared" si="140"/>
        <v>0</v>
      </c>
      <c r="V52" s="156"/>
      <c r="W52" s="156"/>
      <c r="X52" s="156"/>
      <c r="Y52" s="84">
        <f>SUM(Y51:Y51)</f>
        <v>0</v>
      </c>
      <c r="Z52" s="156"/>
      <c r="AA52" s="156"/>
      <c r="AB52" s="84">
        <f t="shared" ref="AB52:AF52" si="141">SUM(AB51:AB51)</f>
        <v>0</v>
      </c>
      <c r="AC52" s="84">
        <f t="shared" si="141"/>
        <v>0</v>
      </c>
      <c r="AD52" s="84">
        <f t="shared" si="141"/>
        <v>0</v>
      </c>
      <c r="AE52" s="84">
        <f t="shared" si="141"/>
        <v>0</v>
      </c>
      <c r="AF52" s="84">
        <f t="shared" si="141"/>
        <v>0</v>
      </c>
      <c r="AG52" s="156"/>
      <c r="AH52" s="156"/>
      <c r="AI52" s="156"/>
      <c r="AJ52" s="84">
        <f t="shared" ref="AJ52:AN52" si="142">SUM(AJ51:AJ51)</f>
        <v>0</v>
      </c>
      <c r="AK52" s="84">
        <f t="shared" si="142"/>
        <v>0</v>
      </c>
      <c r="AL52" s="84">
        <f t="shared" si="142"/>
        <v>0</v>
      </c>
      <c r="AM52" s="84">
        <f t="shared" si="142"/>
        <v>0</v>
      </c>
      <c r="AN52" s="84">
        <f t="shared" si="142"/>
        <v>0</v>
      </c>
      <c r="AO52" s="157"/>
      <c r="AP52" s="158"/>
      <c r="AQ52" s="84">
        <f t="shared" ref="AQ52:BB52" si="143">SUM(AQ51:AQ51)</f>
        <v>0</v>
      </c>
      <c r="AR52" s="84">
        <f t="shared" si="143"/>
        <v>0</v>
      </c>
      <c r="AS52" s="84">
        <f t="shared" si="143"/>
        <v>0</v>
      </c>
      <c r="AT52" s="84">
        <f t="shared" si="143"/>
        <v>0</v>
      </c>
      <c r="AU52" s="84">
        <f t="shared" si="143"/>
        <v>0</v>
      </c>
      <c r="AV52" s="84">
        <f t="shared" si="143"/>
        <v>0</v>
      </c>
      <c r="AW52" s="84">
        <f t="shared" si="143"/>
        <v>0</v>
      </c>
      <c r="AX52" s="84">
        <f t="shared" si="143"/>
        <v>0</v>
      </c>
      <c r="AY52" s="84">
        <f t="shared" si="143"/>
        <v>0</v>
      </c>
      <c r="AZ52" s="84">
        <f t="shared" si="143"/>
        <v>0</v>
      </c>
      <c r="BA52" s="84">
        <f t="shared" si="143"/>
        <v>0</v>
      </c>
      <c r="BB52" s="84">
        <f t="shared" si="143"/>
        <v>0</v>
      </c>
      <c r="BC52" s="28"/>
      <c r="BD52" s="321"/>
      <c r="BE52" s="321"/>
      <c r="BF52" s="321"/>
      <c r="BG52" s="321"/>
      <c r="BJ52" s="369"/>
      <c r="BK52" s="369"/>
    </row>
    <row r="53" spans="1:63" ht="42.75" customHeight="1" outlineLevel="2">
      <c r="A53" s="73"/>
      <c r="B53" s="107"/>
      <c r="C53" s="189"/>
      <c r="D53" s="198"/>
      <c r="E53" s="198"/>
      <c r="F53" s="415">
        <v>2026</v>
      </c>
      <c r="G53" s="415">
        <v>2028</v>
      </c>
      <c r="H53" s="67" t="s">
        <v>987</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c r="AD53" s="86"/>
      <c r="AE53" s="84">
        <f>SUM(AD53,AC53,AB53,Y53,U53,T53,S53,R53)*'1. Standard_Cost'!$B$29</f>
        <v>0</v>
      </c>
      <c r="AF53" s="84">
        <f t="shared" ref="AF53:AF55" si="144">SUM(AE53,AD53,AC53,AB53,Y53,U53,T53,S53,R53)</f>
        <v>0</v>
      </c>
      <c r="AG53" s="83"/>
      <c r="AH53" s="83"/>
      <c r="AI53" s="83"/>
      <c r="AJ53" s="87"/>
      <c r="AK53" s="87"/>
      <c r="AL53" s="87"/>
      <c r="AM53" s="84">
        <f>AG53*'1. Standard_Cost'!$B$25+'Incremental_Cost Year 3'!AH53*'1. Standard_Cost'!$C$25+'Incremental_Cost Year 3'!AI53*'1. Standard_Cost'!$D$25+'Incremental_Cost Year 3'!AJ53+'Incremental_Cost Year 3'!AL53+AK53</f>
        <v>0</v>
      </c>
      <c r="AN53" s="84">
        <f>AM53*'1. Standard_Cost'!$C$29</f>
        <v>0</v>
      </c>
      <c r="AO53" s="273"/>
      <c r="AQ53" s="113">
        <f t="shared" ref="AQ53:AQ55" si="145">L53+M53</f>
        <v>0</v>
      </c>
      <c r="AR53" s="113">
        <f t="shared" ref="AR53:AR55" si="146">AF53</f>
        <v>0</v>
      </c>
      <c r="AS53" s="113">
        <f t="shared" ref="AS53:AS55" si="147">AM53+AN53</f>
        <v>0</v>
      </c>
      <c r="AT53" s="113">
        <f t="shared" ref="AT53:AT55" si="148">SUM(AQ53,AR53,AS53)</f>
        <v>0</v>
      </c>
      <c r="AU53" s="154"/>
      <c r="AV53" s="154"/>
      <c r="AW53" s="154"/>
      <c r="AX53" s="154"/>
      <c r="AY53" s="154"/>
      <c r="AZ53" s="154"/>
      <c r="BA53" s="154"/>
      <c r="BB53" s="155">
        <f t="shared" ref="BB53:BB55" si="149">SUM(AU53:BA53)-AT53</f>
        <v>0</v>
      </c>
      <c r="BC53" s="28"/>
      <c r="BD53" s="321">
        <f>+'Incremental_Cost Year 1'!AT53</f>
        <v>0</v>
      </c>
      <c r="BE53" s="321">
        <f>+'Incremental_Cost Year 2'!AT53</f>
        <v>0</v>
      </c>
      <c r="BF53" s="321">
        <f t="shared" ref="BF53" si="150">AT53</f>
        <v>0</v>
      </c>
      <c r="BG53" s="321">
        <f t="shared" ref="BG53" si="151">SUM(BD53:BF53)</f>
        <v>0</v>
      </c>
      <c r="BJ53" s="369"/>
      <c r="BK53" s="369"/>
    </row>
    <row r="54" spans="1:63" ht="42.75" customHeight="1" outlineLevel="2">
      <c r="A54" s="73"/>
      <c r="B54" s="107"/>
      <c r="C54" s="189"/>
      <c r="D54" s="414" t="s">
        <v>802</v>
      </c>
      <c r="E54" s="414" t="s">
        <v>985</v>
      </c>
      <c r="F54" s="415">
        <v>2026</v>
      </c>
      <c r="G54" s="415">
        <v>2028</v>
      </c>
      <c r="H54" s="219" t="s">
        <v>830</v>
      </c>
      <c r="I54" s="156"/>
      <c r="J54" s="156"/>
      <c r="K54" s="156"/>
      <c r="L54" s="84">
        <f>SUM(L53:L53)</f>
        <v>0</v>
      </c>
      <c r="M54" s="84">
        <f>SUM(M53:M53)</f>
        <v>0</v>
      </c>
      <c r="N54" s="156"/>
      <c r="O54" s="156"/>
      <c r="P54" s="156"/>
      <c r="Q54" s="156"/>
      <c r="R54" s="84">
        <f t="shared" ref="R54:U54" si="152">SUM(R53:R53)</f>
        <v>0</v>
      </c>
      <c r="S54" s="84">
        <f t="shared" si="152"/>
        <v>0</v>
      </c>
      <c r="T54" s="84">
        <f t="shared" si="152"/>
        <v>0</v>
      </c>
      <c r="U54" s="84">
        <f t="shared" si="152"/>
        <v>0</v>
      </c>
      <c r="V54" s="156"/>
      <c r="W54" s="156"/>
      <c r="X54" s="156"/>
      <c r="Y54" s="84">
        <f>SUM(Y53:Y53)</f>
        <v>0</v>
      </c>
      <c r="Z54" s="156"/>
      <c r="AA54" s="156"/>
      <c r="AB54" s="84">
        <f t="shared" ref="AB54:AF54" si="153">SUM(AB53:AB53)</f>
        <v>0</v>
      </c>
      <c r="AC54" s="84">
        <f t="shared" si="153"/>
        <v>0</v>
      </c>
      <c r="AD54" s="84">
        <f t="shared" si="153"/>
        <v>0</v>
      </c>
      <c r="AE54" s="84">
        <f t="shared" si="153"/>
        <v>0</v>
      </c>
      <c r="AF54" s="84">
        <f t="shared" si="153"/>
        <v>0</v>
      </c>
      <c r="AG54" s="156"/>
      <c r="AH54" s="156"/>
      <c r="AI54" s="156"/>
      <c r="AJ54" s="84">
        <f t="shared" ref="AJ54:AN54" si="154">SUM(AJ53:AJ53)</f>
        <v>0</v>
      </c>
      <c r="AK54" s="84">
        <f t="shared" si="154"/>
        <v>0</v>
      </c>
      <c r="AL54" s="84">
        <f t="shared" si="154"/>
        <v>0</v>
      </c>
      <c r="AM54" s="84">
        <f t="shared" si="154"/>
        <v>0</v>
      </c>
      <c r="AN54" s="84">
        <f t="shared" si="154"/>
        <v>0</v>
      </c>
      <c r="AO54" s="157"/>
      <c r="AP54" s="158"/>
      <c r="AQ54" s="84">
        <f t="shared" ref="AQ54:BB54" si="155">SUM(AQ53:AQ53)</f>
        <v>0</v>
      </c>
      <c r="AR54" s="84">
        <f t="shared" si="155"/>
        <v>0</v>
      </c>
      <c r="AS54" s="84">
        <f t="shared" si="155"/>
        <v>0</v>
      </c>
      <c r="AT54" s="84">
        <f t="shared" si="155"/>
        <v>0</v>
      </c>
      <c r="AU54" s="84">
        <f t="shared" si="155"/>
        <v>0</v>
      </c>
      <c r="AV54" s="84">
        <f t="shared" si="155"/>
        <v>0</v>
      </c>
      <c r="AW54" s="84">
        <f t="shared" si="155"/>
        <v>0</v>
      </c>
      <c r="AX54" s="84">
        <f t="shared" si="155"/>
        <v>0</v>
      </c>
      <c r="AY54" s="84">
        <f t="shared" si="155"/>
        <v>0</v>
      </c>
      <c r="AZ54" s="84">
        <f t="shared" si="155"/>
        <v>0</v>
      </c>
      <c r="BA54" s="84">
        <f t="shared" si="155"/>
        <v>0</v>
      </c>
      <c r="BB54" s="84">
        <f t="shared" si="155"/>
        <v>0</v>
      </c>
      <c r="BC54" s="28"/>
      <c r="BD54" s="321"/>
      <c r="BE54" s="321"/>
      <c r="BF54" s="321"/>
      <c r="BG54" s="321"/>
      <c r="BJ54" s="369"/>
      <c r="BK54" s="369"/>
    </row>
    <row r="55" spans="1:63" ht="42.75" customHeight="1" outlineLevel="2">
      <c r="A55" s="73"/>
      <c r="B55" s="253"/>
      <c r="C55" s="291"/>
      <c r="D55" s="221"/>
      <c r="E55" s="221"/>
      <c r="F55" s="415">
        <v>2026</v>
      </c>
      <c r="G55" s="415">
        <v>2028</v>
      </c>
      <c r="H55" s="67" t="s">
        <v>990</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 t="shared" si="144"/>
        <v>0</v>
      </c>
      <c r="AG55" s="83"/>
      <c r="AH55" s="83"/>
      <c r="AI55" s="83"/>
      <c r="AJ55" s="87"/>
      <c r="AK55" s="87"/>
      <c r="AL55" s="87"/>
      <c r="AM55" s="84">
        <f>AG55*'1. Standard_Cost'!$B$25+'Incremental_Cost Year 3'!AH55*'1. Standard_Cost'!$C$25+'Incremental_Cost Year 3'!AI55*'1. Standard_Cost'!$D$25+'Incremental_Cost Year 3'!AJ55+'Incremental_Cost Year 3'!AL55+AK55</f>
        <v>0</v>
      </c>
      <c r="AN55" s="84">
        <f>AM55*'1. Standard_Cost'!$C$29</f>
        <v>0</v>
      </c>
      <c r="AO55" s="273"/>
      <c r="AQ55" s="113">
        <f t="shared" si="145"/>
        <v>0</v>
      </c>
      <c r="AR55" s="113">
        <f t="shared" si="146"/>
        <v>0</v>
      </c>
      <c r="AS55" s="113">
        <f t="shared" si="147"/>
        <v>0</v>
      </c>
      <c r="AT55" s="113">
        <f t="shared" si="148"/>
        <v>0</v>
      </c>
      <c r="AU55" s="154"/>
      <c r="AV55" s="154"/>
      <c r="AW55" s="154"/>
      <c r="AX55" s="154"/>
      <c r="AY55" s="154"/>
      <c r="AZ55" s="154"/>
      <c r="BA55" s="154"/>
      <c r="BB55" s="155">
        <f t="shared" si="149"/>
        <v>0</v>
      </c>
      <c r="BC55" s="28"/>
      <c r="BD55" s="321">
        <f>+'Incremental_Cost Year 1'!AT55</f>
        <v>0</v>
      </c>
      <c r="BE55" s="321">
        <f>+'Incremental_Cost Year 2'!AT55</f>
        <v>0</v>
      </c>
      <c r="BF55" s="321">
        <f t="shared" ref="BF55" si="156">AT55</f>
        <v>0</v>
      </c>
      <c r="BG55" s="321">
        <f t="shared" ref="BG55" si="157">SUM(BD55:BF55)</f>
        <v>0</v>
      </c>
      <c r="BJ55" s="369"/>
      <c r="BK55" s="369"/>
    </row>
    <row r="56" spans="1:63" ht="56.45" customHeight="1" outlineLevel="1">
      <c r="A56" s="73"/>
      <c r="B56" s="253"/>
      <c r="C56" s="274"/>
      <c r="D56" s="457" t="s">
        <v>831</v>
      </c>
      <c r="E56" s="455" t="s">
        <v>988</v>
      </c>
      <c r="F56" s="415">
        <v>2026</v>
      </c>
      <c r="G56" s="415">
        <v>2028</v>
      </c>
      <c r="H56" s="219" t="s">
        <v>989</v>
      </c>
      <c r="I56" s="156"/>
      <c r="J56" s="156"/>
      <c r="K56" s="156"/>
      <c r="L56" s="84">
        <f>SUM(L55:L55)</f>
        <v>0</v>
      </c>
      <c r="M56" s="84">
        <f>SUM(M55:M55)</f>
        <v>0</v>
      </c>
      <c r="N56" s="156"/>
      <c r="O56" s="156"/>
      <c r="P56" s="156"/>
      <c r="Q56" s="156"/>
      <c r="R56" s="84">
        <f t="shared" ref="R56:U56" si="158">SUM(R55:R55)</f>
        <v>0</v>
      </c>
      <c r="S56" s="84">
        <f t="shared" si="158"/>
        <v>0</v>
      </c>
      <c r="T56" s="84">
        <f t="shared" si="158"/>
        <v>0</v>
      </c>
      <c r="U56" s="84">
        <f t="shared" si="158"/>
        <v>0</v>
      </c>
      <c r="V56" s="156"/>
      <c r="W56" s="156"/>
      <c r="X56" s="156"/>
      <c r="Y56" s="84">
        <f>SUM(Y55:Y55)</f>
        <v>0</v>
      </c>
      <c r="Z56" s="156"/>
      <c r="AA56" s="156"/>
      <c r="AB56" s="84">
        <f t="shared" ref="AB56:AF56" si="159">SUM(AB55:AB55)</f>
        <v>0</v>
      </c>
      <c r="AC56" s="84">
        <f t="shared" si="159"/>
        <v>0</v>
      </c>
      <c r="AD56" s="84">
        <f t="shared" si="159"/>
        <v>0</v>
      </c>
      <c r="AE56" s="84">
        <f t="shared" si="159"/>
        <v>0</v>
      </c>
      <c r="AF56" s="84">
        <f t="shared" si="159"/>
        <v>0</v>
      </c>
      <c r="AG56" s="156"/>
      <c r="AH56" s="156"/>
      <c r="AI56" s="156"/>
      <c r="AJ56" s="84">
        <f t="shared" ref="AJ56:AN56" si="160">SUM(AJ55:AJ55)</f>
        <v>0</v>
      </c>
      <c r="AK56" s="84">
        <f t="shared" si="160"/>
        <v>0</v>
      </c>
      <c r="AL56" s="84">
        <f t="shared" si="160"/>
        <v>0</v>
      </c>
      <c r="AM56" s="84">
        <f t="shared" si="160"/>
        <v>0</v>
      </c>
      <c r="AN56" s="84">
        <f t="shared" si="160"/>
        <v>0</v>
      </c>
      <c r="AO56" s="157"/>
      <c r="AP56" s="158"/>
      <c r="AQ56" s="84">
        <f t="shared" ref="AQ56:BB56" si="161">SUM(AQ55:AQ55)</f>
        <v>0</v>
      </c>
      <c r="AR56" s="84">
        <f t="shared" si="161"/>
        <v>0</v>
      </c>
      <c r="AS56" s="84">
        <f t="shared" si="161"/>
        <v>0</v>
      </c>
      <c r="AT56" s="84">
        <f t="shared" si="161"/>
        <v>0</v>
      </c>
      <c r="AU56" s="84">
        <f t="shared" si="161"/>
        <v>0</v>
      </c>
      <c r="AV56" s="84">
        <f t="shared" si="161"/>
        <v>0</v>
      </c>
      <c r="AW56" s="84">
        <f t="shared" si="161"/>
        <v>0</v>
      </c>
      <c r="AX56" s="84">
        <f t="shared" si="161"/>
        <v>0</v>
      </c>
      <c r="AY56" s="84">
        <f t="shared" si="161"/>
        <v>0</v>
      </c>
      <c r="AZ56" s="84">
        <f t="shared" si="161"/>
        <v>0</v>
      </c>
      <c r="BA56" s="84">
        <f t="shared" si="161"/>
        <v>0</v>
      </c>
      <c r="BB56" s="84">
        <f t="shared" si="161"/>
        <v>0</v>
      </c>
      <c r="BC56" s="28"/>
      <c r="BD56" s="28"/>
      <c r="BE56" s="28"/>
      <c r="BF56" s="28"/>
      <c r="BJ56" s="374"/>
      <c r="BK56" s="374"/>
    </row>
    <row r="57" spans="1:63" ht="54.75" customHeight="1">
      <c r="A57" s="97"/>
      <c r="B57" s="458"/>
      <c r="C57" s="519" t="s">
        <v>834</v>
      </c>
      <c r="D57" s="519"/>
      <c r="E57" s="520"/>
      <c r="F57" s="459"/>
      <c r="G57" s="460"/>
      <c r="H57" s="461" t="s">
        <v>835</v>
      </c>
      <c r="I57" s="462"/>
      <c r="J57" s="462"/>
      <c r="K57" s="462"/>
      <c r="L57" s="463">
        <f>SUM(L62,L65,L67,L69,L74,L78,L80,L83,L87,L91)</f>
        <v>64674875</v>
      </c>
      <c r="M57" s="463">
        <f>SUM(M62,M65,M67,M69,M74,M78,M80,M83,M87,M91)</f>
        <v>10800704.125</v>
      </c>
      <c r="N57" s="462"/>
      <c r="O57" s="462"/>
      <c r="P57" s="462"/>
      <c r="Q57" s="462"/>
      <c r="R57" s="463">
        <f t="shared" ref="R57:U57" si="162">SUM(R62,R65,R67,R69,R74,R78,R80,R83,R87,R91)</f>
        <v>0</v>
      </c>
      <c r="S57" s="463">
        <f t="shared" si="162"/>
        <v>0</v>
      </c>
      <c r="T57" s="463">
        <f t="shared" si="162"/>
        <v>0</v>
      </c>
      <c r="U57" s="463">
        <f t="shared" si="162"/>
        <v>0</v>
      </c>
      <c r="V57" s="462"/>
      <c r="W57" s="462"/>
      <c r="X57" s="462"/>
      <c r="Y57" s="463">
        <f>SUM(Y62,Y65,Y67,Y69,Y74,Y78,Y80,Y83,Y87,Y91)</f>
        <v>0</v>
      </c>
      <c r="Z57" s="463"/>
      <c r="AA57" s="463"/>
      <c r="AB57" s="463">
        <f t="shared" ref="AB57:AF57" si="163">SUM(AB62,AB65,AB67,AB69,AB74,AB78,AB80,AB83,AB87,AB91)</f>
        <v>2500000</v>
      </c>
      <c r="AC57" s="463">
        <f t="shared" si="163"/>
        <v>63658468.949000001</v>
      </c>
      <c r="AD57" s="463">
        <f t="shared" si="163"/>
        <v>0</v>
      </c>
      <c r="AE57" s="463">
        <f t="shared" si="163"/>
        <v>13231693.789799999</v>
      </c>
      <c r="AF57" s="463">
        <f t="shared" si="163"/>
        <v>79390162.738800004</v>
      </c>
      <c r="AG57" s="462"/>
      <c r="AH57" s="462"/>
      <c r="AI57" s="462"/>
      <c r="AJ57" s="463">
        <f t="shared" ref="AJ57:AN57" si="164">SUM(AJ62,AJ65,AJ67,AJ69,AJ74,AJ78,AJ80,AJ83,AJ87,AJ91)</f>
        <v>0</v>
      </c>
      <c r="AK57" s="463">
        <f t="shared" si="164"/>
        <v>0</v>
      </c>
      <c r="AL57" s="463">
        <f t="shared" si="164"/>
        <v>0</v>
      </c>
      <c r="AM57" s="463">
        <f t="shared" si="164"/>
        <v>0</v>
      </c>
      <c r="AN57" s="463">
        <f t="shared" si="164"/>
        <v>0</v>
      </c>
      <c r="AO57" s="464"/>
      <c r="AP57" s="465"/>
      <c r="AQ57" s="463">
        <f t="shared" ref="AQ57:BB57" si="165">SUM(AQ62,AQ65,AQ67,AQ69,AQ74,AQ78,AQ80,AQ83,AQ87,AQ91)</f>
        <v>75475579.125</v>
      </c>
      <c r="AR57" s="463">
        <f t="shared" si="165"/>
        <v>79390162.738800004</v>
      </c>
      <c r="AS57" s="463">
        <f t="shared" si="165"/>
        <v>0</v>
      </c>
      <c r="AT57" s="463">
        <f t="shared" si="165"/>
        <v>154865741.86380002</v>
      </c>
      <c r="AU57" s="463">
        <f t="shared" si="165"/>
        <v>12534932.8948</v>
      </c>
      <c r="AV57" s="463">
        <f t="shared" si="165"/>
        <v>0</v>
      </c>
      <c r="AW57" s="463">
        <f t="shared" si="165"/>
        <v>0</v>
      </c>
      <c r="AX57" s="463">
        <f t="shared" si="165"/>
        <v>0</v>
      </c>
      <c r="AY57" s="463">
        <f t="shared" si="165"/>
        <v>0</v>
      </c>
      <c r="AZ57" s="463">
        <f t="shared" si="165"/>
        <v>0</v>
      </c>
      <c r="BA57" s="463">
        <f t="shared" si="165"/>
        <v>34016755.008000001</v>
      </c>
      <c r="BB57" s="463">
        <f t="shared" si="165"/>
        <v>-108314053.96100001</v>
      </c>
      <c r="BC57" s="28"/>
      <c r="BD57" s="28"/>
      <c r="BE57" s="28"/>
      <c r="BF57" s="28"/>
      <c r="BJ57" s="375"/>
      <c r="BK57" s="375"/>
    </row>
    <row r="58" spans="1:63" ht="57.6" customHeight="1">
      <c r="D58" s="468"/>
      <c r="E58" s="387"/>
      <c r="F58" s="222">
        <v>2026</v>
      </c>
      <c r="G58" s="75">
        <v>2028</v>
      </c>
      <c r="H58" s="470" t="s">
        <v>991</v>
      </c>
      <c r="I58" s="87" t="s">
        <v>3</v>
      </c>
      <c r="J58" s="249">
        <v>0.5</v>
      </c>
      <c r="K58" s="83">
        <v>5</v>
      </c>
      <c r="L58" s="82">
        <f>IF(I58&lt;&gt;0,((VLOOKUP(I58,'1. Standard_Cost'!$B$4:$D$9,2)+VLOOKUP(I58,'1. Standard_Cost'!$B$4:$D$9,3))*J58*K58),"0")</f>
        <v>448750</v>
      </c>
      <c r="M58" s="82">
        <f>L58*'1. Standard_Cost'!$F$4</f>
        <v>74941.25</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f>(L58+M58)*0.1</f>
        <v>52369.125</v>
      </c>
      <c r="AD58" s="86"/>
      <c r="AE58" s="84">
        <f>SUM(AD58,AC58,AB58,Y58,U58,T58,S58,R58)*'1. Standard_Cost'!$B$29</f>
        <v>10473.825000000001</v>
      </c>
      <c r="AF58" s="84">
        <f t="shared" ref="AF58" si="166">SUM(AE58,AD58,AC58,AB58,Y58,U58,T58,S58,R58)</f>
        <v>62842.95</v>
      </c>
      <c r="AG58" s="83"/>
      <c r="AH58" s="83"/>
      <c r="AI58" s="83"/>
      <c r="AJ58" s="87"/>
      <c r="AK58" s="87"/>
      <c r="AL58" s="87"/>
      <c r="AM58" s="84">
        <f>AG58*'1. Standard_Cost'!$B$25+'Incremental_Cost Year 3'!AH58*'1. Standard_Cost'!$C$25+'Incremental_Cost Year 3'!AI58*'1. Standard_Cost'!$D$25+'Incremental_Cost Year 3'!AJ58+'Incremental_Cost Year 3'!AL58+AK58</f>
        <v>0</v>
      </c>
      <c r="AN58" s="84">
        <f>AM58*'1. Standard_Cost'!$C$29</f>
        <v>0</v>
      </c>
      <c r="AO58" s="273"/>
      <c r="AQ58" s="113">
        <f t="shared" ref="AQ58" si="167">L58+M58</f>
        <v>523691.25</v>
      </c>
      <c r="AR58" s="113">
        <f t="shared" ref="AR58" si="168">AF58</f>
        <v>62842.95</v>
      </c>
      <c r="AS58" s="113">
        <f t="shared" ref="AS58" si="169">AM58+AN58</f>
        <v>0</v>
      </c>
      <c r="AT58" s="113">
        <f t="shared" ref="AT58" si="170">SUM(AQ58,AR58,AS58)</f>
        <v>586534.19999999995</v>
      </c>
      <c r="AU58" s="154">
        <f>AT58</f>
        <v>586534.19999999995</v>
      </c>
      <c r="AV58" s="154"/>
      <c r="AW58" s="154"/>
      <c r="AX58" s="154"/>
      <c r="AY58" s="154"/>
      <c r="AZ58" s="154"/>
      <c r="BA58" s="154"/>
      <c r="BB58" s="155">
        <f t="shared" ref="BB58" si="171">SUM(AU58:BA58)-AT58</f>
        <v>0</v>
      </c>
      <c r="BD58" s="321">
        <f>+'Incremental_Cost Year 1'!AT58</f>
        <v>586534.19999999995</v>
      </c>
      <c r="BE58" s="321">
        <f>+'Incremental_Cost Year 2'!AT58</f>
        <v>586534.19999999995</v>
      </c>
      <c r="BF58" s="321">
        <f t="shared" ref="BF58:BF61" si="172">AT58</f>
        <v>586534.19999999995</v>
      </c>
      <c r="BG58" s="321">
        <f t="shared" ref="BG58:BG61" si="173">SUM(BD58:BF58)</f>
        <v>1759602.5999999999</v>
      </c>
    </row>
    <row r="59" spans="1:63" ht="81" customHeight="1" outlineLevel="2">
      <c r="A59" s="73"/>
      <c r="B59" s="107"/>
      <c r="C59" s="108"/>
      <c r="D59" s="422"/>
      <c r="E59" s="91"/>
      <c r="F59" s="222">
        <v>2026</v>
      </c>
      <c r="G59" s="75">
        <v>2028</v>
      </c>
      <c r="H59" s="216" t="s">
        <v>901</v>
      </c>
      <c r="I59" s="87" t="s">
        <v>161</v>
      </c>
      <c r="J59" s="254">
        <v>3</v>
      </c>
      <c r="K59" s="83">
        <v>12</v>
      </c>
      <c r="L59" s="82">
        <f>IF(I59&lt;&gt;0,((VLOOKUP(I59,'1. Standard_Cost'!$B$4:$D$9,2)+VLOOKUP(I59,'1. Standard_Cost'!$B$4:$D$9,3))*J59*K59),"0")</f>
        <v>3579120</v>
      </c>
      <c r="M59" s="82">
        <f>L59*'1. Standard_Cost'!$F$4</f>
        <v>597713.04</v>
      </c>
      <c r="N59" s="83"/>
      <c r="O59" s="83"/>
      <c r="P59" s="83"/>
      <c r="Q59" s="83"/>
      <c r="R59" s="84">
        <f>'1. Standard_Cost'!$B$13*N59*P59</f>
        <v>0</v>
      </c>
      <c r="S59" s="84">
        <f>N59*O59*P59*'1. Standard_Cost'!$C$13</f>
        <v>0</v>
      </c>
      <c r="T59" s="84">
        <f>N59*P59*Q59*'1. Standard_Cost'!$D$13</f>
        <v>0</v>
      </c>
      <c r="U59" s="84">
        <f>N59*O59*'1. Standard_Cost'!$E$13</f>
        <v>0</v>
      </c>
      <c r="V59" s="83"/>
      <c r="W59" s="83"/>
      <c r="X59" s="83"/>
      <c r="Y59" s="84">
        <f>+V59*((X59*'1. Standard_Cost'!$B$17)+(W59*X59*'1. Standard_Cost'!$C$17))</f>
        <v>0</v>
      </c>
      <c r="Z59" s="83"/>
      <c r="AA59" s="83"/>
      <c r="AB59" s="84">
        <f>+Z59*'1. Standard_Cost'!$B$21+AA59*'1. Standard_Cost'!$C$21</f>
        <v>0</v>
      </c>
      <c r="AC59" s="85">
        <f>(L59+M59)*0.1</f>
        <v>417683.304</v>
      </c>
      <c r="AD59" s="86"/>
      <c r="AE59" s="84">
        <f>SUM(AD59,AC59,AB59,Y59,U59,T59,S59,R59)*'1. Standard_Cost'!$B$29</f>
        <v>83536.660800000012</v>
      </c>
      <c r="AF59" s="84">
        <f t="shared" ref="AF59:AF61" si="174">SUM(AE59,AD59,AC59,AB59,Y59,U59,T59,S59,R59)</f>
        <v>501219.96480000002</v>
      </c>
      <c r="AG59" s="83"/>
      <c r="AH59" s="83"/>
      <c r="AI59" s="83"/>
      <c r="AJ59" s="87"/>
      <c r="AK59" s="87"/>
      <c r="AL59" s="87"/>
      <c r="AM59" s="84">
        <f>AG59*'1. Standard_Cost'!$B$25+'Incremental_Cost Year 3'!AH59*'1. Standard_Cost'!$C$25+'Incremental_Cost Year 3'!AI59*'1. Standard_Cost'!$D$25+'Incremental_Cost Year 3'!AJ59+'Incremental_Cost Year 3'!AL59+AK59</f>
        <v>0</v>
      </c>
      <c r="AN59" s="84">
        <f>AM59*'1. Standard_Cost'!$C$29</f>
        <v>0</v>
      </c>
      <c r="AO59" s="153"/>
      <c r="AP59" s="144">
        <f>AQ59+AR59</f>
        <v>4678053.0048000002</v>
      </c>
      <c r="AQ59" s="113">
        <f>L59+M59</f>
        <v>4176833.04</v>
      </c>
      <c r="AR59" s="113">
        <f t="shared" ref="AR59:AR61" si="175">AF59</f>
        <v>501219.96480000002</v>
      </c>
      <c r="AS59" s="113">
        <f t="shared" ref="AS59:AS61" si="176">AM59+AN59</f>
        <v>0</v>
      </c>
      <c r="AT59" s="113">
        <f t="shared" ref="AT59:AT61" si="177">SUM(AQ59,AR59,AS59)</f>
        <v>4678053.0048000002</v>
      </c>
      <c r="AU59" s="154">
        <f>AT59</f>
        <v>4678053.0048000002</v>
      </c>
      <c r="AV59" s="154"/>
      <c r="AW59" s="154"/>
      <c r="AX59" s="154"/>
      <c r="AY59" s="154"/>
      <c r="AZ59" s="154"/>
      <c r="BA59" s="154"/>
      <c r="BB59" s="155">
        <f>SUM(AU59:BA59)-AT59</f>
        <v>0</v>
      </c>
      <c r="BC59" s="28"/>
      <c r="BD59" s="321">
        <f>+'Incremental_Cost Year 1'!AT59</f>
        <v>24803053.004799999</v>
      </c>
      <c r="BE59" s="321">
        <f>+'Incremental_Cost Year 2'!AT59</f>
        <v>4678053.0048000002</v>
      </c>
      <c r="BF59" s="321">
        <f t="shared" si="172"/>
        <v>4678053.0048000002</v>
      </c>
      <c r="BG59" s="321">
        <f t="shared" si="173"/>
        <v>34159159.014399998</v>
      </c>
      <c r="BJ59" s="369"/>
      <c r="BK59" s="369"/>
    </row>
    <row r="60" spans="1:63" ht="58.9" customHeight="1" outlineLevel="2">
      <c r="A60" s="73"/>
      <c r="B60" s="107"/>
      <c r="C60" s="108"/>
      <c r="D60" s="422"/>
      <c r="E60" s="91"/>
      <c r="F60" s="222">
        <v>2026</v>
      </c>
      <c r="G60" s="75">
        <v>2028</v>
      </c>
      <c r="H60" s="492" t="s">
        <v>839</v>
      </c>
      <c r="I60" s="87" t="s">
        <v>5</v>
      </c>
      <c r="J60" s="249">
        <v>1.5</v>
      </c>
      <c r="K60" s="83">
        <v>3</v>
      </c>
      <c r="L60" s="82">
        <f>IF(I60&lt;&gt;0,((VLOOKUP(I60,'1. Standard_Cost'!$B$4:$D$9,2)+VLOOKUP(I60,'1. Standard_Cost'!$B$4:$D$9,3))*J60*K60),"0")</f>
        <v>519390</v>
      </c>
      <c r="M60" s="82">
        <f>L60*'1. Standard_Cost'!$F$4</f>
        <v>86738.13</v>
      </c>
      <c r="N60" s="83"/>
      <c r="O60" s="83"/>
      <c r="P60" s="83"/>
      <c r="Q60" s="83"/>
      <c r="R60" s="84">
        <f>'1. Standard_Cost'!$B$13*N60*P60</f>
        <v>0</v>
      </c>
      <c r="S60" s="84">
        <f>N60*O60*P60*'1. Standard_Cost'!$C$13</f>
        <v>0</v>
      </c>
      <c r="T60" s="84">
        <f>N60*P60*Q60*'1. Standard_Cost'!$D$13</f>
        <v>0</v>
      </c>
      <c r="U60" s="84">
        <f>N60*O60*'1. Standard_Cost'!$E$13</f>
        <v>0</v>
      </c>
      <c r="V60" s="83"/>
      <c r="W60" s="83"/>
      <c r="X60" s="83"/>
      <c r="Y60" s="84">
        <f>+V60*((X60*'1. Standard_Cost'!$B$17)+(W60*X60*'1. Standard_Cost'!$C$17))</f>
        <v>0</v>
      </c>
      <c r="Z60" s="83"/>
      <c r="AA60" s="83"/>
      <c r="AB60" s="84">
        <f>+Z60*'1. Standard_Cost'!$B$21+AA60*'1. Standard_Cost'!$C$21</f>
        <v>0</v>
      </c>
      <c r="AC60" s="85"/>
      <c r="AD60" s="86"/>
      <c r="AE60" s="84">
        <f>SUM(AD60,AC60,AB60,Y60,U60,T60,S60,R60)*'1. Standard_Cost'!$B$29</f>
        <v>0</v>
      </c>
      <c r="AF60" s="84">
        <f t="shared" si="174"/>
        <v>0</v>
      </c>
      <c r="AG60" s="83"/>
      <c r="AH60" s="83"/>
      <c r="AI60" s="83"/>
      <c r="AJ60" s="87"/>
      <c r="AK60" s="87"/>
      <c r="AL60" s="87"/>
      <c r="AM60" s="84">
        <f>AG60*'1. Standard_Cost'!$B$25+'Incremental_Cost Year 3'!AH60*'1. Standard_Cost'!$C$25+'Incremental_Cost Year 3'!AI60*'1. Standard_Cost'!$D$25+'Incremental_Cost Year 3'!AJ60+'Incremental_Cost Year 3'!AL60+AK60</f>
        <v>0</v>
      </c>
      <c r="AN60" s="84">
        <f>AM60*'1. Standard_Cost'!$C$29</f>
        <v>0</v>
      </c>
      <c r="AO60" s="87"/>
      <c r="AP60" s="144">
        <f t="shared" ref="AP60:AP61" si="178">AQ60+AR60</f>
        <v>606128.13</v>
      </c>
      <c r="AQ60" s="113">
        <f t="shared" ref="AQ60:AQ61" si="179">L60+M60</f>
        <v>606128.13</v>
      </c>
      <c r="AR60" s="113">
        <f t="shared" si="175"/>
        <v>0</v>
      </c>
      <c r="AS60" s="113">
        <f t="shared" si="176"/>
        <v>0</v>
      </c>
      <c r="AT60" s="113">
        <f t="shared" si="177"/>
        <v>606128.13</v>
      </c>
      <c r="AU60" s="154">
        <f>AT60</f>
        <v>606128.13</v>
      </c>
      <c r="AV60" s="154"/>
      <c r="AW60" s="154"/>
      <c r="AX60" s="154"/>
      <c r="AY60" s="154"/>
      <c r="AZ60" s="154"/>
      <c r="BA60" s="154"/>
      <c r="BB60" s="155">
        <f t="shared" ref="BB60:BB61" si="180">SUM(AU60:BA60)-AT60</f>
        <v>0</v>
      </c>
      <c r="BC60" s="28"/>
      <c r="BD60" s="321">
        <f>+'Incremental_Cost Year 1'!AT60</f>
        <v>606128.13</v>
      </c>
      <c r="BE60" s="321">
        <f>+'Incremental_Cost Year 2'!AT60</f>
        <v>606128.13</v>
      </c>
      <c r="BF60" s="321">
        <f t="shared" si="172"/>
        <v>606128.13</v>
      </c>
      <c r="BG60" s="321">
        <f t="shared" si="173"/>
        <v>1818384.3900000001</v>
      </c>
      <c r="BJ60" s="369"/>
      <c r="BK60" s="369"/>
    </row>
    <row r="61" spans="1:63" ht="63" outlineLevel="2">
      <c r="A61" s="73"/>
      <c r="B61" s="107"/>
      <c r="C61" s="108"/>
      <c r="D61" s="79"/>
      <c r="E61" s="134"/>
      <c r="F61" s="222">
        <v>2026</v>
      </c>
      <c r="G61" s="75">
        <v>2028</v>
      </c>
      <c r="H61" s="216" t="s">
        <v>993</v>
      </c>
      <c r="I61" s="87" t="s">
        <v>3</v>
      </c>
      <c r="J61" s="249">
        <v>0.5</v>
      </c>
      <c r="K61" s="83">
        <v>5</v>
      </c>
      <c r="L61" s="82">
        <f>IF(I61&lt;&gt;0,((VLOOKUP(I61,'1. Standard_Cost'!$B$4:$D$9,2)+VLOOKUP(I61,'1. Standard_Cost'!$B$4:$D$9,3))*J61*K61),"0")</f>
        <v>448750</v>
      </c>
      <c r="M61" s="82">
        <f>L61*'1. Standard_Cost'!$F$4</f>
        <v>74941.25</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f>(L61+M61)*0.1</f>
        <v>52369.125</v>
      </c>
      <c r="AD61" s="86"/>
      <c r="AE61" s="84">
        <f>SUM(AD61,AC61,AB61,Y61,U61,T61,S61,R61)*'1. Standard_Cost'!$B$29</f>
        <v>10473.825000000001</v>
      </c>
      <c r="AF61" s="84">
        <f t="shared" si="174"/>
        <v>62842.95</v>
      </c>
      <c r="AG61" s="83"/>
      <c r="AH61" s="83"/>
      <c r="AI61" s="83"/>
      <c r="AJ61" s="87"/>
      <c r="AK61" s="87"/>
      <c r="AL61" s="87"/>
      <c r="AM61" s="84">
        <f>AG61*'1. Standard_Cost'!$B$25+'Incremental_Cost Year 3'!AH61*'1. Standard_Cost'!$C$25+'Incremental_Cost Year 3'!AI61*'1. Standard_Cost'!$D$25+'Incremental_Cost Year 3'!AJ61+'Incremental_Cost Year 3'!AL61+AK61</f>
        <v>0</v>
      </c>
      <c r="AN61" s="84">
        <f>AM61*'1. Standard_Cost'!$C$29</f>
        <v>0</v>
      </c>
      <c r="AO61" s="87"/>
      <c r="AP61" s="144">
        <f t="shared" si="178"/>
        <v>586534.19999999995</v>
      </c>
      <c r="AQ61" s="113">
        <f t="shared" si="179"/>
        <v>523691.25</v>
      </c>
      <c r="AR61" s="113">
        <f t="shared" si="175"/>
        <v>62842.95</v>
      </c>
      <c r="AS61" s="113">
        <f t="shared" si="176"/>
        <v>0</v>
      </c>
      <c r="AT61" s="113">
        <f t="shared" si="177"/>
        <v>586534.19999999995</v>
      </c>
      <c r="AU61" s="154">
        <f>AT61</f>
        <v>586534.19999999995</v>
      </c>
      <c r="AV61" s="154"/>
      <c r="AW61" s="154"/>
      <c r="AX61" s="154"/>
      <c r="AY61" s="154"/>
      <c r="AZ61" s="154"/>
      <c r="BA61" s="154"/>
      <c r="BB61" s="155">
        <f t="shared" si="180"/>
        <v>0</v>
      </c>
      <c r="BC61" s="28"/>
      <c r="BD61" s="321">
        <f>+'Incremental_Cost Year 1'!AT61</f>
        <v>586534.19999999995</v>
      </c>
      <c r="BE61" s="321">
        <f>+'Incremental_Cost Year 2'!AT61</f>
        <v>586534.19999999995</v>
      </c>
      <c r="BF61" s="321">
        <f t="shared" si="172"/>
        <v>586534.19999999995</v>
      </c>
      <c r="BG61" s="321">
        <f t="shared" si="173"/>
        <v>1759602.5999999999</v>
      </c>
      <c r="BJ61" s="369"/>
      <c r="BK61" s="369"/>
    </row>
    <row r="62" spans="1:63" ht="56.45" customHeight="1" outlineLevel="1">
      <c r="A62" s="73"/>
      <c r="B62" s="96"/>
      <c r="C62" s="74"/>
      <c r="D62" s="457" t="s">
        <v>837</v>
      </c>
      <c r="E62" s="467" t="s">
        <v>836</v>
      </c>
      <c r="F62" s="134">
        <v>2026</v>
      </c>
      <c r="G62" s="134">
        <v>2028</v>
      </c>
      <c r="H62" s="220" t="s">
        <v>842</v>
      </c>
      <c r="I62" s="156"/>
      <c r="J62" s="156"/>
      <c r="K62" s="156"/>
      <c r="L62" s="84">
        <f>SUM(L59:L61)</f>
        <v>4547260</v>
      </c>
      <c r="M62" s="84">
        <f>SUM(M59:M61)</f>
        <v>759392.42</v>
      </c>
      <c r="N62" s="84"/>
      <c r="O62" s="156"/>
      <c r="P62" s="156"/>
      <c r="Q62" s="156"/>
      <c r="R62" s="84">
        <f>SUM(R59:R61)</f>
        <v>0</v>
      </c>
      <c r="S62" s="84">
        <f>SUM(S59:S61)</f>
        <v>0</v>
      </c>
      <c r="T62" s="84">
        <f>SUM(T59:T61)</f>
        <v>0</v>
      </c>
      <c r="U62" s="84">
        <f>SUM(U59:U61)</f>
        <v>0</v>
      </c>
      <c r="V62" s="156"/>
      <c r="W62" s="156"/>
      <c r="X62" s="156"/>
      <c r="Y62" s="84">
        <f>SUM(Y59:Y61)</f>
        <v>0</v>
      </c>
      <c r="Z62" s="156"/>
      <c r="AA62" s="156"/>
      <c r="AB62" s="84">
        <f>SUM(AB59:AB61)</f>
        <v>0</v>
      </c>
      <c r="AC62" s="84">
        <f>SUM(AC59:AC61)</f>
        <v>470052.429</v>
      </c>
      <c r="AD62" s="84">
        <f>SUM(AD59:AD61)</f>
        <v>0</v>
      </c>
      <c r="AE62" s="84">
        <f>SUM(AE59:AE61)</f>
        <v>94010.485800000009</v>
      </c>
      <c r="AF62" s="84">
        <f>SUM(AF59:AF61)</f>
        <v>564062.91480000003</v>
      </c>
      <c r="AG62" s="156"/>
      <c r="AH62" s="156"/>
      <c r="AI62" s="156"/>
      <c r="AJ62" s="84">
        <f>SUM(AJ59:AJ61)</f>
        <v>0</v>
      </c>
      <c r="AK62" s="84">
        <f>SUM(AK59:AK61)</f>
        <v>0</v>
      </c>
      <c r="AL62" s="84">
        <f>SUM(AL59:AL61)</f>
        <v>0</v>
      </c>
      <c r="AM62" s="84">
        <f>SUM(AM59:AM61)</f>
        <v>0</v>
      </c>
      <c r="AN62" s="84">
        <f>SUM(AN59:AN61)</f>
        <v>0</v>
      </c>
      <c r="AO62" s="157"/>
      <c r="AP62" s="158"/>
      <c r="AQ62" s="84">
        <f t="shared" ref="AQ62:BB62" si="181">SUM(AQ59:AQ61)</f>
        <v>5306652.42</v>
      </c>
      <c r="AR62" s="84">
        <f t="shared" si="181"/>
        <v>564062.91480000003</v>
      </c>
      <c r="AS62" s="84">
        <f t="shared" si="181"/>
        <v>0</v>
      </c>
      <c r="AT62" s="84">
        <f t="shared" si="181"/>
        <v>5870715.3348000003</v>
      </c>
      <c r="AU62" s="84">
        <f t="shared" si="181"/>
        <v>5870715.3348000003</v>
      </c>
      <c r="AV62" s="84">
        <f t="shared" si="181"/>
        <v>0</v>
      </c>
      <c r="AW62" s="84">
        <f t="shared" si="181"/>
        <v>0</v>
      </c>
      <c r="AX62" s="84">
        <f t="shared" si="181"/>
        <v>0</v>
      </c>
      <c r="AY62" s="84">
        <f t="shared" si="181"/>
        <v>0</v>
      </c>
      <c r="AZ62" s="84">
        <f t="shared" si="181"/>
        <v>0</v>
      </c>
      <c r="BA62" s="84">
        <f t="shared" si="181"/>
        <v>0</v>
      </c>
      <c r="BB62" s="84">
        <f t="shared" si="181"/>
        <v>0</v>
      </c>
      <c r="BC62" s="28"/>
      <c r="BD62" s="28"/>
      <c r="BE62" s="28"/>
      <c r="BF62" s="28"/>
      <c r="BJ62" s="374"/>
      <c r="BK62" s="374"/>
    </row>
    <row r="63" spans="1:63" ht="81" customHeight="1" outlineLevel="2">
      <c r="A63" s="73"/>
      <c r="B63" s="107"/>
      <c r="C63" s="108"/>
      <c r="D63" s="93"/>
      <c r="E63" s="126"/>
      <c r="F63" s="222">
        <v>2026</v>
      </c>
      <c r="G63" s="75">
        <v>2028</v>
      </c>
      <c r="H63" s="216" t="s">
        <v>997</v>
      </c>
      <c r="I63" s="87" t="s">
        <v>161</v>
      </c>
      <c r="J63" s="249">
        <v>3</v>
      </c>
      <c r="K63" s="83">
        <v>40</v>
      </c>
      <c r="L63" s="82">
        <f>IF(I63&lt;&gt;0,((VLOOKUP(I63,'1. Standard_Cost'!$B$4:$D$9,2)+VLOOKUP(I63,'1. Standard_Cost'!$B$4:$D$9,3))*J63*K63),"0")</f>
        <v>11930400</v>
      </c>
      <c r="M63" s="82">
        <f>L63*'1. Standard_Cost'!$F$4</f>
        <v>1992376.8</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f>(L63+M63)*0.1</f>
        <v>1392277.6800000002</v>
      </c>
      <c r="AD63" s="86"/>
      <c r="AE63" s="84">
        <f>SUM(AD63,AC63,AB63,Y63,U63,T63,S63,R63)*'1. Standard_Cost'!$B$29</f>
        <v>278455.53600000002</v>
      </c>
      <c r="AF63" s="84">
        <f t="shared" ref="AF63:AF64" si="182">SUM(AE63,AD63,AC63,AB63,Y63,U63,T63,S63,R63)</f>
        <v>1670733.2160000002</v>
      </c>
      <c r="AG63" s="83"/>
      <c r="AH63" s="83"/>
      <c r="AI63" s="83"/>
      <c r="AJ63" s="87"/>
      <c r="AK63" s="87"/>
      <c r="AL63" s="87"/>
      <c r="AM63" s="84">
        <f>AG63*'1. Standard_Cost'!$B$25+'Incremental_Cost Year 3'!AH63*'1. Standard_Cost'!$C$25+'Incremental_Cost Year 3'!AI63*'1. Standard_Cost'!$D$25+'Incremental_Cost Year 3'!AJ63+'Incremental_Cost Year 3'!AL63+AK63</f>
        <v>0</v>
      </c>
      <c r="AN63" s="84">
        <f>AM63*'1. Standard_Cost'!$C$29</f>
        <v>0</v>
      </c>
      <c r="AO63" s="153"/>
      <c r="AP63" s="144">
        <f>AQ63+AR63</f>
        <v>15593510.016000001</v>
      </c>
      <c r="AQ63" s="113">
        <f>L63+M63</f>
        <v>13922776.800000001</v>
      </c>
      <c r="AR63" s="113">
        <f t="shared" ref="AR63:AR64" si="183">AF63</f>
        <v>1670733.2160000002</v>
      </c>
      <c r="AS63" s="113">
        <f t="shared" ref="AS63:AS64" si="184">AM63+AN63</f>
        <v>0</v>
      </c>
      <c r="AT63" s="113">
        <f t="shared" ref="AT63:AT64" si="185">SUM(AQ63,AR63,AS63)</f>
        <v>15593510.016000001</v>
      </c>
      <c r="AU63" s="154"/>
      <c r="AV63" s="154"/>
      <c r="AW63" s="154"/>
      <c r="AX63" s="154"/>
      <c r="AY63" s="154"/>
      <c r="AZ63" s="154"/>
      <c r="BA63" s="154"/>
      <c r="BB63" s="155">
        <f>SUM(AU63:BA63)-AT63</f>
        <v>-15593510.016000001</v>
      </c>
      <c r="BC63" s="28"/>
      <c r="BD63" s="321">
        <f>+'Incremental_Cost Year 1'!AT63</f>
        <v>27553510.016000003</v>
      </c>
      <c r="BE63" s="321">
        <f>+'Incremental_Cost Year 2'!AT63</f>
        <v>15593510.016000001</v>
      </c>
      <c r="BF63" s="321">
        <f t="shared" ref="BF63:BF64" si="186">AT63</f>
        <v>15593510.016000001</v>
      </c>
      <c r="BG63" s="321">
        <f t="shared" ref="BG63:BG64" si="187">SUM(BD63:BF63)</f>
        <v>58740530.048000008</v>
      </c>
      <c r="BJ63" s="369"/>
      <c r="BK63" s="369"/>
    </row>
    <row r="64" spans="1:63" ht="75.599999999999994" customHeight="1" outlineLevel="2">
      <c r="A64" s="73"/>
      <c r="B64" s="107"/>
      <c r="C64" s="108"/>
      <c r="D64" s="91"/>
      <c r="E64" s="292"/>
      <c r="F64" s="222">
        <v>2026</v>
      </c>
      <c r="G64" s="75">
        <v>2028</v>
      </c>
      <c r="H64" s="216" t="s">
        <v>999</v>
      </c>
      <c r="I64" s="87" t="s">
        <v>4</v>
      </c>
      <c r="J64" s="83">
        <v>0.5</v>
      </c>
      <c r="K64" s="83">
        <v>5</v>
      </c>
      <c r="L64" s="82">
        <f>IF(I64&lt;&gt;0,((VLOOKUP(I64,'1. Standard_Cost'!$B$4:$D$9,2)+VLOOKUP(I64,'1. Standard_Cost'!$B$4:$D$9,3))*J64*K64),"0")</f>
        <v>341875</v>
      </c>
      <c r="M64" s="82">
        <f>L64*'1. Standard_Cost'!$F$4</f>
        <v>57093.125</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f>40*20*1000</f>
        <v>800000</v>
      </c>
      <c r="AD64" s="86"/>
      <c r="AE64" s="84">
        <f>SUM(AD64,AC64,AB64,Y64,U64,T64,S64,R64)*'1. Standard_Cost'!$B$29</f>
        <v>160000</v>
      </c>
      <c r="AF64" s="84">
        <f t="shared" si="182"/>
        <v>960000</v>
      </c>
      <c r="AG64" s="83"/>
      <c r="AH64" s="83"/>
      <c r="AI64" s="83"/>
      <c r="AJ64" s="87"/>
      <c r="AK64" s="87"/>
      <c r="AL64" s="87"/>
      <c r="AM64" s="84">
        <f>AG64*'1. Standard_Cost'!$B$25+'Incremental_Cost Year 3'!AH64*'1. Standard_Cost'!$C$25+'Incremental_Cost Year 3'!AI64*'1. Standard_Cost'!$D$25+'Incremental_Cost Year 3'!AJ64+'Incremental_Cost Year 3'!AL64+AK64</f>
        <v>0</v>
      </c>
      <c r="AN64" s="84">
        <f>AM64*'1. Standard_Cost'!$C$29</f>
        <v>0</v>
      </c>
      <c r="AO64" s="87"/>
      <c r="AP64" s="144">
        <f t="shared" ref="AP64" si="188">AQ64+AR64</f>
        <v>1358968.125</v>
      </c>
      <c r="AQ64" s="113">
        <f t="shared" ref="AQ64" si="189">L64+M64</f>
        <v>398968.125</v>
      </c>
      <c r="AR64" s="113">
        <f t="shared" si="183"/>
        <v>960000</v>
      </c>
      <c r="AS64" s="113">
        <f t="shared" si="184"/>
        <v>0</v>
      </c>
      <c r="AT64" s="113">
        <f t="shared" si="185"/>
        <v>1358968.125</v>
      </c>
      <c r="AU64" s="154">
        <v>398968</v>
      </c>
      <c r="AV64" s="154"/>
      <c r="AW64" s="154"/>
      <c r="AX64" s="154"/>
      <c r="AY64" s="154"/>
      <c r="AZ64" s="154"/>
      <c r="BA64" s="154"/>
      <c r="BB64" s="155">
        <f t="shared" ref="BB64" si="190">SUM(AU64:BA64)-AT64</f>
        <v>-960000.125</v>
      </c>
      <c r="BC64" s="28"/>
      <c r="BD64" s="321">
        <f>+'Incremental_Cost Year 1'!AT64</f>
        <v>1358968.125</v>
      </c>
      <c r="BE64" s="321">
        <f>+'Incremental_Cost Year 2'!AT64</f>
        <v>1358968.125</v>
      </c>
      <c r="BF64" s="321">
        <f t="shared" si="186"/>
        <v>1358968.125</v>
      </c>
      <c r="BG64" s="321">
        <f t="shared" si="187"/>
        <v>4076904.375</v>
      </c>
      <c r="BJ64" s="369"/>
      <c r="BK64" s="369"/>
    </row>
    <row r="65" spans="1:63" ht="56.45" customHeight="1" outlineLevel="1">
      <c r="A65" s="73"/>
      <c r="B65" s="96"/>
      <c r="C65" s="74"/>
      <c r="D65" s="219" t="s">
        <v>800</v>
      </c>
      <c r="E65" s="414" t="s">
        <v>840</v>
      </c>
      <c r="F65" s="134">
        <v>2026</v>
      </c>
      <c r="G65" s="134">
        <v>2028</v>
      </c>
      <c r="H65" s="220" t="s">
        <v>841</v>
      </c>
      <c r="I65" s="156"/>
      <c r="J65" s="156"/>
      <c r="K65" s="156"/>
      <c r="L65" s="84">
        <f>SUM(L63:L64)</f>
        <v>12272275</v>
      </c>
      <c r="M65" s="84">
        <f>SUM(M63:M64)</f>
        <v>2049469.925</v>
      </c>
      <c r="N65" s="84"/>
      <c r="O65" s="156"/>
      <c r="P65" s="156"/>
      <c r="Q65" s="156"/>
      <c r="R65" s="84">
        <f>SUM(R63:R64)</f>
        <v>0</v>
      </c>
      <c r="S65" s="84">
        <f>SUM(S63:S64)</f>
        <v>0</v>
      </c>
      <c r="T65" s="84">
        <f>SUM(T63:T64)</f>
        <v>0</v>
      </c>
      <c r="U65" s="84">
        <f>SUM(U63:U64)</f>
        <v>0</v>
      </c>
      <c r="V65" s="156"/>
      <c r="W65" s="156"/>
      <c r="X65" s="156"/>
      <c r="Y65" s="84">
        <f>SUM(Y63:Y64)</f>
        <v>0</v>
      </c>
      <c r="Z65" s="156"/>
      <c r="AA65" s="156"/>
      <c r="AB65" s="84">
        <f>SUM(AB63:AB64)</f>
        <v>0</v>
      </c>
      <c r="AC65" s="84">
        <f>SUM(AC63:AC64)</f>
        <v>2192277.6800000002</v>
      </c>
      <c r="AD65" s="84">
        <f>SUM(AD63:AD64)</f>
        <v>0</v>
      </c>
      <c r="AE65" s="84">
        <f>SUM(AE63:AE64)</f>
        <v>438455.53600000002</v>
      </c>
      <c r="AF65" s="84">
        <f>SUM(AF63:AF64)</f>
        <v>2630733.216</v>
      </c>
      <c r="AG65" s="156"/>
      <c r="AH65" s="156"/>
      <c r="AI65" s="156"/>
      <c r="AJ65" s="84">
        <f>SUM(AJ63:AJ64)</f>
        <v>0</v>
      </c>
      <c r="AK65" s="84">
        <f>SUM(AK63:AK64)</f>
        <v>0</v>
      </c>
      <c r="AL65" s="84">
        <f>SUM(AL63:AL64)</f>
        <v>0</v>
      </c>
      <c r="AM65" s="84">
        <f>SUM(AM63:AM64)</f>
        <v>0</v>
      </c>
      <c r="AN65" s="84">
        <f>SUM(AN63:AN64)</f>
        <v>0</v>
      </c>
      <c r="AO65" s="157"/>
      <c r="AP65" s="158"/>
      <c r="AQ65" s="84">
        <f t="shared" ref="AQ65:BB65" si="191">SUM(AQ63:AQ64)</f>
        <v>14321744.925000001</v>
      </c>
      <c r="AR65" s="84">
        <f t="shared" si="191"/>
        <v>2630733.216</v>
      </c>
      <c r="AS65" s="84">
        <f t="shared" si="191"/>
        <v>0</v>
      </c>
      <c r="AT65" s="84">
        <f t="shared" si="191"/>
        <v>16952478.141000003</v>
      </c>
      <c r="AU65" s="84">
        <f t="shared" si="191"/>
        <v>398968</v>
      </c>
      <c r="AV65" s="84">
        <f t="shared" si="191"/>
        <v>0</v>
      </c>
      <c r="AW65" s="84">
        <f t="shared" si="191"/>
        <v>0</v>
      </c>
      <c r="AX65" s="84">
        <f t="shared" si="191"/>
        <v>0</v>
      </c>
      <c r="AY65" s="84">
        <f t="shared" si="191"/>
        <v>0</v>
      </c>
      <c r="AZ65" s="84">
        <f t="shared" si="191"/>
        <v>0</v>
      </c>
      <c r="BA65" s="84">
        <f t="shared" si="191"/>
        <v>0</v>
      </c>
      <c r="BB65" s="84">
        <f t="shared" si="191"/>
        <v>-16553510.141000001</v>
      </c>
      <c r="BC65" s="28"/>
      <c r="BD65" s="28"/>
      <c r="BE65" s="28"/>
      <c r="BF65" s="28"/>
      <c r="BJ65" s="374"/>
      <c r="BK65" s="374"/>
    </row>
    <row r="66" spans="1:63" ht="58.9" customHeight="1" outlineLevel="2">
      <c r="A66" s="73"/>
      <c r="B66" s="107"/>
      <c r="C66" s="108"/>
      <c r="D66" s="91"/>
      <c r="E66" s="292"/>
      <c r="F66" s="225">
        <v>2026</v>
      </c>
      <c r="G66" s="225">
        <v>2028</v>
      </c>
      <c r="H66" s="70" t="s">
        <v>1003</v>
      </c>
      <c r="I66" s="87" t="s">
        <v>161</v>
      </c>
      <c r="J66" s="83">
        <v>3</v>
      </c>
      <c r="K66" s="83">
        <v>90</v>
      </c>
      <c r="L66" s="82">
        <f>IF(I66&lt;&gt;0,((VLOOKUP(I66,'1. Standard_Cost'!$B$4:$D$9,2)+VLOOKUP(I66,'1. Standard_Cost'!$B$4:$D$9,3))*J66*K66),"0")</f>
        <v>26843400</v>
      </c>
      <c r="M66" s="82">
        <f>L66*'1. Standard_Cost'!$F$4</f>
        <v>4482847.8</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f>(30*300000)+(30*50*30*180)</f>
        <v>17100000</v>
      </c>
      <c r="AD66" s="86"/>
      <c r="AE66" s="84">
        <f>SUM(AD66,AC66,AB66,Y66,U66,T66,S66,R66)*'1. Standard_Cost'!$B$29</f>
        <v>3420000</v>
      </c>
      <c r="AF66" s="84">
        <f t="shared" ref="AF66" si="192">SUM(AE66,AD66,AC66,AB66,Y66,U66,T66,S66,R66)</f>
        <v>20520000</v>
      </c>
      <c r="AG66" s="83"/>
      <c r="AH66" s="83"/>
      <c r="AI66" s="83"/>
      <c r="AJ66" s="87"/>
      <c r="AK66" s="87"/>
      <c r="AL66" s="87"/>
      <c r="AM66" s="84">
        <f>AG66*'1. Standard_Cost'!$B$25+'Incremental_Cost Year 3'!AH66*'1. Standard_Cost'!$C$25+'Incremental_Cost Year 3'!AI66*'1. Standard_Cost'!$D$25+'Incremental_Cost Year 3'!AJ66+'Incremental_Cost Year 3'!AL66+AK66</f>
        <v>0</v>
      </c>
      <c r="AN66" s="84">
        <f>AM66*'1. Standard_Cost'!$C$29</f>
        <v>0</v>
      </c>
      <c r="AO66" s="153"/>
      <c r="AP66" s="324">
        <f t="shared" ref="AP66" si="193">AQ66+AR66</f>
        <v>51846247.799999997</v>
      </c>
      <c r="AQ66" s="113">
        <f t="shared" ref="AQ66" si="194">L66+M66</f>
        <v>31326247.800000001</v>
      </c>
      <c r="AR66" s="113">
        <f t="shared" ref="AR66" si="195">AF66</f>
        <v>20520000</v>
      </c>
      <c r="AS66" s="113">
        <f t="shared" ref="AS66" si="196">AM66+AN66</f>
        <v>0</v>
      </c>
      <c r="AT66" s="113">
        <f t="shared" ref="AT66" si="197">SUM(AQ66,AR66,AS66)</f>
        <v>51846247.799999997</v>
      </c>
      <c r="AU66" s="154"/>
      <c r="AV66" s="154"/>
      <c r="AW66" s="154"/>
      <c r="AX66" s="154"/>
      <c r="AY66" s="154"/>
      <c r="AZ66" s="154"/>
      <c r="BA66" s="154"/>
      <c r="BB66" s="155">
        <f t="shared" ref="BB66" si="198">SUM(AU66:BA66)-AT66</f>
        <v>-51846247.799999997</v>
      </c>
      <c r="BC66" s="28"/>
      <c r="BD66" s="321">
        <f>+'Incremental_Cost Year 1'!AT66</f>
        <v>51846247.799999997</v>
      </c>
      <c r="BE66" s="321">
        <f>+'Incremental_Cost Year 2'!AT66</f>
        <v>51846247.799999997</v>
      </c>
      <c r="BF66" s="321">
        <f t="shared" ref="BF66" si="199">AT66</f>
        <v>51846247.799999997</v>
      </c>
      <c r="BG66" s="321">
        <f t="shared" ref="BG66" si="200">SUM(BD66:BF66)</f>
        <v>155538743.39999998</v>
      </c>
      <c r="BJ66" s="369"/>
      <c r="BK66" s="369"/>
    </row>
    <row r="67" spans="1:63" ht="36.6" customHeight="1" outlineLevel="1">
      <c r="A67" s="73"/>
      <c r="B67" s="111"/>
      <c r="C67" s="302"/>
      <c r="D67" s="219" t="s">
        <v>1004</v>
      </c>
      <c r="E67" s="414" t="s">
        <v>843</v>
      </c>
      <c r="F67" s="415">
        <v>2026</v>
      </c>
      <c r="G67" s="415">
        <v>2028</v>
      </c>
      <c r="H67" s="220" t="s">
        <v>845</v>
      </c>
      <c r="I67" s="156"/>
      <c r="J67" s="156"/>
      <c r="K67" s="156"/>
      <c r="L67" s="84">
        <f>SUM(L66:L66)</f>
        <v>26843400</v>
      </c>
      <c r="M67" s="84">
        <f>SUM(M66:M66)</f>
        <v>4482847.8</v>
      </c>
      <c r="N67" s="84"/>
      <c r="O67" s="156"/>
      <c r="P67" s="156"/>
      <c r="Q67" s="156"/>
      <c r="R67" s="84">
        <f>SUM(R66:R66)</f>
        <v>0</v>
      </c>
      <c r="S67" s="84">
        <f>SUM(S66:S66)</f>
        <v>0</v>
      </c>
      <c r="T67" s="84">
        <f>SUM(T66:T66)</f>
        <v>0</v>
      </c>
      <c r="U67" s="84">
        <f>SUM(U66:U66)</f>
        <v>0</v>
      </c>
      <c r="V67" s="156"/>
      <c r="W67" s="156"/>
      <c r="X67" s="156"/>
      <c r="Y67" s="84">
        <f>SUM(Y66:Y66)</f>
        <v>0</v>
      </c>
      <c r="Z67" s="156"/>
      <c r="AA67" s="156"/>
      <c r="AB67" s="84">
        <f>SUM(AB66:AB66)</f>
        <v>0</v>
      </c>
      <c r="AC67" s="84">
        <f>SUM(AC66:AC66)</f>
        <v>17100000</v>
      </c>
      <c r="AD67" s="84">
        <f>SUM(AD66:AD66)</f>
        <v>0</v>
      </c>
      <c r="AE67" s="84">
        <f>SUM(AE66:AE66)</f>
        <v>3420000</v>
      </c>
      <c r="AF67" s="84">
        <f>SUM(AF66:AF66)</f>
        <v>20520000</v>
      </c>
      <c r="AG67" s="156"/>
      <c r="AH67" s="156"/>
      <c r="AI67" s="156"/>
      <c r="AJ67" s="84">
        <f>SUM(AJ66:AJ66)</f>
        <v>0</v>
      </c>
      <c r="AK67" s="84">
        <f>SUM(AK66:AK66)</f>
        <v>0</v>
      </c>
      <c r="AL67" s="84">
        <f>SUM(AL66:AL66)</f>
        <v>0</v>
      </c>
      <c r="AM67" s="84">
        <f>SUM(AM66:AM66)</f>
        <v>0</v>
      </c>
      <c r="AN67" s="84">
        <f>SUM(AN66:AN66)</f>
        <v>0</v>
      </c>
      <c r="AO67" s="157"/>
      <c r="AP67" s="158"/>
      <c r="AQ67" s="84">
        <f t="shared" ref="AQ67:BB67" si="201">SUM(AQ66:AQ66)</f>
        <v>31326247.800000001</v>
      </c>
      <c r="AR67" s="84">
        <f t="shared" si="201"/>
        <v>20520000</v>
      </c>
      <c r="AS67" s="84">
        <f t="shared" si="201"/>
        <v>0</v>
      </c>
      <c r="AT67" s="84">
        <f t="shared" si="201"/>
        <v>51846247.799999997</v>
      </c>
      <c r="AU67" s="84">
        <f t="shared" si="201"/>
        <v>0</v>
      </c>
      <c r="AV67" s="84">
        <f t="shared" si="201"/>
        <v>0</v>
      </c>
      <c r="AW67" s="84">
        <f t="shared" si="201"/>
        <v>0</v>
      </c>
      <c r="AX67" s="84">
        <f t="shared" si="201"/>
        <v>0</v>
      </c>
      <c r="AY67" s="84">
        <f t="shared" si="201"/>
        <v>0</v>
      </c>
      <c r="AZ67" s="84">
        <f t="shared" si="201"/>
        <v>0</v>
      </c>
      <c r="BA67" s="84">
        <f t="shared" si="201"/>
        <v>0</v>
      </c>
      <c r="BB67" s="84">
        <f t="shared" si="201"/>
        <v>-51846247.799999997</v>
      </c>
      <c r="BC67" s="28"/>
      <c r="BD67" s="28"/>
      <c r="BE67" s="28"/>
      <c r="BF67" s="28"/>
      <c r="BJ67" s="374"/>
      <c r="BK67" s="374"/>
    </row>
    <row r="68" spans="1:63" ht="74.45" customHeight="1" outlineLevel="2">
      <c r="A68" s="73"/>
      <c r="B68" s="181"/>
      <c r="C68" s="188"/>
      <c r="D68" s="93"/>
      <c r="E68" s="131"/>
      <c r="F68" s="415">
        <v>2026</v>
      </c>
      <c r="G68" s="415">
        <v>2028</v>
      </c>
      <c r="H68" s="70" t="s">
        <v>1040</v>
      </c>
      <c r="I68" s="87" t="s">
        <v>161</v>
      </c>
      <c r="J68" s="377">
        <v>3</v>
      </c>
      <c r="K68" s="83">
        <v>10</v>
      </c>
      <c r="L68" s="82">
        <f>IF(I68&lt;&gt;0,((VLOOKUP(I68,'1. Standard_Cost'!$B$4:$D$9,2)+VLOOKUP(I68,'1. Standard_Cost'!$B$4:$D$9,3))*J68*K68),"0")</f>
        <v>2982600</v>
      </c>
      <c r="M68" s="82">
        <f>L68*'1. Standard_Cost'!$F$4</f>
        <v>498094.2</v>
      </c>
      <c r="N68" s="83"/>
      <c r="O68" s="83"/>
      <c r="P68" s="83"/>
      <c r="Q68" s="83"/>
      <c r="R68" s="84">
        <f>'1. Standard_Cost'!$B$13*N68*P68</f>
        <v>0</v>
      </c>
      <c r="S68" s="84">
        <f>N68*O68*P68*'1. Standard_Cost'!$C$13</f>
        <v>0</v>
      </c>
      <c r="T68" s="84">
        <f>N68*P68*Q68*'1. Standard_Cost'!$D$13</f>
        <v>0</v>
      </c>
      <c r="U68" s="84">
        <f>N68*O68*'1. Standard_Cost'!$E$13</f>
        <v>0</v>
      </c>
      <c r="V68" s="83"/>
      <c r="W68" s="83"/>
      <c r="X68" s="83"/>
      <c r="Y68" s="84">
        <f>+V68*((X68*'1. Standard_Cost'!$B$17)+(W68*X68*'1. Standard_Cost'!$C$17))</f>
        <v>0</v>
      </c>
      <c r="Z68" s="83"/>
      <c r="AA68" s="83"/>
      <c r="AB68" s="84">
        <f>+Z68*'1. Standard_Cost'!$B$21+AA68*'1. Standard_Cost'!$C$21</f>
        <v>0</v>
      </c>
      <c r="AC68" s="85">
        <f>(375*20000)+(3*3*300000)+(375*13*7*400)</f>
        <v>23850000</v>
      </c>
      <c r="AD68" s="86"/>
      <c r="AE68" s="84">
        <f>SUM(AD68,AC68,AB68,Y68,U68,T68,S68,R68)*'1. Standard_Cost'!$B$29</f>
        <v>4770000</v>
      </c>
      <c r="AF68" s="84">
        <f>SUM(AE68,AD68,AC68,AB68,Y68,U68,T68,S68,R68)</f>
        <v>28620000</v>
      </c>
      <c r="AG68" s="83"/>
      <c r="AH68" s="83"/>
      <c r="AI68" s="83"/>
      <c r="AJ68" s="87"/>
      <c r="AK68" s="87"/>
      <c r="AL68" s="87"/>
      <c r="AM68" s="84">
        <f>AG68*'1. Standard_Cost'!$B$25+'Incremental_Cost Year 3'!AH68*'1. Standard_Cost'!$C$25+'Incremental_Cost Year 3'!AI68*'1. Standard_Cost'!$D$25+'Incremental_Cost Year 3'!AJ68+'Incremental_Cost Year 3'!AL68+AK68</f>
        <v>0</v>
      </c>
      <c r="AN68" s="84">
        <f>AM68*'1. Standard_Cost'!$C$29</f>
        <v>0</v>
      </c>
      <c r="AO68" s="153"/>
      <c r="AP68" s="144">
        <f t="shared" ref="AP68" si="202">AQ68+AR68</f>
        <v>32100694.199999999</v>
      </c>
      <c r="AQ68" s="113">
        <f>L68+M68</f>
        <v>3480694.2</v>
      </c>
      <c r="AR68" s="113">
        <f>AF68</f>
        <v>28620000</v>
      </c>
      <c r="AS68" s="113">
        <f>AM68+AN68</f>
        <v>0</v>
      </c>
      <c r="AT68" s="113">
        <f>SUM(AQ68,AR68,AS68)</f>
        <v>32100694.199999999</v>
      </c>
      <c r="AU68" s="154"/>
      <c r="AV68" s="154"/>
      <c r="AW68" s="154"/>
      <c r="AX68" s="154"/>
      <c r="AY68" s="154"/>
      <c r="AZ68" s="154"/>
      <c r="BA68" s="154"/>
      <c r="BB68" s="155">
        <f>SUM(AU68:BA68)-AT68</f>
        <v>-32100694.199999999</v>
      </c>
      <c r="BC68" s="28"/>
      <c r="BD68" s="321">
        <f>+'Incremental_Cost Year 1'!AT68</f>
        <v>32100694.199999999</v>
      </c>
      <c r="BE68" s="321">
        <f>+'Incremental_Cost Year 2'!AT68</f>
        <v>32100694.199999999</v>
      </c>
      <c r="BF68" s="321">
        <f t="shared" ref="BF68" si="203">AT68</f>
        <v>32100694.199999999</v>
      </c>
      <c r="BG68" s="376">
        <f t="shared" ref="BG68" si="204">SUM(BD68:BF68)</f>
        <v>96302082.599999994</v>
      </c>
      <c r="BJ68" s="369"/>
      <c r="BK68" s="369"/>
    </row>
    <row r="69" spans="1:63" ht="33.6" customHeight="1" outlineLevel="2">
      <c r="A69" s="73"/>
      <c r="B69" s="253"/>
      <c r="C69" s="291"/>
      <c r="D69" s="456" t="s">
        <v>848</v>
      </c>
      <c r="E69" s="414" t="s">
        <v>846</v>
      </c>
      <c r="F69" s="415">
        <v>2026</v>
      </c>
      <c r="G69" s="415">
        <v>2028</v>
      </c>
      <c r="H69" s="220" t="s">
        <v>847</v>
      </c>
      <c r="I69" s="156"/>
      <c r="J69" s="156"/>
      <c r="K69" s="156"/>
      <c r="L69" s="84">
        <f>SUM(L68:L68)</f>
        <v>2982600</v>
      </c>
      <c r="M69" s="84">
        <f>SUM(M68:M68)</f>
        <v>498094.2</v>
      </c>
      <c r="N69" s="84"/>
      <c r="O69" s="156"/>
      <c r="P69" s="156"/>
      <c r="Q69" s="156"/>
      <c r="R69" s="84">
        <f t="shared" ref="R69:U69" si="205">SUM(R68:R68)</f>
        <v>0</v>
      </c>
      <c r="S69" s="84">
        <f t="shared" si="205"/>
        <v>0</v>
      </c>
      <c r="T69" s="84">
        <f t="shared" si="205"/>
        <v>0</v>
      </c>
      <c r="U69" s="84">
        <f t="shared" si="205"/>
        <v>0</v>
      </c>
      <c r="V69" s="156"/>
      <c r="W69" s="156"/>
      <c r="X69" s="156"/>
      <c r="Y69" s="84">
        <f>SUM(Y68:Y68)</f>
        <v>0</v>
      </c>
      <c r="Z69" s="156"/>
      <c r="AA69" s="156"/>
      <c r="AB69" s="84">
        <f t="shared" ref="AB69:AF69" si="206">SUM(AB68:AB68)</f>
        <v>0</v>
      </c>
      <c r="AC69" s="84">
        <f t="shared" si="206"/>
        <v>23850000</v>
      </c>
      <c r="AD69" s="84">
        <f t="shared" si="206"/>
        <v>0</v>
      </c>
      <c r="AE69" s="84">
        <f t="shared" si="206"/>
        <v>4770000</v>
      </c>
      <c r="AF69" s="84">
        <f t="shared" si="206"/>
        <v>28620000</v>
      </c>
      <c r="AG69" s="156"/>
      <c r="AH69" s="156"/>
      <c r="AI69" s="156"/>
      <c r="AJ69" s="84">
        <f t="shared" ref="AJ69:AN69" si="207">SUM(AJ68:AJ68)</f>
        <v>0</v>
      </c>
      <c r="AK69" s="84">
        <f t="shared" si="207"/>
        <v>0</v>
      </c>
      <c r="AL69" s="84">
        <f t="shared" si="207"/>
        <v>0</v>
      </c>
      <c r="AM69" s="84">
        <f t="shared" si="207"/>
        <v>0</v>
      </c>
      <c r="AN69" s="84">
        <f t="shared" si="207"/>
        <v>0</v>
      </c>
      <c r="AO69" s="157"/>
      <c r="AP69" s="158"/>
      <c r="AQ69" s="84">
        <f t="shared" ref="AQ69:BB69" si="208">SUM(AQ68:AQ68)</f>
        <v>3480694.2</v>
      </c>
      <c r="AR69" s="84">
        <f t="shared" si="208"/>
        <v>28620000</v>
      </c>
      <c r="AS69" s="84">
        <f t="shared" si="208"/>
        <v>0</v>
      </c>
      <c r="AT69" s="84">
        <f t="shared" si="208"/>
        <v>32100694.199999999</v>
      </c>
      <c r="AU69" s="84">
        <f t="shared" si="208"/>
        <v>0</v>
      </c>
      <c r="AV69" s="84">
        <f t="shared" si="208"/>
        <v>0</v>
      </c>
      <c r="AW69" s="84">
        <f t="shared" si="208"/>
        <v>0</v>
      </c>
      <c r="AX69" s="84">
        <f t="shared" si="208"/>
        <v>0</v>
      </c>
      <c r="AY69" s="84">
        <f t="shared" si="208"/>
        <v>0</v>
      </c>
      <c r="AZ69" s="84">
        <f t="shared" si="208"/>
        <v>0</v>
      </c>
      <c r="BA69" s="84">
        <f t="shared" si="208"/>
        <v>0</v>
      </c>
      <c r="BB69" s="84">
        <f t="shared" si="208"/>
        <v>-32100694.199999999</v>
      </c>
      <c r="BC69" s="28"/>
      <c r="BD69" s="321"/>
      <c r="BE69" s="321"/>
      <c r="BF69" s="321"/>
      <c r="BG69" s="376"/>
      <c r="BJ69" s="369"/>
      <c r="BK69" s="369"/>
    </row>
    <row r="70" spans="1:63" ht="47.25" outlineLevel="2">
      <c r="A70" s="73"/>
      <c r="B70" s="107"/>
      <c r="C70" s="108"/>
      <c r="D70" s="91"/>
      <c r="E70" s="131"/>
      <c r="F70" s="343">
        <v>2026</v>
      </c>
      <c r="G70" s="343">
        <v>2028</v>
      </c>
      <c r="H70" s="70" t="s">
        <v>1008</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3'!AH70*'1. Standard_Cost'!$C$25+'Incremental_Cost Year 3'!AI70*'1. Standard_Cost'!$D$25+'Incremental_Cost Year 3'!AJ70+'Incremental_Cost Year 3'!AL70+AK70</f>
        <v>0</v>
      </c>
      <c r="AN70" s="84">
        <f>AM70*'1. Standard_Cost'!$C$29</f>
        <v>0</v>
      </c>
      <c r="AO70" s="153"/>
      <c r="AP70" s="144">
        <f t="shared" ref="AP70" si="209">AQ70+AR70</f>
        <v>0</v>
      </c>
      <c r="AQ70" s="113">
        <f>L70+M70</f>
        <v>0</v>
      </c>
      <c r="AR70" s="113">
        <f>AF70</f>
        <v>0</v>
      </c>
      <c r="AS70" s="113">
        <f>AM70+AN70</f>
        <v>0</v>
      </c>
      <c r="AT70" s="113">
        <f>SUM(AQ70,AR70,AS70)</f>
        <v>0</v>
      </c>
      <c r="AU70" s="154"/>
      <c r="AV70" s="154"/>
      <c r="AW70" s="154"/>
      <c r="AX70" s="154"/>
      <c r="AY70" s="154"/>
      <c r="AZ70" s="154"/>
      <c r="BA70" s="154"/>
      <c r="BB70" s="155">
        <f>SUM(AU70:BA70)-AT70</f>
        <v>0</v>
      </c>
      <c r="BC70" s="28"/>
      <c r="BD70" s="321">
        <f>+'Incremental_Cost Year 1'!AT70</f>
        <v>0</v>
      </c>
      <c r="BE70" s="321">
        <f>+'Incremental_Cost Year 2'!AT70</f>
        <v>0</v>
      </c>
      <c r="BF70" s="321">
        <f t="shared" ref="BF70:BF73" si="210">AT70</f>
        <v>0</v>
      </c>
      <c r="BG70" s="376">
        <f t="shared" ref="BG70:BG73" si="211">SUM(BD70:BF70)</f>
        <v>0</v>
      </c>
      <c r="BJ70" s="369"/>
      <c r="BK70" s="369"/>
    </row>
    <row r="71" spans="1:63" ht="31.5" outlineLevel="2">
      <c r="A71" s="73"/>
      <c r="B71" s="107"/>
      <c r="C71" s="108"/>
      <c r="D71" s="91"/>
      <c r="E71" s="131"/>
      <c r="F71" s="343">
        <v>2026</v>
      </c>
      <c r="G71" s="343">
        <v>2028</v>
      </c>
      <c r="H71" s="67" t="s">
        <v>1009</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SUM(AE71,AD71,AC71,AB71,Y71,U71,T71,S71,R71)</f>
        <v>0</v>
      </c>
      <c r="AG71" s="83"/>
      <c r="AH71" s="83"/>
      <c r="AI71" s="83"/>
      <c r="AJ71" s="87"/>
      <c r="AK71" s="87"/>
      <c r="AL71" s="87"/>
      <c r="AM71" s="84">
        <f>AG71*'1. Standard_Cost'!$B$25+'Incremental_Cost Year 3'!AH71*'1. Standard_Cost'!$C$25+'Incremental_Cost Year 3'!AI71*'1. Standard_Cost'!$D$25+'Incremental_Cost Year 3'!AJ71+'Incremental_Cost Year 3'!AL71+AK71</f>
        <v>0</v>
      </c>
      <c r="AN71" s="84">
        <f>AM71*'1. Standard_Cost'!$C$29</f>
        <v>0</v>
      </c>
      <c r="AO71" s="153"/>
      <c r="AP71" s="144">
        <f t="shared" ref="AP71:AP73" si="212">AQ71+AR71</f>
        <v>0</v>
      </c>
      <c r="AQ71" s="113">
        <f>L71+M71</f>
        <v>0</v>
      </c>
      <c r="AR71" s="113">
        <f>AF71</f>
        <v>0</v>
      </c>
      <c r="AS71" s="113">
        <f>AM71+AN71</f>
        <v>0</v>
      </c>
      <c r="AT71" s="113">
        <f>SUM(AQ71,AR71,AS71)</f>
        <v>0</v>
      </c>
      <c r="AU71" s="154"/>
      <c r="AV71" s="154"/>
      <c r="AW71" s="154"/>
      <c r="AX71" s="154"/>
      <c r="AY71" s="154"/>
      <c r="AZ71" s="154"/>
      <c r="BA71" s="154"/>
      <c r="BB71" s="155">
        <f>SUM(AU71:BA71)-AT71</f>
        <v>0</v>
      </c>
      <c r="BC71" s="28"/>
      <c r="BD71" s="321">
        <f>+'Incremental_Cost Year 1'!AT71</f>
        <v>2400000</v>
      </c>
      <c r="BE71" s="321">
        <f>+'Incremental_Cost Year 2'!AT71</f>
        <v>0</v>
      </c>
      <c r="BF71" s="321">
        <f t="shared" si="210"/>
        <v>0</v>
      </c>
      <c r="BG71" s="376">
        <f t="shared" si="211"/>
        <v>2400000</v>
      </c>
      <c r="BJ71" s="369"/>
      <c r="BK71" s="369"/>
    </row>
    <row r="72" spans="1:63" ht="31.5" outlineLevel="2">
      <c r="A72" s="73"/>
      <c r="B72" s="107"/>
      <c r="C72" s="108"/>
      <c r="D72" s="91"/>
      <c r="E72" s="131"/>
      <c r="F72" s="343">
        <v>2026</v>
      </c>
      <c r="G72" s="343">
        <v>2028</v>
      </c>
      <c r="H72" s="70" t="s">
        <v>1010</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v>100</v>
      </c>
      <c r="AB72" s="84">
        <f>+Z72*'1. Standard_Cost'!$B$21+AA72*'1. Standard_Cost'!$C$21</f>
        <v>2500000</v>
      </c>
      <c r="AC72" s="85"/>
      <c r="AD72" s="86"/>
      <c r="AE72" s="84">
        <f>SUM(AD72,AC72,AB72,Y72,U72,T72,S72,R72)*'1. Standard_Cost'!$B$29</f>
        <v>500000</v>
      </c>
      <c r="AF72" s="84">
        <f>SUM(AE72,AD72,AC72,AB72,Y72,U72,T72,S72,R72)</f>
        <v>3000000</v>
      </c>
      <c r="AG72" s="83"/>
      <c r="AH72" s="83"/>
      <c r="AI72" s="83"/>
      <c r="AJ72" s="87"/>
      <c r="AK72" s="87"/>
      <c r="AL72" s="87"/>
      <c r="AM72" s="84">
        <f>AG72*'1. Standard_Cost'!$B$25+'Incremental_Cost Year 3'!AH72*'1. Standard_Cost'!$C$25+'Incremental_Cost Year 3'!AI72*'1. Standard_Cost'!$D$25+'Incremental_Cost Year 3'!AJ72+'Incremental_Cost Year 3'!AL72+AK72</f>
        <v>0</v>
      </c>
      <c r="AN72" s="84">
        <f>AM72*'1. Standard_Cost'!$C$29</f>
        <v>0</v>
      </c>
      <c r="AO72" s="153"/>
      <c r="AP72" s="144">
        <f t="shared" si="212"/>
        <v>3000000</v>
      </c>
      <c r="AQ72" s="113">
        <f>L72+M72</f>
        <v>0</v>
      </c>
      <c r="AR72" s="113">
        <f>AF72</f>
        <v>3000000</v>
      </c>
      <c r="AS72" s="113">
        <f>AM72+AN72</f>
        <v>0</v>
      </c>
      <c r="AT72" s="113">
        <f>SUM(AQ72,AR72,AS72)</f>
        <v>3000000</v>
      </c>
      <c r="AU72" s="154"/>
      <c r="AV72" s="154"/>
      <c r="AW72" s="154"/>
      <c r="AX72" s="154"/>
      <c r="AY72" s="154"/>
      <c r="AZ72" s="154"/>
      <c r="BA72" s="154">
        <f>AT72</f>
        <v>3000000</v>
      </c>
      <c r="BB72" s="155">
        <f>SUM(AU72:BA72)-AT72</f>
        <v>0</v>
      </c>
      <c r="BC72" s="28"/>
      <c r="BD72" s="321">
        <f>+'Incremental_Cost Year 1'!AT72</f>
        <v>3000000</v>
      </c>
      <c r="BE72" s="321">
        <f>+'Incremental_Cost Year 2'!AT72</f>
        <v>3000000</v>
      </c>
      <c r="BF72" s="321">
        <f t="shared" si="210"/>
        <v>3000000</v>
      </c>
      <c r="BG72" s="376">
        <f t="shared" si="211"/>
        <v>9000000</v>
      </c>
      <c r="BJ72" s="369"/>
      <c r="BK72" s="369"/>
    </row>
    <row r="73" spans="1:63" ht="47.25" outlineLevel="2">
      <c r="A73" s="73"/>
      <c r="B73" s="107"/>
      <c r="C73" s="108"/>
      <c r="D73" s="91"/>
      <c r="E73" s="131"/>
      <c r="F73" s="343">
        <v>2026</v>
      </c>
      <c r="G73" s="343">
        <v>2028</v>
      </c>
      <c r="H73" s="70" t="s">
        <v>1007</v>
      </c>
      <c r="I73" s="87" t="s">
        <v>161</v>
      </c>
      <c r="J73" s="83">
        <v>3</v>
      </c>
      <c r="K73" s="83">
        <v>12</v>
      </c>
      <c r="L73" s="82">
        <f>IF(I73&lt;&gt;0,((VLOOKUP(I73,'1. Standard_Cost'!$B$4:$D$9,2)+VLOOKUP(I73,'1. Standard_Cost'!$B$4:$D$9,3))*J73*K73),"0")</f>
        <v>3579120</v>
      </c>
      <c r="M73" s="82">
        <f>L73*'1. Standard_Cost'!$F$4</f>
        <v>597713.04</v>
      </c>
      <c r="N73" s="83"/>
      <c r="O73" s="83"/>
      <c r="P73" s="83"/>
      <c r="Q73" s="83"/>
      <c r="R73" s="84">
        <f>'1. Standard_Cost'!$B$13*N73*P73</f>
        <v>0</v>
      </c>
      <c r="S73" s="84">
        <f>N73*O73*P73*'1. Standard_Cost'!$C$13</f>
        <v>0</v>
      </c>
      <c r="T73" s="84">
        <f>N73*P73*Q73*'1. Standard_Cost'!$D$13</f>
        <v>0</v>
      </c>
      <c r="U73" s="84">
        <f>N73*O73*'1. Standard_Cost'!$E$13</f>
        <v>0</v>
      </c>
      <c r="V73" s="83"/>
      <c r="W73" s="83"/>
      <c r="X73" s="83"/>
      <c r="Y73" s="84">
        <f>+V73*((X73*'1. Standard_Cost'!$B$17)+(W73*X73*'1. Standard_Cost'!$C$17))</f>
        <v>0</v>
      </c>
      <c r="Z73" s="83"/>
      <c r="AA73" s="83"/>
      <c r="AB73" s="84">
        <f>+Z73*'1. Standard_Cost'!$B$21+AA73*'1. Standard_Cost'!$C$21</f>
        <v>0</v>
      </c>
      <c r="AC73" s="85"/>
      <c r="AD73" s="86"/>
      <c r="AE73" s="84">
        <f>SUM(AD73,AC73,AB73,Y73,U73,T73,S73,R73)*'1. Standard_Cost'!$B$29</f>
        <v>0</v>
      </c>
      <c r="AF73" s="84">
        <f>SUM(AE73,AD73,AC73,AB73,Y73,U73,T73,S73,R73)</f>
        <v>0</v>
      </c>
      <c r="AG73" s="83"/>
      <c r="AH73" s="83"/>
      <c r="AI73" s="83"/>
      <c r="AJ73" s="87"/>
      <c r="AK73" s="87"/>
      <c r="AL73" s="87"/>
      <c r="AM73" s="84">
        <f>AG73*'1. Standard_Cost'!$B$25+'Incremental_Cost Year 3'!AH73*'1. Standard_Cost'!$C$25+'Incremental_Cost Year 3'!AI73*'1. Standard_Cost'!$D$25+'Incremental_Cost Year 3'!AJ73+'Incremental_Cost Year 3'!AL73+AK73</f>
        <v>0</v>
      </c>
      <c r="AN73" s="84">
        <f>AM73*'1. Standard_Cost'!$C$29</f>
        <v>0</v>
      </c>
      <c r="AO73" s="153"/>
      <c r="AP73" s="144">
        <f t="shared" si="212"/>
        <v>4176833.04</v>
      </c>
      <c r="AQ73" s="113">
        <f>L73+M73</f>
        <v>4176833.04</v>
      </c>
      <c r="AR73" s="113">
        <f>AF73</f>
        <v>0</v>
      </c>
      <c r="AS73" s="113">
        <f>AM73+AN73</f>
        <v>0</v>
      </c>
      <c r="AT73" s="113">
        <f>SUM(AQ73,AR73,AS73)</f>
        <v>4176833.04</v>
      </c>
      <c r="AU73" s="154"/>
      <c r="AV73" s="154"/>
      <c r="AW73" s="154"/>
      <c r="AX73" s="154"/>
      <c r="AY73" s="154"/>
      <c r="AZ73" s="154"/>
      <c r="BA73" s="154"/>
      <c r="BB73" s="155">
        <f>SUM(AU73:BA73)-AT73</f>
        <v>-4176833.04</v>
      </c>
      <c r="BC73" s="28"/>
      <c r="BD73" s="321">
        <f>+'Incremental_Cost Year 1'!AT73</f>
        <v>4678053.0048000002</v>
      </c>
      <c r="BE73" s="321">
        <f>+'Incremental_Cost Year 2'!AT73</f>
        <v>4176833.04</v>
      </c>
      <c r="BF73" s="321">
        <f t="shared" si="210"/>
        <v>4176833.04</v>
      </c>
      <c r="BG73" s="376">
        <f t="shared" si="211"/>
        <v>13031719.084800001</v>
      </c>
      <c r="BJ73" s="369"/>
      <c r="BK73" s="369"/>
    </row>
    <row r="74" spans="1:63" ht="32.450000000000003" customHeight="1" outlineLevel="2">
      <c r="A74" s="73"/>
      <c r="B74" s="107"/>
      <c r="C74" s="108"/>
      <c r="D74" s="420" t="s">
        <v>850</v>
      </c>
      <c r="E74" s="220" t="s">
        <v>849</v>
      </c>
      <c r="F74" s="343">
        <v>2026</v>
      </c>
      <c r="G74" s="343">
        <v>2028</v>
      </c>
      <c r="H74" s="419" t="s">
        <v>851</v>
      </c>
      <c r="I74" s="84"/>
      <c r="J74" s="416"/>
      <c r="K74" s="82"/>
      <c r="L74" s="84">
        <f>SUM(L70:L73)</f>
        <v>3579120</v>
      </c>
      <c r="M74" s="84">
        <f>SUM(M70:M73)</f>
        <v>597713.04</v>
      </c>
      <c r="N74" s="84"/>
      <c r="O74" s="156"/>
      <c r="P74" s="156"/>
      <c r="Q74" s="156"/>
      <c r="R74" s="84">
        <f>SUM(R70:R73)</f>
        <v>0</v>
      </c>
      <c r="S74" s="84">
        <f>SUM(S70:S73)</f>
        <v>0</v>
      </c>
      <c r="T74" s="84">
        <f>SUM(T70:T73)</f>
        <v>0</v>
      </c>
      <c r="U74" s="84">
        <f>SUM(U70:U73)</f>
        <v>0</v>
      </c>
      <c r="V74" s="156"/>
      <c r="W74" s="156"/>
      <c r="X74" s="156"/>
      <c r="Y74" s="84">
        <f>SUM(Y70:Y73)</f>
        <v>0</v>
      </c>
      <c r="Z74" s="156"/>
      <c r="AA74" s="156"/>
      <c r="AB74" s="84">
        <f>SUM(AB70:AB73)</f>
        <v>2500000</v>
      </c>
      <c r="AC74" s="84">
        <f>SUM(AC70:AC73)</f>
        <v>0</v>
      </c>
      <c r="AD74" s="84">
        <f>SUM(AD70:AD73)</f>
        <v>0</v>
      </c>
      <c r="AE74" s="84">
        <f>SUM(AE70:AE73)</f>
        <v>500000</v>
      </c>
      <c r="AF74" s="84">
        <f>SUM(AF70:AF73)</f>
        <v>3000000</v>
      </c>
      <c r="AG74" s="156"/>
      <c r="AH74" s="156"/>
      <c r="AI74" s="156"/>
      <c r="AJ74" s="84">
        <f>SUM(AJ70:AJ73)</f>
        <v>0</v>
      </c>
      <c r="AK74" s="84">
        <f>SUM(AK70:AK73)</f>
        <v>0</v>
      </c>
      <c r="AL74" s="84">
        <f>SUM(AL70:AL73)</f>
        <v>0</v>
      </c>
      <c r="AM74" s="84">
        <f>SUM(AM70:AM73)</f>
        <v>0</v>
      </c>
      <c r="AN74" s="84">
        <f>SUM(AN70:AN73)</f>
        <v>0</v>
      </c>
      <c r="AO74" s="157"/>
      <c r="AP74" s="158"/>
      <c r="AQ74" s="84">
        <f t="shared" ref="AQ74:BB74" si="213">SUM(AQ70:AQ73)</f>
        <v>4176833.04</v>
      </c>
      <c r="AR74" s="84">
        <f t="shared" si="213"/>
        <v>3000000</v>
      </c>
      <c r="AS74" s="84">
        <f t="shared" si="213"/>
        <v>0</v>
      </c>
      <c r="AT74" s="84">
        <f t="shared" si="213"/>
        <v>7176833.04</v>
      </c>
      <c r="AU74" s="84">
        <f t="shared" si="213"/>
        <v>0</v>
      </c>
      <c r="AV74" s="84">
        <f t="shared" si="213"/>
        <v>0</v>
      </c>
      <c r="AW74" s="84">
        <f t="shared" si="213"/>
        <v>0</v>
      </c>
      <c r="AX74" s="84">
        <f t="shared" si="213"/>
        <v>0</v>
      </c>
      <c r="AY74" s="84">
        <f t="shared" si="213"/>
        <v>0</v>
      </c>
      <c r="AZ74" s="84">
        <f t="shared" si="213"/>
        <v>0</v>
      </c>
      <c r="BA74" s="84">
        <f t="shared" si="213"/>
        <v>3000000</v>
      </c>
      <c r="BB74" s="84">
        <f t="shared" si="213"/>
        <v>-4176833.04</v>
      </c>
      <c r="BC74" s="28"/>
      <c r="BD74" s="321"/>
      <c r="BE74" s="321"/>
      <c r="BF74" s="321"/>
      <c r="BG74" s="376"/>
      <c r="BJ74" s="369"/>
      <c r="BK74" s="369"/>
    </row>
    <row r="75" spans="1:63" ht="62.25" outlineLevel="2">
      <c r="A75" s="73"/>
      <c r="B75" s="107"/>
      <c r="C75" s="108"/>
      <c r="D75" s="93"/>
      <c r="E75" s="126"/>
      <c r="F75" s="225">
        <v>2026</v>
      </c>
      <c r="G75" s="225">
        <v>2028</v>
      </c>
      <c r="H75" s="345" t="s">
        <v>1013</v>
      </c>
      <c r="I75" s="87" t="s">
        <v>161</v>
      </c>
      <c r="J75" s="83">
        <v>3</v>
      </c>
      <c r="K75" s="83">
        <v>20</v>
      </c>
      <c r="L75" s="82">
        <f>IF(I75&lt;&gt;0,((VLOOKUP(I75,'1. Standard_Cost'!$B$4:$D$9,2)+VLOOKUP(I75,'1. Standard_Cost'!$B$4:$D$9,3))*J75*K75),"0")</f>
        <v>5965200</v>
      </c>
      <c r="M75" s="82">
        <f>L75*'1. Standard_Cost'!$F$4</f>
        <v>996188.4</v>
      </c>
      <c r="N75" s="83"/>
      <c r="O75" s="83"/>
      <c r="P75" s="83"/>
      <c r="Q75" s="83"/>
      <c r="R75" s="84">
        <f>'1. Standard_Cost'!$B$13*N75*P75</f>
        <v>0</v>
      </c>
      <c r="S75" s="84">
        <f>N75*O75*P75*'1. Standard_Cost'!$C$13</f>
        <v>0</v>
      </c>
      <c r="T75" s="84">
        <f>N75*P75*Q75*'1. Standard_Cost'!$D$13</f>
        <v>0</v>
      </c>
      <c r="U75" s="84">
        <f>N75*O75*'1. Standard_Cost'!$E$13</f>
        <v>0</v>
      </c>
      <c r="V75" s="83"/>
      <c r="W75" s="83"/>
      <c r="X75" s="83"/>
      <c r="Y75" s="84">
        <f>+V75*((X75*'1. Standard_Cost'!$B$17)+(W75*X75*'1. Standard_Cost'!$C$17))</f>
        <v>0</v>
      </c>
      <c r="Z75" s="83"/>
      <c r="AA75" s="83"/>
      <c r="AB75" s="84">
        <f>+Z75*'1. Standard_Cost'!$B$21+AA75*'1. Standard_Cost'!$C$21</f>
        <v>0</v>
      </c>
      <c r="AC75" s="85">
        <f>(L75+M75)*0.1</f>
        <v>696138.84000000008</v>
      </c>
      <c r="AD75" s="86"/>
      <c r="AE75" s="84">
        <f>SUM(AD75,AC75,AB75,Y75,U75,T75,S75,R75)*'1. Standard_Cost'!$B$29</f>
        <v>139227.76800000001</v>
      </c>
      <c r="AF75" s="84">
        <f t="shared" ref="AF75:AF77" si="214">SUM(AE75,AD75,AC75,AB75,Y75,U75,T75,S75,R75)</f>
        <v>835366.60800000012</v>
      </c>
      <c r="AG75" s="83"/>
      <c r="AH75" s="83"/>
      <c r="AI75" s="83"/>
      <c r="AJ75" s="87"/>
      <c r="AK75" s="87"/>
      <c r="AL75" s="87"/>
      <c r="AM75" s="84">
        <f>AG75*'1. Standard_Cost'!$B$25+'Incremental_Cost Year 3'!AH75*'1. Standard_Cost'!$C$25+'Incremental_Cost Year 3'!AI75*'1. Standard_Cost'!$D$25+'Incremental_Cost Year 3'!AJ75+'Incremental_Cost Year 3'!AL75+AK75</f>
        <v>0</v>
      </c>
      <c r="AN75" s="84">
        <f>AM75*'1. Standard_Cost'!$C$29</f>
        <v>0</v>
      </c>
      <c r="AO75" s="153"/>
      <c r="AP75" s="144">
        <f t="shared" ref="AP75:AP77" si="215">AQ75+AR75</f>
        <v>7796755.0080000004</v>
      </c>
      <c r="AQ75" s="113">
        <f t="shared" ref="AQ75:AQ77" si="216">L75+M75</f>
        <v>6961388.4000000004</v>
      </c>
      <c r="AR75" s="113">
        <f t="shared" ref="AR75:AR77" si="217">AF75</f>
        <v>835366.60800000012</v>
      </c>
      <c r="AS75" s="113">
        <f t="shared" ref="AS75:AS77" si="218">AM75+AN75</f>
        <v>0</v>
      </c>
      <c r="AT75" s="113">
        <f t="shared" ref="AT75:AT77" si="219">SUM(AQ75,AR75,AS75)</f>
        <v>7796755.0080000004</v>
      </c>
      <c r="AU75" s="154"/>
      <c r="AV75" s="154"/>
      <c r="AW75" s="154"/>
      <c r="AX75" s="154"/>
      <c r="AY75" s="154"/>
      <c r="AZ75" s="154"/>
      <c r="BA75" s="154">
        <f>AT75</f>
        <v>7796755.0080000004</v>
      </c>
      <c r="BB75" s="155">
        <f t="shared" ref="BB75:BB77" si="220">SUM(AU75:BA75)-AT75</f>
        <v>0</v>
      </c>
      <c r="BC75" s="28"/>
      <c r="BD75" s="321">
        <f>+'Incremental_Cost Year 1'!AT75</f>
        <v>7796755.0080000004</v>
      </c>
      <c r="BE75" s="321">
        <f>+'Incremental_Cost Year 2'!AT75</f>
        <v>7796755.0080000004</v>
      </c>
      <c r="BF75" s="321">
        <f t="shared" ref="BF75:BF77" si="221">AT75</f>
        <v>7796755.0080000004</v>
      </c>
      <c r="BG75" s="376">
        <f t="shared" ref="BG75:BG77" si="222">SUM(BD75:BF75)</f>
        <v>23390265.024</v>
      </c>
      <c r="BJ75" s="369"/>
      <c r="BK75" s="369"/>
    </row>
    <row r="76" spans="1:63" ht="47.25" outlineLevel="2">
      <c r="A76" s="73"/>
      <c r="B76" s="107"/>
      <c r="C76" s="108"/>
      <c r="D76" s="91"/>
      <c r="E76" s="292"/>
      <c r="F76" s="225">
        <v>2026</v>
      </c>
      <c r="G76" s="225">
        <v>2026</v>
      </c>
      <c r="H76" s="425" t="s">
        <v>855</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c r="AD76" s="86"/>
      <c r="AE76" s="84">
        <f>SUM(AD76,AC76,AB76,Y76,U76,T76,S76,R76)*'1. Standard_Cost'!$B$29</f>
        <v>0</v>
      </c>
      <c r="AF76" s="84">
        <f t="shared" si="214"/>
        <v>0</v>
      </c>
      <c r="AG76" s="83"/>
      <c r="AH76" s="83"/>
      <c r="AI76" s="83"/>
      <c r="AJ76" s="87"/>
      <c r="AK76" s="87"/>
      <c r="AL76" s="87"/>
      <c r="AM76" s="84">
        <f>AG76*'1. Standard_Cost'!$B$25+'Incremental_Cost Year 3'!AH76*'1. Standard_Cost'!$C$25+'Incremental_Cost Year 3'!AI76*'1. Standard_Cost'!$D$25+'Incremental_Cost Year 3'!AJ76+'Incremental_Cost Year 3'!AL76+AK76</f>
        <v>0</v>
      </c>
      <c r="AN76" s="84">
        <f>AM76*'1. Standard_Cost'!$C$29</f>
        <v>0</v>
      </c>
      <c r="AO76" s="153"/>
      <c r="AP76" s="144">
        <f t="shared" si="215"/>
        <v>0</v>
      </c>
      <c r="AQ76" s="113">
        <f t="shared" si="216"/>
        <v>0</v>
      </c>
      <c r="AR76" s="113">
        <f t="shared" si="217"/>
        <v>0</v>
      </c>
      <c r="AS76" s="113">
        <f t="shared" si="218"/>
        <v>0</v>
      </c>
      <c r="AT76" s="113">
        <f t="shared" si="219"/>
        <v>0</v>
      </c>
      <c r="AU76" s="154">
        <f t="shared" ref="AU76:AU77" si="223">AT76</f>
        <v>0</v>
      </c>
      <c r="AV76" s="154"/>
      <c r="AW76" s="154"/>
      <c r="AX76" s="154"/>
      <c r="AY76" s="154"/>
      <c r="AZ76" s="154"/>
      <c r="BA76" s="154"/>
      <c r="BB76" s="155">
        <f t="shared" si="220"/>
        <v>0</v>
      </c>
      <c r="BC76" s="28"/>
      <c r="BD76" s="321">
        <f>+'Incremental_Cost Year 1'!AT76</f>
        <v>0</v>
      </c>
      <c r="BE76" s="321">
        <f>+'Incremental_Cost Year 2'!AT76</f>
        <v>0</v>
      </c>
      <c r="BF76" s="321">
        <f t="shared" si="221"/>
        <v>0</v>
      </c>
      <c r="BG76" s="376">
        <f t="shared" si="222"/>
        <v>0</v>
      </c>
      <c r="BJ76" s="369"/>
      <c r="BK76" s="369"/>
    </row>
    <row r="77" spans="1:63" ht="47.25" outlineLevel="2">
      <c r="A77" s="73"/>
      <c r="B77" s="107"/>
      <c r="C77" s="108"/>
      <c r="D77" s="134"/>
      <c r="E77" s="292"/>
      <c r="F77" s="225">
        <v>2026</v>
      </c>
      <c r="G77" s="225">
        <v>2026</v>
      </c>
      <c r="H77" s="424" t="s">
        <v>1017</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214"/>
        <v>0</v>
      </c>
      <c r="AG77" s="83"/>
      <c r="AH77" s="83"/>
      <c r="AI77" s="83"/>
      <c r="AJ77" s="87"/>
      <c r="AK77" s="87"/>
      <c r="AL77" s="87"/>
      <c r="AM77" s="84">
        <f>AG77*'1. Standard_Cost'!$B$25+'Incremental_Cost Year 3'!AH77*'1. Standard_Cost'!$C$25+'Incremental_Cost Year 3'!AI77*'1. Standard_Cost'!$D$25+'Incremental_Cost Year 3'!AJ77+'Incremental_Cost Year 3'!AL77+AK77</f>
        <v>0</v>
      </c>
      <c r="AN77" s="84">
        <f>AM77*'1. Standard_Cost'!$C$29</f>
        <v>0</v>
      </c>
      <c r="AO77" s="153"/>
      <c r="AP77" s="144">
        <f t="shared" si="215"/>
        <v>0</v>
      </c>
      <c r="AQ77" s="113">
        <f t="shared" si="216"/>
        <v>0</v>
      </c>
      <c r="AR77" s="113">
        <f t="shared" si="217"/>
        <v>0</v>
      </c>
      <c r="AS77" s="113">
        <f t="shared" si="218"/>
        <v>0</v>
      </c>
      <c r="AT77" s="113">
        <f t="shared" si="219"/>
        <v>0</v>
      </c>
      <c r="AU77" s="154">
        <f t="shared" si="223"/>
        <v>0</v>
      </c>
      <c r="AV77" s="154"/>
      <c r="AW77" s="154"/>
      <c r="AX77" s="154"/>
      <c r="AY77" s="154"/>
      <c r="AZ77" s="154"/>
      <c r="BA77" s="154"/>
      <c r="BB77" s="155">
        <f t="shared" si="220"/>
        <v>0</v>
      </c>
      <c r="BC77" s="28"/>
      <c r="BD77" s="321">
        <f>+'Incremental_Cost Year 1'!AT77</f>
        <v>0</v>
      </c>
      <c r="BE77" s="321">
        <f>+'Incremental_Cost Year 2'!AT77</f>
        <v>0</v>
      </c>
      <c r="BF77" s="321">
        <f t="shared" si="221"/>
        <v>0</v>
      </c>
      <c r="BG77" s="376">
        <f t="shared" si="222"/>
        <v>0</v>
      </c>
      <c r="BJ77" s="369"/>
      <c r="BK77" s="369"/>
    </row>
    <row r="78" spans="1:63" ht="47.25" outlineLevel="1">
      <c r="A78" s="73"/>
      <c r="B78" s="111"/>
      <c r="C78" s="112"/>
      <c r="D78" s="456" t="s">
        <v>804</v>
      </c>
      <c r="E78" s="444" t="s">
        <v>853</v>
      </c>
      <c r="F78" s="344">
        <v>2026</v>
      </c>
      <c r="G78" s="344">
        <v>2028</v>
      </c>
      <c r="H78" s="220" t="s">
        <v>854</v>
      </c>
      <c r="I78" s="156"/>
      <c r="J78" s="156"/>
      <c r="K78" s="156"/>
      <c r="L78" s="84">
        <f>SUM(L75:L77)</f>
        <v>5965200</v>
      </c>
      <c r="M78" s="84">
        <f>SUM(M75:M77)</f>
        <v>996188.4</v>
      </c>
      <c r="N78" s="84"/>
      <c r="O78" s="156"/>
      <c r="P78" s="156"/>
      <c r="Q78" s="156"/>
      <c r="R78" s="84">
        <f>SUM(R75:R77)</f>
        <v>0</v>
      </c>
      <c r="S78" s="84">
        <f>SUM(S75:S77)</f>
        <v>0</v>
      </c>
      <c r="T78" s="84">
        <f>SUM(T75:T77)</f>
        <v>0</v>
      </c>
      <c r="U78" s="84">
        <f>SUM(U75:U77)</f>
        <v>0</v>
      </c>
      <c r="V78" s="156"/>
      <c r="W78" s="156"/>
      <c r="X78" s="156"/>
      <c r="Y78" s="84">
        <f>SUM(Y75:Y77)</f>
        <v>0</v>
      </c>
      <c r="Z78" s="156"/>
      <c r="AA78" s="156"/>
      <c r="AB78" s="84">
        <f>SUM(AB75:AB77)</f>
        <v>0</v>
      </c>
      <c r="AC78" s="84">
        <f>SUM(AC75:AC77)</f>
        <v>696138.84000000008</v>
      </c>
      <c r="AD78" s="84">
        <f>SUM(AD75:AD77)</f>
        <v>0</v>
      </c>
      <c r="AE78" s="84">
        <f>SUM(AE75:AE77)</f>
        <v>139227.76800000001</v>
      </c>
      <c r="AF78" s="84">
        <f>SUM(AF75:AF77)</f>
        <v>835366.60800000012</v>
      </c>
      <c r="AG78" s="156"/>
      <c r="AH78" s="156"/>
      <c r="AI78" s="156"/>
      <c r="AJ78" s="84">
        <f>SUM(AJ75:AJ77)</f>
        <v>0</v>
      </c>
      <c r="AK78" s="84">
        <f>SUM(AK75:AK77)</f>
        <v>0</v>
      </c>
      <c r="AL78" s="84">
        <f>SUM(AL75:AL77)</f>
        <v>0</v>
      </c>
      <c r="AM78" s="84">
        <f>SUM(AM75:AM77)</f>
        <v>0</v>
      </c>
      <c r="AN78" s="84">
        <f>SUM(AN75:AN77)</f>
        <v>0</v>
      </c>
      <c r="AO78" s="157"/>
      <c r="AP78" s="158"/>
      <c r="AQ78" s="84">
        <f t="shared" ref="AQ78:BB78" si="224">SUM(AQ75:AQ77)</f>
        <v>6961388.4000000004</v>
      </c>
      <c r="AR78" s="84">
        <f t="shared" si="224"/>
        <v>835366.60800000012</v>
      </c>
      <c r="AS78" s="84">
        <f t="shared" si="224"/>
        <v>0</v>
      </c>
      <c r="AT78" s="84">
        <f t="shared" si="224"/>
        <v>7796755.0080000004</v>
      </c>
      <c r="AU78" s="84">
        <f t="shared" si="224"/>
        <v>0</v>
      </c>
      <c r="AV78" s="84">
        <f t="shared" si="224"/>
        <v>0</v>
      </c>
      <c r="AW78" s="84">
        <f t="shared" si="224"/>
        <v>0</v>
      </c>
      <c r="AX78" s="84">
        <f t="shared" si="224"/>
        <v>0</v>
      </c>
      <c r="AY78" s="84">
        <f t="shared" si="224"/>
        <v>0</v>
      </c>
      <c r="AZ78" s="84">
        <f t="shared" si="224"/>
        <v>0</v>
      </c>
      <c r="BA78" s="84">
        <f t="shared" si="224"/>
        <v>7796755.0080000004</v>
      </c>
      <c r="BB78" s="84">
        <f t="shared" si="224"/>
        <v>0</v>
      </c>
      <c r="BC78" s="28"/>
      <c r="BD78" s="28"/>
      <c r="BE78" s="28"/>
      <c r="BF78" s="28"/>
      <c r="BJ78" s="374"/>
      <c r="BK78" s="374"/>
    </row>
    <row r="79" spans="1:63" ht="94.5" outlineLevel="2">
      <c r="A79" s="73"/>
      <c r="B79" s="107"/>
      <c r="C79" s="108"/>
      <c r="D79" s="197"/>
      <c r="E79" s="182"/>
      <c r="F79" s="343" t="s">
        <v>554</v>
      </c>
      <c r="G79" s="343">
        <v>20268</v>
      </c>
      <c r="H79" s="70" t="s">
        <v>1019</v>
      </c>
      <c r="I79" s="87"/>
      <c r="J79" s="249"/>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f>4500*(2800+1500)</f>
        <v>19350000</v>
      </c>
      <c r="AD79" s="86"/>
      <c r="AE79" s="84">
        <f>SUM(AD79,AC79,AB79,Y79,U79,T79,S79,R79)*'1. Standard_Cost'!$B$29</f>
        <v>3870000</v>
      </c>
      <c r="AF79" s="84">
        <f t="shared" ref="AF79" si="225">SUM(AE79,AD79,AC79,AB79,Y79,U79,T79,S79,R79)</f>
        <v>23220000</v>
      </c>
      <c r="AG79" s="83"/>
      <c r="AH79" s="83"/>
      <c r="AI79" s="83"/>
      <c r="AJ79" s="87"/>
      <c r="AK79" s="87"/>
      <c r="AL79" s="87"/>
      <c r="AM79" s="84">
        <f>AG79*'1. Standard_Cost'!$B$25+'Incremental_Cost Year 3'!AH79*'1. Standard_Cost'!$C$25+'Incremental_Cost Year 3'!AI79*'1. Standard_Cost'!$D$25+'Incremental_Cost Year 3'!AJ79+'Incremental_Cost Year 3'!AL79+AK79</f>
        <v>0</v>
      </c>
      <c r="AN79" s="84">
        <f>AM79*'1. Standard_Cost'!$C$29</f>
        <v>0</v>
      </c>
      <c r="AO79" s="153"/>
      <c r="AP79" s="144">
        <f t="shared" ref="AP79" si="226">AQ79+AR79</f>
        <v>23220000</v>
      </c>
      <c r="AQ79" s="113">
        <f t="shared" ref="AQ79" si="227">L79+M79</f>
        <v>0</v>
      </c>
      <c r="AR79" s="113">
        <f t="shared" ref="AR79" si="228">AF79</f>
        <v>23220000</v>
      </c>
      <c r="AS79" s="113">
        <f t="shared" ref="AS79" si="229">AM79+AN79</f>
        <v>0</v>
      </c>
      <c r="AT79" s="113">
        <f t="shared" ref="AT79" si="230">SUM(AQ79,AR79,AS79)</f>
        <v>23220000</v>
      </c>
      <c r="AU79" s="154"/>
      <c r="AV79" s="154"/>
      <c r="AW79" s="154"/>
      <c r="AX79" s="154"/>
      <c r="AY79" s="154"/>
      <c r="AZ79" s="154"/>
      <c r="BA79" s="154">
        <f>AT79</f>
        <v>23220000</v>
      </c>
      <c r="BB79" s="155">
        <f t="shared" ref="BB79" si="231">SUM(AU79:BA79)-AT79</f>
        <v>0</v>
      </c>
      <c r="BC79" s="28"/>
      <c r="BD79" s="321">
        <f>+'Incremental_Cost Year 1'!AT79</f>
        <v>23220000</v>
      </c>
      <c r="BE79" s="321">
        <f>+'Incremental_Cost Year 2'!AT79</f>
        <v>23220000</v>
      </c>
      <c r="BF79" s="321">
        <f t="shared" ref="BF79" si="232">AT79</f>
        <v>23220000</v>
      </c>
      <c r="BG79" s="376">
        <f t="shared" ref="BG79" si="233">SUM(BD79:BF79)</f>
        <v>69660000</v>
      </c>
      <c r="BJ79" s="369"/>
      <c r="BK79" s="369"/>
    </row>
    <row r="80" spans="1:63" ht="40.9" customHeight="1" outlineLevel="2">
      <c r="A80" s="73"/>
      <c r="B80" s="111"/>
      <c r="C80" s="302"/>
      <c r="D80" s="219" t="s">
        <v>858</v>
      </c>
      <c r="E80" s="219" t="s">
        <v>856</v>
      </c>
      <c r="F80" s="65">
        <v>2026</v>
      </c>
      <c r="G80" s="65">
        <v>2028</v>
      </c>
      <c r="H80" s="220" t="s">
        <v>857</v>
      </c>
      <c r="I80" s="156"/>
      <c r="J80" s="156"/>
      <c r="K80" s="156"/>
      <c r="L80" s="84">
        <f>SUM(L79:L79)</f>
        <v>0</v>
      </c>
      <c r="M80" s="84">
        <f>SUM(M79:M79)</f>
        <v>0</v>
      </c>
      <c r="N80" s="84"/>
      <c r="O80" s="156"/>
      <c r="P80" s="156"/>
      <c r="Q80" s="156"/>
      <c r="R80" s="84">
        <f>SUM(R79:R79)</f>
        <v>0</v>
      </c>
      <c r="S80" s="84">
        <f>SUM(S79:S79)</f>
        <v>0</v>
      </c>
      <c r="T80" s="84">
        <f>SUM(T79:T79)</f>
        <v>0</v>
      </c>
      <c r="U80" s="84">
        <f>SUM(U79:U79)</f>
        <v>0</v>
      </c>
      <c r="V80" s="156"/>
      <c r="W80" s="156"/>
      <c r="X80" s="156"/>
      <c r="Y80" s="84">
        <f>SUM(Y79:Y79)</f>
        <v>0</v>
      </c>
      <c r="Z80" s="156"/>
      <c r="AA80" s="156"/>
      <c r="AB80" s="84">
        <f>SUM(AB79:AB79)</f>
        <v>0</v>
      </c>
      <c r="AC80" s="84">
        <f>SUM(AC79:AC79)</f>
        <v>19350000</v>
      </c>
      <c r="AD80" s="84">
        <f>SUM(AD79:AD79)</f>
        <v>0</v>
      </c>
      <c r="AE80" s="84">
        <f>SUM(AE79:AE79)</f>
        <v>3870000</v>
      </c>
      <c r="AF80" s="84">
        <f>SUM(AF79:AF79)</f>
        <v>23220000</v>
      </c>
      <c r="AG80" s="156"/>
      <c r="AH80" s="156"/>
      <c r="AI80" s="156"/>
      <c r="AJ80" s="84">
        <f>SUM(AJ79:AJ79)</f>
        <v>0</v>
      </c>
      <c r="AK80" s="84">
        <f>SUM(AK79:AK79)</f>
        <v>0</v>
      </c>
      <c r="AL80" s="84">
        <f>SUM(AL79:AL79)</f>
        <v>0</v>
      </c>
      <c r="AM80" s="84">
        <f>SUM(AM79:AM79)</f>
        <v>0</v>
      </c>
      <c r="AN80" s="84">
        <f>SUM(AN79:AN79)</f>
        <v>0</v>
      </c>
      <c r="AO80" s="157"/>
      <c r="AP80" s="158"/>
      <c r="AQ80" s="84">
        <f t="shared" ref="AQ80" si="234">SUM(AQ79:AQ79)</f>
        <v>0</v>
      </c>
      <c r="AR80" s="84">
        <f t="shared" ref="AR80" si="235">SUM(AR79:AR79)</f>
        <v>23220000</v>
      </c>
      <c r="AS80" s="84">
        <f t="shared" ref="AS80" si="236">SUM(AS79:AS79)</f>
        <v>0</v>
      </c>
      <c r="AT80" s="84">
        <f t="shared" ref="AT80" si="237">SUM(AT79:AT79)</f>
        <v>23220000</v>
      </c>
      <c r="AU80" s="84">
        <f t="shared" ref="AU80" si="238">SUM(AU79:AU79)</f>
        <v>0</v>
      </c>
      <c r="AV80" s="84">
        <f t="shared" ref="AV80" si="239">SUM(AV79:AV79)</f>
        <v>0</v>
      </c>
      <c r="AW80" s="84">
        <f t="shared" ref="AW80" si="240">SUM(AW79:AW79)</f>
        <v>0</v>
      </c>
      <c r="AX80" s="84">
        <f t="shared" ref="AX80" si="241">SUM(AX79:AX79)</f>
        <v>0</v>
      </c>
      <c r="AY80" s="84">
        <f t="shared" ref="AY80" si="242">SUM(AY79:AY79)</f>
        <v>0</v>
      </c>
      <c r="AZ80" s="84">
        <f t="shared" ref="AZ80" si="243">SUM(AZ79:AZ79)</f>
        <v>0</v>
      </c>
      <c r="BA80" s="84">
        <f t="shared" ref="BA80" si="244">SUM(BA79:BA79)</f>
        <v>23220000</v>
      </c>
      <c r="BB80" s="84">
        <f t="shared" ref="BB80" si="245">SUM(BB79:BB79)</f>
        <v>0</v>
      </c>
      <c r="BC80" s="28"/>
      <c r="BD80" s="28"/>
      <c r="BE80" s="28"/>
      <c r="BF80" s="28"/>
      <c r="BJ80" s="374"/>
      <c r="BK80" s="374"/>
    </row>
    <row r="81" spans="1:64" ht="63" outlineLevel="2">
      <c r="A81" s="73"/>
      <c r="B81" s="107"/>
      <c r="C81" s="108"/>
      <c r="D81" s="88"/>
      <c r="E81" s="183"/>
      <c r="F81" s="65">
        <v>2026</v>
      </c>
      <c r="G81" s="65">
        <v>2028</v>
      </c>
      <c r="H81" s="70" t="s">
        <v>863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 t="shared" ref="AF81" si="246">SUM(AE81,AD81,AC81,AB81,Y81,U81,T81,S81,R81)</f>
        <v>0</v>
      </c>
      <c r="AG81" s="83"/>
      <c r="AH81" s="83"/>
      <c r="AI81" s="83"/>
      <c r="AJ81" s="87"/>
      <c r="AK81" s="87"/>
      <c r="AL81" s="87"/>
      <c r="AM81" s="84">
        <f>AG81*'1. Standard_Cost'!$B$25+'Incremental_Cost Year 3'!AH81*'1. Standard_Cost'!$C$25+'Incremental_Cost Year 3'!AI81*'1. Standard_Cost'!$D$25+'Incremental_Cost Year 3'!AJ81+'Incremental_Cost Year 3'!AL81+AK81</f>
        <v>0</v>
      </c>
      <c r="AN81" s="84">
        <f>AM81*'1. Standard_Cost'!$C$29</f>
        <v>0</v>
      </c>
      <c r="AO81" s="87"/>
      <c r="AP81" s="144">
        <f t="shared" ref="AP81" si="247">AQ81+AR81</f>
        <v>0</v>
      </c>
      <c r="AQ81" s="113">
        <f t="shared" ref="AQ81" si="248">L81+M81</f>
        <v>0</v>
      </c>
      <c r="AR81" s="113">
        <f t="shared" ref="AR81" si="249">AF81</f>
        <v>0</v>
      </c>
      <c r="AS81" s="113">
        <f t="shared" ref="AS81" si="250">AM81+AN81</f>
        <v>0</v>
      </c>
      <c r="AT81" s="113">
        <f t="shared" ref="AT81" si="251">SUM(AQ81,AR81,AS81)</f>
        <v>0</v>
      </c>
      <c r="AU81" s="154">
        <f>AT81</f>
        <v>0</v>
      </c>
      <c r="AV81" s="154"/>
      <c r="AW81" s="154"/>
      <c r="AX81" s="154"/>
      <c r="AY81" s="154"/>
      <c r="AZ81" s="154"/>
      <c r="BA81" s="154"/>
      <c r="BB81" s="155">
        <f t="shared" ref="BB81" si="252">SUM(AU81:BA81)-AT81</f>
        <v>0</v>
      </c>
      <c r="BC81" s="28"/>
      <c r="BD81" s="321">
        <f>+'Incremental_Cost Year 1'!AT81</f>
        <v>0</v>
      </c>
      <c r="BE81" s="321">
        <f>+'Incremental_Cost Year 2'!AT81</f>
        <v>0</v>
      </c>
      <c r="BF81" s="321">
        <f t="shared" ref="BF81:BF82" si="253">AT81</f>
        <v>0</v>
      </c>
      <c r="BG81" s="376">
        <f t="shared" ref="BG81:BG82" si="254">SUM(BD81:BF81)</f>
        <v>0</v>
      </c>
      <c r="BJ81" s="369"/>
      <c r="BK81" s="369"/>
    </row>
    <row r="82" spans="1:64" ht="31.15" customHeight="1" outlineLevel="2">
      <c r="A82" s="73"/>
      <c r="B82" s="107"/>
      <c r="C82" s="108"/>
      <c r="D82" s="88"/>
      <c r="E82" s="183"/>
      <c r="F82" s="65">
        <v>2026</v>
      </c>
      <c r="G82" s="65">
        <v>2028</v>
      </c>
      <c r="H82" s="216" t="s">
        <v>864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 t="shared" ref="AF82" si="255">SUM(AE82,AD82,AC82,AB82,Y82,U82,T82,S82,R82)</f>
        <v>0</v>
      </c>
      <c r="AG82" s="83"/>
      <c r="AH82" s="83"/>
      <c r="AI82" s="83"/>
      <c r="AJ82" s="87"/>
      <c r="AK82" s="87"/>
      <c r="AL82" s="87"/>
      <c r="AM82" s="84">
        <f>AG82*'1. Standard_Cost'!$B$25+'Incremental_Cost Year 3'!AH82*'1. Standard_Cost'!$C$25+'Incremental_Cost Year 3'!AI82*'1. Standard_Cost'!$D$25+'Incremental_Cost Year 3'!AJ82+'Incremental_Cost Year 3'!AL82+AK82</f>
        <v>0</v>
      </c>
      <c r="AN82" s="84">
        <f>AM82*'1. Standard_Cost'!$C$29</f>
        <v>0</v>
      </c>
      <c r="AO82" s="87"/>
      <c r="AP82" s="144">
        <f t="shared" ref="AP82" si="256">AQ82+AR82</f>
        <v>0</v>
      </c>
      <c r="AQ82" s="113">
        <f t="shared" ref="AQ82" si="257">L82+M82</f>
        <v>0</v>
      </c>
      <c r="AR82" s="113">
        <f t="shared" ref="AR82" si="258">AF82</f>
        <v>0</v>
      </c>
      <c r="AS82" s="113">
        <f t="shared" ref="AS82" si="259">AM82+AN82</f>
        <v>0</v>
      </c>
      <c r="AT82" s="113">
        <f t="shared" ref="AT82" si="260">SUM(AQ82,AR82,AS82)</f>
        <v>0</v>
      </c>
      <c r="AU82" s="154">
        <f>AT82</f>
        <v>0</v>
      </c>
      <c r="AV82" s="154"/>
      <c r="AW82" s="154"/>
      <c r="AX82" s="154"/>
      <c r="AY82" s="154"/>
      <c r="AZ82" s="154"/>
      <c r="BA82" s="154"/>
      <c r="BB82" s="155">
        <f t="shared" ref="BB82" si="261">SUM(AU82:BA82)-AT82</f>
        <v>0</v>
      </c>
      <c r="BC82" s="28"/>
      <c r="BD82" s="321">
        <f>+'Incremental_Cost Year 1'!AT82</f>
        <v>0</v>
      </c>
      <c r="BE82" s="321">
        <f>+'Incremental_Cost Year 2'!AT82</f>
        <v>0</v>
      </c>
      <c r="BF82" s="321">
        <f t="shared" si="253"/>
        <v>0</v>
      </c>
      <c r="BG82" s="376">
        <f t="shared" si="254"/>
        <v>0</v>
      </c>
      <c r="BJ82" s="369"/>
      <c r="BK82" s="369"/>
    </row>
    <row r="83" spans="1:64" ht="42" customHeight="1" outlineLevel="1">
      <c r="A83" s="73"/>
      <c r="B83" s="181"/>
      <c r="C83" s="252"/>
      <c r="D83" s="421" t="s">
        <v>862</v>
      </c>
      <c r="E83" s="421" t="s">
        <v>861</v>
      </c>
      <c r="F83" s="65">
        <v>2026</v>
      </c>
      <c r="G83" s="65">
        <v>2028</v>
      </c>
      <c r="H83" s="220" t="s">
        <v>865</v>
      </c>
      <c r="I83" s="156"/>
      <c r="J83" s="156"/>
      <c r="K83" s="156"/>
      <c r="L83" s="84">
        <f>SUM(L81:L82)</f>
        <v>0</v>
      </c>
      <c r="M83" s="84">
        <f>SUM(M81:M82)</f>
        <v>0</v>
      </c>
      <c r="N83" s="84"/>
      <c r="O83" s="156"/>
      <c r="P83" s="156"/>
      <c r="Q83" s="156"/>
      <c r="R83" s="84">
        <f>SUM(R81:R82)</f>
        <v>0</v>
      </c>
      <c r="S83" s="84">
        <f>SUM(S81:S82)</f>
        <v>0</v>
      </c>
      <c r="T83" s="84">
        <f>SUM(T81:T82)</f>
        <v>0</v>
      </c>
      <c r="U83" s="84">
        <f>SUM(U81:U82)</f>
        <v>0</v>
      </c>
      <c r="V83" s="156"/>
      <c r="W83" s="156"/>
      <c r="X83" s="156"/>
      <c r="Y83" s="84">
        <f>SUM(Y81:Y82)</f>
        <v>0</v>
      </c>
      <c r="Z83" s="156"/>
      <c r="AA83" s="156"/>
      <c r="AB83" s="84">
        <f>SUM(AB81:AB82)</f>
        <v>0</v>
      </c>
      <c r="AC83" s="84">
        <f>SUM(AC81:AC82)</f>
        <v>0</v>
      </c>
      <c r="AD83" s="84">
        <f>SUM(AD81:AD82)</f>
        <v>0</v>
      </c>
      <c r="AE83" s="84">
        <f>SUM(AE81:AE82)</f>
        <v>0</v>
      </c>
      <c r="AF83" s="84">
        <f>SUM(AF81:AF82)</f>
        <v>0</v>
      </c>
      <c r="AG83" s="156"/>
      <c r="AH83" s="156"/>
      <c r="AI83" s="156"/>
      <c r="AJ83" s="84">
        <f>SUM(AJ81:AJ82)</f>
        <v>0</v>
      </c>
      <c r="AK83" s="84">
        <f>SUM(AK81:AK82)</f>
        <v>0</v>
      </c>
      <c r="AL83" s="84">
        <f>SUM(AL81:AL82)</f>
        <v>0</v>
      </c>
      <c r="AM83" s="84">
        <f>SUM(AM81:AM82)</f>
        <v>0</v>
      </c>
      <c r="AN83" s="84">
        <f>SUM(AN81:AN82)</f>
        <v>0</v>
      </c>
      <c r="AO83" s="157"/>
      <c r="AP83" s="158"/>
      <c r="AQ83" s="84">
        <f t="shared" ref="AQ83:BB83" si="262">SUM(AQ81:AQ82)</f>
        <v>0</v>
      </c>
      <c r="AR83" s="84">
        <f t="shared" si="262"/>
        <v>0</v>
      </c>
      <c r="AS83" s="84">
        <f t="shared" si="262"/>
        <v>0</v>
      </c>
      <c r="AT83" s="84">
        <f t="shared" si="262"/>
        <v>0</v>
      </c>
      <c r="AU83" s="84">
        <f t="shared" si="262"/>
        <v>0</v>
      </c>
      <c r="AV83" s="84">
        <f t="shared" si="262"/>
        <v>0</v>
      </c>
      <c r="AW83" s="84">
        <f t="shared" si="262"/>
        <v>0</v>
      </c>
      <c r="AX83" s="84">
        <f t="shared" si="262"/>
        <v>0</v>
      </c>
      <c r="AY83" s="84">
        <f t="shared" si="262"/>
        <v>0</v>
      </c>
      <c r="AZ83" s="84">
        <f t="shared" si="262"/>
        <v>0</v>
      </c>
      <c r="BA83" s="84">
        <f t="shared" si="262"/>
        <v>0</v>
      </c>
      <c r="BB83" s="84">
        <f t="shared" si="262"/>
        <v>0</v>
      </c>
      <c r="BC83" s="28"/>
      <c r="BD83" s="28"/>
      <c r="BE83" s="28"/>
      <c r="BF83" s="28"/>
      <c r="BJ83" s="374"/>
      <c r="BK83" s="374"/>
    </row>
    <row r="84" spans="1:64" ht="32.25" outlineLevel="1">
      <c r="A84" s="73"/>
      <c r="B84" s="181"/>
      <c r="C84" s="188"/>
      <c r="D84" s="188"/>
      <c r="E84" s="309"/>
      <c r="F84" s="415">
        <v>2026</v>
      </c>
      <c r="G84" s="415" t="s">
        <v>806</v>
      </c>
      <c r="H84" s="327" t="s">
        <v>1020</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SUM(AE84,AD84,AC84,AB84,Y84,U84,T84,S84,R84)</f>
        <v>0</v>
      </c>
      <c r="AG84" s="83"/>
      <c r="AH84" s="83"/>
      <c r="AI84" s="83"/>
      <c r="AJ84" s="87"/>
      <c r="AK84" s="87"/>
      <c r="AL84" s="87"/>
      <c r="AM84" s="84">
        <f>AG84*'1. Standard_Cost'!$B$25+'Incremental_Cost Year 3'!AH84*'1. Standard_Cost'!$C$25+'Incremental_Cost Year 3'!AI84*'1. Standard_Cost'!$D$25+'Incremental_Cost Year 3'!AJ84+'Incremental_Cost Year 3'!AL84+AK84</f>
        <v>0</v>
      </c>
      <c r="AN84" s="84">
        <f>AM84*'1. Standard_Cost'!$C$29</f>
        <v>0</v>
      </c>
      <c r="AO84" s="87"/>
      <c r="AP84" s="144">
        <f t="shared" ref="AP84:AP88" si="263">AQ84+AR84</f>
        <v>0</v>
      </c>
      <c r="AQ84" s="113">
        <f t="shared" ref="AQ84" si="264">L84+M84</f>
        <v>0</v>
      </c>
      <c r="AR84" s="113">
        <f t="shared" ref="AR84" si="265">AF84</f>
        <v>0</v>
      </c>
      <c r="AS84" s="113">
        <f t="shared" ref="AS84" si="266">AM84+AN84</f>
        <v>0</v>
      </c>
      <c r="AT84" s="113">
        <f t="shared" ref="AT84" si="267">SUM(AQ84,AR84,AS84)</f>
        <v>0</v>
      </c>
      <c r="AU84" s="154">
        <f>AT84</f>
        <v>0</v>
      </c>
      <c r="AV84" s="154"/>
      <c r="AW84" s="154"/>
      <c r="AX84" s="154"/>
      <c r="AY84" s="154"/>
      <c r="AZ84" s="154"/>
      <c r="BA84" s="154"/>
      <c r="BB84" s="155">
        <f t="shared" ref="BB84" si="268">SUM(AU84:BA84)-AT84</f>
        <v>0</v>
      </c>
      <c r="BC84" s="28"/>
      <c r="BD84" s="321">
        <f>+'Incremental_Cost Year 1'!AT84</f>
        <v>0</v>
      </c>
      <c r="BE84" s="321">
        <f>+'Incremental_Cost Year 2'!AT84</f>
        <v>0</v>
      </c>
      <c r="BF84" s="321">
        <f t="shared" ref="BF84:BF86" si="269">AT84</f>
        <v>0</v>
      </c>
      <c r="BG84" s="376">
        <f t="shared" ref="BG84:BG86" si="270">SUM(BD84:BF84)</f>
        <v>0</v>
      </c>
      <c r="BJ84" s="369"/>
      <c r="BK84" s="369"/>
    </row>
    <row r="85" spans="1:64" ht="32.25" outlineLevel="1">
      <c r="A85" s="73"/>
      <c r="B85" s="107"/>
      <c r="C85" s="189"/>
      <c r="D85" s="189"/>
      <c r="E85" s="316"/>
      <c r="F85" s="415">
        <v>2026</v>
      </c>
      <c r="G85" s="415" t="s">
        <v>806</v>
      </c>
      <c r="H85" s="327" t="s">
        <v>867</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SUM(AE85,AD85,AC85,AB85,Y85,U85,T85,S85,R85)</f>
        <v>0</v>
      </c>
      <c r="AG85" s="83"/>
      <c r="AH85" s="83"/>
      <c r="AI85" s="83"/>
      <c r="AJ85" s="87"/>
      <c r="AK85" s="87"/>
      <c r="AL85" s="87"/>
      <c r="AM85" s="84">
        <f>AG85*'1. Standard_Cost'!$B$25+'Incremental_Cost Year 3'!AH85*'1. Standard_Cost'!$C$25+'Incremental_Cost Year 3'!AI85*'1. Standard_Cost'!$D$25+'Incremental_Cost Year 3'!AJ85+'Incremental_Cost Year 3'!AL85+AK85</f>
        <v>0</v>
      </c>
      <c r="AN85" s="84">
        <f>AM85*'1. Standard_Cost'!$C$29</f>
        <v>0</v>
      </c>
      <c r="AO85" s="87"/>
      <c r="AP85" s="144">
        <f t="shared" ref="AP85:AP86" si="271">AQ85+AR85</f>
        <v>0</v>
      </c>
      <c r="AQ85" s="113">
        <f t="shared" ref="AQ85:AQ86" si="272">L85+M85</f>
        <v>0</v>
      </c>
      <c r="AR85" s="113">
        <f t="shared" ref="AR85:AR86" si="273">AF85</f>
        <v>0</v>
      </c>
      <c r="AS85" s="113">
        <f t="shared" ref="AS85:AS86" si="274">AM85+AN85</f>
        <v>0</v>
      </c>
      <c r="AT85" s="113">
        <f t="shared" ref="AT85:AT86" si="275">SUM(AQ85,AR85,AS85)</f>
        <v>0</v>
      </c>
      <c r="AU85" s="154">
        <f>AT85</f>
        <v>0</v>
      </c>
      <c r="AV85" s="154"/>
      <c r="AW85" s="154"/>
      <c r="AX85" s="154"/>
      <c r="AY85" s="154"/>
      <c r="AZ85" s="154"/>
      <c r="BA85" s="154"/>
      <c r="BB85" s="155">
        <f t="shared" ref="BB85:BB86" si="276">SUM(AU85:BA85)-AT85</f>
        <v>0</v>
      </c>
      <c r="BC85" s="28"/>
      <c r="BD85" s="321">
        <f>+'Incremental_Cost Year 1'!AT85</f>
        <v>0</v>
      </c>
      <c r="BE85" s="321">
        <f>+'Incremental_Cost Year 2'!AT85</f>
        <v>0</v>
      </c>
      <c r="BF85" s="321">
        <f t="shared" si="269"/>
        <v>0</v>
      </c>
      <c r="BG85" s="376">
        <f t="shared" si="270"/>
        <v>0</v>
      </c>
      <c r="BJ85" s="369"/>
      <c r="BK85" s="369"/>
    </row>
    <row r="86" spans="1:64" ht="32.25" outlineLevel="1">
      <c r="A86" s="73"/>
      <c r="B86" s="107"/>
      <c r="C86" s="189"/>
      <c r="D86" s="189"/>
      <c r="E86" s="316"/>
      <c r="F86" s="415">
        <v>2026</v>
      </c>
      <c r="G86" s="415" t="s">
        <v>806</v>
      </c>
      <c r="H86" s="327" t="s">
        <v>868</v>
      </c>
      <c r="I86" s="87"/>
      <c r="J86" s="83"/>
      <c r="K86" s="83"/>
      <c r="L86" s="82" t="str">
        <f>IF(I86&lt;&gt;0,((VLOOKUP(I86,'1. Standard_Cost'!$B$4:$D$9,2)+VLOOKUP(I86,'1. Standard_Cost'!$B$4:$D$9,3))*J86*K86),"0")</f>
        <v>0</v>
      </c>
      <c r="M86" s="82">
        <f>L86*'1. Standard_Cost'!$F$4</f>
        <v>0</v>
      </c>
      <c r="N86" s="83"/>
      <c r="O86" s="83"/>
      <c r="P86" s="83"/>
      <c r="Q86" s="83"/>
      <c r="R86" s="84">
        <f>'1. Standard_Cost'!$B$13*N86*P86</f>
        <v>0</v>
      </c>
      <c r="S86" s="84">
        <f>N86*O86*P86*'1. Standard_Cost'!$C$13</f>
        <v>0</v>
      </c>
      <c r="T86" s="84">
        <f>N86*P86*Q86*'1. Standard_Cost'!$D$13</f>
        <v>0</v>
      </c>
      <c r="U86" s="84">
        <f>N86*O86*'1. Standard_Cost'!$E$13</f>
        <v>0</v>
      </c>
      <c r="V86" s="83"/>
      <c r="W86" s="83"/>
      <c r="X86" s="83"/>
      <c r="Y86" s="84">
        <f>+V86*((X86*'1. Standard_Cost'!$B$17)+(W86*X86*'1. Standard_Cost'!$C$17))</f>
        <v>0</v>
      </c>
      <c r="Z86" s="83"/>
      <c r="AA86" s="83"/>
      <c r="AB86" s="84">
        <f>+Z86*'1. Standard_Cost'!$B$21+AA86*'1. Standard_Cost'!$C$21</f>
        <v>0</v>
      </c>
      <c r="AC86" s="85"/>
      <c r="AD86" s="86"/>
      <c r="AE86" s="84">
        <f>SUM(AD86,AC86,AB86,Y86,U86,T86,S86,R86)*'1. Standard_Cost'!$B$29</f>
        <v>0</v>
      </c>
      <c r="AF86" s="84">
        <f>SUM(AE86,AD86,AC86,AB86,Y86,U86,T86,S86,R86)</f>
        <v>0</v>
      </c>
      <c r="AG86" s="83"/>
      <c r="AH86" s="83"/>
      <c r="AI86" s="83"/>
      <c r="AJ86" s="87"/>
      <c r="AK86" s="87"/>
      <c r="AL86" s="87"/>
      <c r="AM86" s="84">
        <f>AG86*'1. Standard_Cost'!$B$25+'Incremental_Cost Year 3'!AH86*'1. Standard_Cost'!$C$25+'Incremental_Cost Year 3'!AI86*'1. Standard_Cost'!$D$25+'Incremental_Cost Year 3'!AJ86+'Incremental_Cost Year 3'!AL86+AK86</f>
        <v>0</v>
      </c>
      <c r="AN86" s="84">
        <f>AM86*'1. Standard_Cost'!$C$29</f>
        <v>0</v>
      </c>
      <c r="AO86" s="87"/>
      <c r="AP86" s="144">
        <f t="shared" si="271"/>
        <v>0</v>
      </c>
      <c r="AQ86" s="113">
        <f t="shared" si="272"/>
        <v>0</v>
      </c>
      <c r="AR86" s="113">
        <f t="shared" si="273"/>
        <v>0</v>
      </c>
      <c r="AS86" s="113">
        <f t="shared" si="274"/>
        <v>0</v>
      </c>
      <c r="AT86" s="113">
        <f t="shared" si="275"/>
        <v>0</v>
      </c>
      <c r="AU86" s="154">
        <f>AT86</f>
        <v>0</v>
      </c>
      <c r="AV86" s="154"/>
      <c r="AW86" s="154"/>
      <c r="AX86" s="154"/>
      <c r="AY86" s="154"/>
      <c r="AZ86" s="154"/>
      <c r="BA86" s="154"/>
      <c r="BB86" s="155">
        <f t="shared" si="276"/>
        <v>0</v>
      </c>
      <c r="BC86" s="28"/>
      <c r="BD86" s="321">
        <f>+'Incremental_Cost Year 1'!AT86</f>
        <v>0</v>
      </c>
      <c r="BE86" s="321">
        <f>+'Incremental_Cost Year 2'!AT86</f>
        <v>0</v>
      </c>
      <c r="BF86" s="321">
        <f t="shared" si="269"/>
        <v>0</v>
      </c>
      <c r="BG86" s="376">
        <f t="shared" si="270"/>
        <v>0</v>
      </c>
      <c r="BJ86" s="369"/>
      <c r="BK86" s="369"/>
    </row>
    <row r="87" spans="1:64" ht="34.9" customHeight="1" outlineLevel="1">
      <c r="A87" s="73"/>
      <c r="B87" s="107"/>
      <c r="C87" s="189"/>
      <c r="D87" s="219" t="s">
        <v>802</v>
      </c>
      <c r="E87" s="219" t="s">
        <v>866</v>
      </c>
      <c r="F87" s="415">
        <v>2026</v>
      </c>
      <c r="G87" s="415" t="s">
        <v>806</v>
      </c>
      <c r="H87" s="220" t="s">
        <v>869</v>
      </c>
      <c r="I87" s="156"/>
      <c r="J87" s="156"/>
      <c r="K87" s="156"/>
      <c r="L87" s="84">
        <f>SUM(L84:L86)</f>
        <v>0</v>
      </c>
      <c r="M87" s="84">
        <f>SUM(M84:M86)</f>
        <v>0</v>
      </c>
      <c r="N87" s="84"/>
      <c r="O87" s="156"/>
      <c r="P87" s="156"/>
      <c r="Q87" s="156"/>
      <c r="R87" s="84">
        <f t="shared" ref="R87:U87" si="277">SUM(R84:R86)</f>
        <v>0</v>
      </c>
      <c r="S87" s="84">
        <f t="shared" si="277"/>
        <v>0</v>
      </c>
      <c r="T87" s="84">
        <f t="shared" si="277"/>
        <v>0</v>
      </c>
      <c r="U87" s="84">
        <f t="shared" si="277"/>
        <v>0</v>
      </c>
      <c r="V87" s="156"/>
      <c r="W87" s="156"/>
      <c r="X87" s="156"/>
      <c r="Y87" s="84">
        <f>SUM(Y84:Y86)</f>
        <v>0</v>
      </c>
      <c r="Z87" s="156"/>
      <c r="AA87" s="156"/>
      <c r="AB87" s="84">
        <f t="shared" ref="AB87:AF87" si="278">SUM(AB84:AB86)</f>
        <v>0</v>
      </c>
      <c r="AC87" s="84">
        <f t="shared" si="278"/>
        <v>0</v>
      </c>
      <c r="AD87" s="84">
        <f t="shared" si="278"/>
        <v>0</v>
      </c>
      <c r="AE87" s="84">
        <f t="shared" si="278"/>
        <v>0</v>
      </c>
      <c r="AF87" s="84">
        <f t="shared" si="278"/>
        <v>0</v>
      </c>
      <c r="AG87" s="156"/>
      <c r="AH87" s="156"/>
      <c r="AI87" s="156"/>
      <c r="AJ87" s="84">
        <f t="shared" ref="AJ87:AN87" si="279">SUM(AJ84:AJ86)</f>
        <v>0</v>
      </c>
      <c r="AK87" s="84">
        <f t="shared" si="279"/>
        <v>0</v>
      </c>
      <c r="AL87" s="84">
        <f t="shared" si="279"/>
        <v>0</v>
      </c>
      <c r="AM87" s="84">
        <f t="shared" si="279"/>
        <v>0</v>
      </c>
      <c r="AN87" s="84">
        <f t="shared" si="279"/>
        <v>0</v>
      </c>
      <c r="AO87" s="157"/>
      <c r="AP87" s="158"/>
      <c r="AQ87" s="84">
        <f t="shared" ref="AQ87:BB87" si="280">SUM(AQ84:AQ86)</f>
        <v>0</v>
      </c>
      <c r="AR87" s="84">
        <f t="shared" si="280"/>
        <v>0</v>
      </c>
      <c r="AS87" s="84">
        <f t="shared" si="280"/>
        <v>0</v>
      </c>
      <c r="AT87" s="84">
        <f t="shared" si="280"/>
        <v>0</v>
      </c>
      <c r="AU87" s="84">
        <f t="shared" si="280"/>
        <v>0</v>
      </c>
      <c r="AV87" s="84">
        <f t="shared" si="280"/>
        <v>0</v>
      </c>
      <c r="AW87" s="84">
        <f t="shared" si="280"/>
        <v>0</v>
      </c>
      <c r="AX87" s="84">
        <f t="shared" si="280"/>
        <v>0</v>
      </c>
      <c r="AY87" s="84">
        <f t="shared" si="280"/>
        <v>0</v>
      </c>
      <c r="AZ87" s="84">
        <f t="shared" si="280"/>
        <v>0</v>
      </c>
      <c r="BA87" s="84">
        <f t="shared" si="280"/>
        <v>0</v>
      </c>
      <c r="BB87" s="84">
        <f t="shared" si="280"/>
        <v>0</v>
      </c>
      <c r="BC87" s="28"/>
      <c r="BD87" s="322"/>
      <c r="BE87" s="322"/>
      <c r="BF87" s="322"/>
      <c r="BG87" s="322"/>
      <c r="BJ87" s="369"/>
      <c r="BK87" s="369"/>
    </row>
    <row r="88" spans="1:64" ht="63.75" outlineLevel="1">
      <c r="A88" s="73"/>
      <c r="B88" s="107"/>
      <c r="C88" s="189"/>
      <c r="D88" s="197"/>
      <c r="E88" s="316"/>
      <c r="F88" s="415">
        <v>2026</v>
      </c>
      <c r="G88" s="415" t="s">
        <v>806</v>
      </c>
      <c r="H88" s="493" t="s">
        <v>1024</v>
      </c>
      <c r="I88" s="87" t="s">
        <v>161</v>
      </c>
      <c r="J88" s="87">
        <v>3</v>
      </c>
      <c r="K88" s="87">
        <v>18</v>
      </c>
      <c r="L88" s="82">
        <f>IF(I88&lt;&gt;0,((VLOOKUP(I88,'1. Standard_Cost'!$B$4:$D$9,2)+VLOOKUP(I88,'1. Standard_Cost'!$B$4:$D$9,3))*J88*K88),"0")</f>
        <v>5368680</v>
      </c>
      <c r="M88" s="82">
        <f>L88*'1. Standard_Cost'!$F$4</f>
        <v>896569.56</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3'!AH88*'1. Standard_Cost'!$C$25+'Incremental_Cost Year 3'!AI88*'1. Standard_Cost'!$D$25+'Incremental_Cost Year 3'!AJ88+'Incremental_Cost Year 3'!AL88+AK88</f>
        <v>0</v>
      </c>
      <c r="AN88" s="84">
        <f>AM88*'1. Standard_Cost'!$C$29</f>
        <v>0</v>
      </c>
      <c r="AO88" s="87"/>
      <c r="AP88" s="144">
        <f t="shared" si="263"/>
        <v>6265249.5600000005</v>
      </c>
      <c r="AQ88" s="113">
        <f>L88+M88</f>
        <v>6265249.5600000005</v>
      </c>
      <c r="AR88" s="113">
        <f>AF88</f>
        <v>0</v>
      </c>
      <c r="AS88" s="113">
        <f>AM88+AN88</f>
        <v>0</v>
      </c>
      <c r="AT88" s="113">
        <f>SUM(AQ88,AR88,AS88)</f>
        <v>6265249.5600000005</v>
      </c>
      <c r="AU88" s="154">
        <f>AT88</f>
        <v>6265249.5600000005</v>
      </c>
      <c r="AV88" s="154"/>
      <c r="AW88" s="154"/>
      <c r="AX88" s="154"/>
      <c r="AY88" s="154"/>
      <c r="AZ88" s="154"/>
      <c r="BA88" s="154"/>
      <c r="BB88" s="155">
        <f>SUM(AU88:BA88)-AT88</f>
        <v>0</v>
      </c>
      <c r="BC88" s="28"/>
      <c r="BD88" s="321" t="e">
        <f>+'Incremental_Cost Year 1'!#REF!</f>
        <v>#REF!</v>
      </c>
      <c r="BE88" s="321">
        <f>+'Incremental_Cost Year 2'!AT88</f>
        <v>6265249.5600000005</v>
      </c>
      <c r="BF88" s="321">
        <f t="shared" ref="BF88" si="281">AT88</f>
        <v>6265249.5600000005</v>
      </c>
      <c r="BG88" s="376" t="e">
        <f t="shared" ref="BG88" si="282">SUM(BD88:BF88)</f>
        <v>#REF!</v>
      </c>
      <c r="BJ88" s="369"/>
      <c r="BK88" s="369"/>
    </row>
    <row r="89" spans="1:64" ht="32.25" outlineLevel="1">
      <c r="A89" s="73"/>
      <c r="B89" s="107"/>
      <c r="C89" s="108"/>
      <c r="D89" s="260"/>
      <c r="E89" s="316"/>
      <c r="F89" s="415">
        <v>2026</v>
      </c>
      <c r="G89" s="415">
        <v>2026</v>
      </c>
      <c r="H89" s="327" t="s">
        <v>1022</v>
      </c>
      <c r="I89" s="87" t="s">
        <v>5</v>
      </c>
      <c r="J89" s="83">
        <v>6</v>
      </c>
      <c r="K89" s="83">
        <v>3</v>
      </c>
      <c r="L89" s="82">
        <f>IF(I89&lt;&gt;0,((VLOOKUP(I89,'1. Standard_Cost'!$B$4:$D$9,2)+VLOOKUP(I89,'1. Standard_Cost'!$B$4:$D$9,3))*J89*K89),"0")</f>
        <v>2077560</v>
      </c>
      <c r="M89" s="82">
        <f>L89*'1. Standard_Cost'!$F$4</f>
        <v>346952.52</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3'!AH89*'1. Standard_Cost'!$C$25+'Incremental_Cost Year 3'!AI89*'1. Standard_Cost'!$D$25+'Incremental_Cost Year 3'!AJ89+'Incremental_Cost Year 3'!AL89+AK89</f>
        <v>0</v>
      </c>
      <c r="AN89" s="84">
        <f>AM89*'1. Standard_Cost'!$C$29</f>
        <v>0</v>
      </c>
      <c r="AO89" s="87"/>
      <c r="AP89" s="144">
        <f t="shared" ref="AP89:AP90" si="283">AQ89+AR89</f>
        <v>2424512.52</v>
      </c>
      <c r="AQ89" s="113">
        <f>L89+M89</f>
        <v>2424512.52</v>
      </c>
      <c r="AR89" s="113">
        <f>AF89</f>
        <v>0</v>
      </c>
      <c r="AS89" s="113">
        <f>AM89+AN89</f>
        <v>0</v>
      </c>
      <c r="AT89" s="113">
        <f>SUM(AQ89,AR89,AS89)</f>
        <v>2424512.52</v>
      </c>
      <c r="AU89" s="154"/>
      <c r="AV89" s="154"/>
      <c r="AW89" s="154"/>
      <c r="AX89" s="154"/>
      <c r="AY89" s="154"/>
      <c r="AZ89" s="154"/>
      <c r="BA89" s="154"/>
      <c r="BB89" s="155">
        <f>SUM(AU89:BA89)-AT89</f>
        <v>-2424512.52</v>
      </c>
      <c r="BC89" s="28"/>
      <c r="BD89" s="321"/>
      <c r="BE89" s="321"/>
      <c r="BF89" s="321"/>
      <c r="BG89" s="376"/>
      <c r="BJ89" s="369"/>
      <c r="BK89" s="369"/>
    </row>
    <row r="90" spans="1:64" ht="32.25" outlineLevel="1">
      <c r="A90" s="73"/>
      <c r="B90" s="107"/>
      <c r="C90" s="108"/>
      <c r="D90" s="196"/>
      <c r="E90" s="316"/>
      <c r="F90" s="415">
        <v>2026</v>
      </c>
      <c r="G90" s="415">
        <v>2026</v>
      </c>
      <c r="H90" s="327" t="s">
        <v>1025</v>
      </c>
      <c r="I90" s="87" t="s">
        <v>5</v>
      </c>
      <c r="J90" s="83">
        <v>3</v>
      </c>
      <c r="K90" s="83">
        <v>3</v>
      </c>
      <c r="L90" s="82">
        <f>IF(I90&lt;&gt;0,((VLOOKUP(I90,'1. Standard_Cost'!$B$4:$D$9,2)+VLOOKUP(I90,'1. Standard_Cost'!$B$4:$D$9,3))*J90*K90),"0")</f>
        <v>1038780</v>
      </c>
      <c r="M90" s="82">
        <f>L90*'1. Standard_Cost'!$F$4</f>
        <v>173476.26</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3'!AH90*'1. Standard_Cost'!$C$25+'Incremental_Cost Year 3'!AI90*'1. Standard_Cost'!$D$25+'Incremental_Cost Year 3'!AJ90+'Incremental_Cost Year 3'!AL90+AK90</f>
        <v>0</v>
      </c>
      <c r="AN90" s="84">
        <f>AM90*'1. Standard_Cost'!$C$29</f>
        <v>0</v>
      </c>
      <c r="AO90" s="87"/>
      <c r="AP90" s="144">
        <f t="shared" si="283"/>
        <v>1212256.26</v>
      </c>
      <c r="AQ90" s="113">
        <f>L90+M90</f>
        <v>1212256.26</v>
      </c>
      <c r="AR90" s="113">
        <f>AF90</f>
        <v>0</v>
      </c>
      <c r="AS90" s="113">
        <f>AM90+AN90</f>
        <v>0</v>
      </c>
      <c r="AT90" s="113">
        <f>SUM(AQ90,AR90,AS90)</f>
        <v>1212256.26</v>
      </c>
      <c r="AU90" s="154"/>
      <c r="AV90" s="154"/>
      <c r="AW90" s="154"/>
      <c r="AX90" s="154"/>
      <c r="AY90" s="154"/>
      <c r="AZ90" s="154"/>
      <c r="BA90" s="154"/>
      <c r="BB90" s="155">
        <f>SUM(AU90:BA90)-AT90</f>
        <v>-1212256.26</v>
      </c>
      <c r="BC90" s="28"/>
      <c r="BD90" s="321"/>
      <c r="BE90" s="321"/>
      <c r="BF90" s="321"/>
      <c r="BG90" s="376"/>
      <c r="BJ90" s="369"/>
      <c r="BK90" s="369"/>
    </row>
    <row r="91" spans="1:64" ht="47.25" outlineLevel="1">
      <c r="A91" s="73"/>
      <c r="B91" s="253"/>
      <c r="C91" s="274"/>
      <c r="D91" s="101" t="s">
        <v>809</v>
      </c>
      <c r="E91" s="69" t="s">
        <v>871</v>
      </c>
      <c r="F91" s="305">
        <v>2026</v>
      </c>
      <c r="G91" s="305">
        <v>2028</v>
      </c>
      <c r="H91" s="326" t="s">
        <v>870</v>
      </c>
      <c r="I91" s="156"/>
      <c r="J91" s="156"/>
      <c r="K91" s="156"/>
      <c r="L91" s="84">
        <f>SUM(L84:L90)</f>
        <v>8485020</v>
      </c>
      <c r="M91" s="84">
        <f>SUM(M84:M90)</f>
        <v>1416998.34</v>
      </c>
      <c r="N91" s="84"/>
      <c r="O91" s="156"/>
      <c r="P91" s="156"/>
      <c r="Q91" s="156"/>
      <c r="R91" s="84">
        <f t="shared" ref="R91:U91" si="284">SUM(R84:R90)</f>
        <v>0</v>
      </c>
      <c r="S91" s="84">
        <f t="shared" si="284"/>
        <v>0</v>
      </c>
      <c r="T91" s="84">
        <f t="shared" si="284"/>
        <v>0</v>
      </c>
      <c r="U91" s="84">
        <f t="shared" si="284"/>
        <v>0</v>
      </c>
      <c r="V91" s="156"/>
      <c r="W91" s="156"/>
      <c r="X91" s="156"/>
      <c r="Y91" s="84">
        <f>SUM(Y84:Y90)</f>
        <v>0</v>
      </c>
      <c r="Z91" s="156"/>
      <c r="AA91" s="156"/>
      <c r="AB91" s="84">
        <f t="shared" ref="AB91:AF91" si="285">SUM(AB84:AB90)</f>
        <v>0</v>
      </c>
      <c r="AC91" s="84">
        <f t="shared" si="285"/>
        <v>0</v>
      </c>
      <c r="AD91" s="84">
        <f t="shared" si="285"/>
        <v>0</v>
      </c>
      <c r="AE91" s="84">
        <f t="shared" si="285"/>
        <v>0</v>
      </c>
      <c r="AF91" s="84">
        <f t="shared" si="285"/>
        <v>0</v>
      </c>
      <c r="AG91" s="156"/>
      <c r="AH91" s="156"/>
      <c r="AI91" s="156"/>
      <c r="AJ91" s="84">
        <f t="shared" ref="AJ91:AN91" si="286">SUM(AJ84:AJ90)</f>
        <v>0</v>
      </c>
      <c r="AK91" s="84">
        <f t="shared" si="286"/>
        <v>0</v>
      </c>
      <c r="AL91" s="84">
        <f t="shared" si="286"/>
        <v>0</v>
      </c>
      <c r="AM91" s="84">
        <f t="shared" si="286"/>
        <v>0</v>
      </c>
      <c r="AN91" s="84">
        <f t="shared" si="286"/>
        <v>0</v>
      </c>
      <c r="AO91" s="157"/>
      <c r="AP91" s="158"/>
      <c r="AQ91" s="84">
        <f t="shared" ref="AQ91:BB91" si="287">SUM(AQ84:AQ90)</f>
        <v>9902018.3399999999</v>
      </c>
      <c r="AR91" s="84">
        <f t="shared" si="287"/>
        <v>0</v>
      </c>
      <c r="AS91" s="84">
        <f t="shared" si="287"/>
        <v>0</v>
      </c>
      <c r="AT91" s="84">
        <f t="shared" si="287"/>
        <v>9902018.3399999999</v>
      </c>
      <c r="AU91" s="84">
        <f t="shared" si="287"/>
        <v>6265249.5600000005</v>
      </c>
      <c r="AV91" s="84">
        <f t="shared" si="287"/>
        <v>0</v>
      </c>
      <c r="AW91" s="84">
        <f t="shared" si="287"/>
        <v>0</v>
      </c>
      <c r="AX91" s="84">
        <f t="shared" si="287"/>
        <v>0</v>
      </c>
      <c r="AY91" s="84">
        <f t="shared" si="287"/>
        <v>0</v>
      </c>
      <c r="AZ91" s="84">
        <f t="shared" si="287"/>
        <v>0</v>
      </c>
      <c r="BA91" s="84">
        <f t="shared" si="287"/>
        <v>0</v>
      </c>
      <c r="BB91" s="84">
        <f t="shared" si="287"/>
        <v>-3636768.7800000003</v>
      </c>
      <c r="BC91" s="28"/>
      <c r="BD91" s="28"/>
      <c r="BE91" s="28"/>
      <c r="BF91" s="28"/>
      <c r="BJ91" s="374"/>
      <c r="BK91" s="374"/>
    </row>
    <row r="92" spans="1:64" s="30" customFormat="1" ht="40.9" customHeight="1">
      <c r="A92" s="78"/>
      <c r="B92" s="472"/>
      <c r="C92" s="524" t="s">
        <v>860</v>
      </c>
      <c r="D92" s="524"/>
      <c r="E92" s="525"/>
      <c r="F92" s="473"/>
      <c r="G92" s="473"/>
      <c r="H92" s="474" t="s">
        <v>859</v>
      </c>
      <c r="I92" s="475"/>
      <c r="J92" s="475"/>
      <c r="K92" s="475"/>
      <c r="L92" s="476">
        <f>SUM(L97,L105)</f>
        <v>47148000</v>
      </c>
      <c r="M92" s="476">
        <f>SUM(M97,M105)</f>
        <v>7873716</v>
      </c>
      <c r="N92" s="476"/>
      <c r="O92" s="476"/>
      <c r="P92" s="476"/>
      <c r="Q92" s="476"/>
      <c r="R92" s="476">
        <f>SUM(R97,R105)</f>
        <v>0</v>
      </c>
      <c r="S92" s="476">
        <f>SUM(S97,S105)</f>
        <v>0</v>
      </c>
      <c r="T92" s="476">
        <f>SUM(T97,T105)</f>
        <v>0</v>
      </c>
      <c r="U92" s="476">
        <f>SUM(U97,U105)</f>
        <v>0</v>
      </c>
      <c r="V92" s="476"/>
      <c r="W92" s="476"/>
      <c r="X92" s="476"/>
      <c r="Y92" s="476">
        <f>SUM(Y97,Y105)</f>
        <v>0</v>
      </c>
      <c r="Z92" s="476"/>
      <c r="AA92" s="476"/>
      <c r="AB92" s="476">
        <f>SUM(AB97,AB105)</f>
        <v>1000000</v>
      </c>
      <c r="AC92" s="476">
        <f>SUM(AC97,AC105)</f>
        <v>43980000</v>
      </c>
      <c r="AD92" s="476">
        <f>SUM(AD97,AD105)</f>
        <v>0</v>
      </c>
      <c r="AE92" s="476">
        <f>SUM(AE97,AE105)</f>
        <v>8996000</v>
      </c>
      <c r="AF92" s="476">
        <f>SUM(AF97,AF105)</f>
        <v>53976000</v>
      </c>
      <c r="AG92" s="476"/>
      <c r="AH92" s="476"/>
      <c r="AI92" s="476"/>
      <c r="AJ92" s="476">
        <f>SUM(AJ97,AJ105)</f>
        <v>0</v>
      </c>
      <c r="AK92" s="476">
        <f>SUM(AK97,AK105)</f>
        <v>0</v>
      </c>
      <c r="AL92" s="476">
        <f>SUM(AL97,AL105)</f>
        <v>0</v>
      </c>
      <c r="AM92" s="476">
        <f>SUM(AM97,AM105)</f>
        <v>0</v>
      </c>
      <c r="AN92" s="476">
        <f>SUM(AN97,AN105)</f>
        <v>0</v>
      </c>
      <c r="AO92" s="476"/>
      <c r="AP92" s="477"/>
      <c r="AQ92" s="476">
        <f t="shared" ref="AQ92:BB92" si="288">SUM(AQ97,AQ105)</f>
        <v>55021715.999999993</v>
      </c>
      <c r="AR92" s="476">
        <f t="shared" si="288"/>
        <v>53976000</v>
      </c>
      <c r="AS92" s="476">
        <f t="shared" si="288"/>
        <v>0</v>
      </c>
      <c r="AT92" s="476">
        <f t="shared" si="288"/>
        <v>108997716</v>
      </c>
      <c r="AU92" s="476">
        <f t="shared" si="288"/>
        <v>8032344.2999999998</v>
      </c>
      <c r="AV92" s="476">
        <f t="shared" si="288"/>
        <v>0</v>
      </c>
      <c r="AW92" s="476">
        <f t="shared" si="288"/>
        <v>0</v>
      </c>
      <c r="AX92" s="476">
        <f t="shared" si="288"/>
        <v>0</v>
      </c>
      <c r="AY92" s="476">
        <f t="shared" si="288"/>
        <v>0</v>
      </c>
      <c r="AZ92" s="476">
        <f t="shared" si="288"/>
        <v>0</v>
      </c>
      <c r="BA92" s="476">
        <f t="shared" si="288"/>
        <v>1200000</v>
      </c>
      <c r="BB92" s="476">
        <f t="shared" ca="1" si="288"/>
        <v>-3120000</v>
      </c>
      <c r="BJ92" s="330"/>
      <c r="BK92" s="330"/>
      <c r="BL92" s="373"/>
    </row>
    <row r="93" spans="1:64" ht="60.6" customHeight="1" outlineLevel="2">
      <c r="A93" s="73"/>
      <c r="B93" s="107"/>
      <c r="C93" s="108"/>
      <c r="D93" s="120"/>
      <c r="E93" s="135"/>
      <c r="F93" s="343">
        <v>2026</v>
      </c>
      <c r="G93" s="343">
        <v>2028</v>
      </c>
      <c r="H93" s="110" t="s">
        <v>1028</v>
      </c>
      <c r="I93" s="87" t="s">
        <v>2</v>
      </c>
      <c r="J93" s="249">
        <v>1.5</v>
      </c>
      <c r="K93" s="83">
        <v>6</v>
      </c>
      <c r="L93" s="82">
        <f>IF(I93&lt;&gt;0,((VLOOKUP(I93,'1. Standard_Cost'!$B$4:$D$9,2)+VLOOKUP(I93,'1. Standard_Cost'!$B$4:$D$9,3))*J93*K93),"0")</f>
        <v>2095200</v>
      </c>
      <c r="M93" s="82">
        <f>L93*'1. Standard_Cost'!$F$4</f>
        <v>349898.4</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SUM(AE93,AD93,AC93,AB93,Y93,U93,T93,S93,R93)</f>
        <v>0</v>
      </c>
      <c r="AG93" s="83"/>
      <c r="AH93" s="83"/>
      <c r="AI93" s="83"/>
      <c r="AJ93" s="87"/>
      <c r="AK93" s="87"/>
      <c r="AL93" s="87"/>
      <c r="AM93" s="84">
        <f>AG93*'1. Standard_Cost'!$B$25+'Incremental_Cost Year 3'!AH93*'1. Standard_Cost'!$C$25+'Incremental_Cost Year 3'!AI93*'1. Standard_Cost'!$D$25+'Incremental_Cost Year 3'!AJ93+'Incremental_Cost Year 3'!AL93+AK93</f>
        <v>0</v>
      </c>
      <c r="AN93" s="84">
        <f>AM93*'1. Standard_Cost'!$C$29</f>
        <v>0</v>
      </c>
      <c r="AO93" s="87"/>
      <c r="AP93" s="160">
        <f t="shared" ref="AP93:AP96" si="289">AQ93+AR93</f>
        <v>2445098.4</v>
      </c>
      <c r="AQ93" s="113">
        <f>L93+M93</f>
        <v>2445098.4</v>
      </c>
      <c r="AR93" s="113">
        <f>AF93</f>
        <v>0</v>
      </c>
      <c r="AS93" s="113">
        <f>AM93+AN93</f>
        <v>0</v>
      </c>
      <c r="AT93" s="113">
        <f>SUM(AQ93,AR93,AS93)</f>
        <v>2445098.4</v>
      </c>
      <c r="AU93" s="154">
        <f>AT93</f>
        <v>2445098.4</v>
      </c>
      <c r="AV93" s="154"/>
      <c r="AW93" s="154"/>
      <c r="AX93" s="154"/>
      <c r="AY93" s="154"/>
      <c r="AZ93" s="154"/>
      <c r="BA93" s="154"/>
      <c r="BB93" s="155">
        <f>SUM(AU93:BA93)-AT93</f>
        <v>0</v>
      </c>
      <c r="BC93" s="28"/>
      <c r="BD93" s="321">
        <f>+'Incremental_Cost Year 1'!AT93</f>
        <v>2445098.4</v>
      </c>
      <c r="BE93" s="321">
        <f>+'Incremental_Cost Year 2'!AT93</f>
        <v>2445098.4</v>
      </c>
      <c r="BF93" s="321">
        <f t="shared" ref="BF93" si="290">AT93</f>
        <v>2445098.4</v>
      </c>
      <c r="BG93" s="376">
        <f t="shared" ref="BG93" si="291">SUM(BD93:BF93)</f>
        <v>7335295.1999999993</v>
      </c>
      <c r="BJ93" s="369"/>
      <c r="BK93" s="369"/>
    </row>
    <row r="94" spans="1:64" ht="43.9" customHeight="1" outlineLevel="2">
      <c r="A94" s="73"/>
      <c r="B94" s="107"/>
      <c r="C94" s="108"/>
      <c r="D94" s="414" t="s">
        <v>1029</v>
      </c>
      <c r="E94" s="414" t="s">
        <v>873</v>
      </c>
      <c r="F94" s="415">
        <v>2026</v>
      </c>
      <c r="G94" s="415">
        <v>2028</v>
      </c>
      <c r="H94" s="219" t="s">
        <v>875</v>
      </c>
      <c r="I94" s="156"/>
      <c r="J94" s="156"/>
      <c r="K94" s="156"/>
      <c r="L94" s="84">
        <f>SUM(L93:L93)</f>
        <v>2095200</v>
      </c>
      <c r="M94" s="84">
        <f>SUM(M93:M93)</f>
        <v>349898.4</v>
      </c>
      <c r="N94" s="84"/>
      <c r="O94" s="156"/>
      <c r="P94" s="156"/>
      <c r="Q94" s="156"/>
      <c r="R94" s="84">
        <f t="shared" ref="R94:U94" si="292">SUM(R93:R93)</f>
        <v>0</v>
      </c>
      <c r="S94" s="84">
        <f t="shared" si="292"/>
        <v>0</v>
      </c>
      <c r="T94" s="84">
        <f t="shared" si="292"/>
        <v>0</v>
      </c>
      <c r="U94" s="84">
        <f t="shared" si="292"/>
        <v>0</v>
      </c>
      <c r="V94" s="156"/>
      <c r="W94" s="156"/>
      <c r="X94" s="156"/>
      <c r="Y94" s="84">
        <f>SUM(Y93:Y93)</f>
        <v>0</v>
      </c>
      <c r="Z94" s="156"/>
      <c r="AA94" s="156"/>
      <c r="AB94" s="84">
        <f t="shared" ref="AB94:AF94" si="293">SUM(AB93:AB93)</f>
        <v>0</v>
      </c>
      <c r="AC94" s="84">
        <f t="shared" si="293"/>
        <v>0</v>
      </c>
      <c r="AD94" s="84">
        <f t="shared" si="293"/>
        <v>0</v>
      </c>
      <c r="AE94" s="84">
        <f t="shared" si="293"/>
        <v>0</v>
      </c>
      <c r="AF94" s="84">
        <f t="shared" si="293"/>
        <v>0</v>
      </c>
      <c r="AG94" s="156"/>
      <c r="AH94" s="156"/>
      <c r="AI94" s="156"/>
      <c r="AJ94" s="84">
        <f t="shared" ref="AJ94:AN94" si="294">SUM(AJ93:AJ93)</f>
        <v>0</v>
      </c>
      <c r="AK94" s="84">
        <f t="shared" si="294"/>
        <v>0</v>
      </c>
      <c r="AL94" s="84">
        <f t="shared" si="294"/>
        <v>0</v>
      </c>
      <c r="AM94" s="84">
        <f t="shared" si="294"/>
        <v>0</v>
      </c>
      <c r="AN94" s="84">
        <f t="shared" si="294"/>
        <v>0</v>
      </c>
      <c r="AO94" s="157"/>
      <c r="AP94" s="158"/>
      <c r="AQ94" s="84">
        <f t="shared" ref="AQ94:BA94" si="295">SUM(AQ93:AQ93)</f>
        <v>2445098.4</v>
      </c>
      <c r="AR94" s="84">
        <f t="shared" si="295"/>
        <v>0</v>
      </c>
      <c r="AS94" s="84">
        <f t="shared" si="295"/>
        <v>0</v>
      </c>
      <c r="AT94" s="84">
        <f t="shared" si="295"/>
        <v>2445098.4</v>
      </c>
      <c r="AU94" s="84">
        <f t="shared" si="295"/>
        <v>2445098.4</v>
      </c>
      <c r="AV94" s="84">
        <f t="shared" si="295"/>
        <v>0</v>
      </c>
      <c r="AW94" s="84">
        <f t="shared" si="295"/>
        <v>0</v>
      </c>
      <c r="AX94" s="84">
        <f t="shared" si="295"/>
        <v>0</v>
      </c>
      <c r="AY94" s="84">
        <f t="shared" si="295"/>
        <v>0</v>
      </c>
      <c r="AZ94" s="84">
        <f t="shared" si="295"/>
        <v>0</v>
      </c>
      <c r="BA94" s="84">
        <f t="shared" si="295"/>
        <v>0</v>
      </c>
      <c r="BB94" s="84">
        <f t="shared" ref="BB94" ca="1" si="296">SUM(BB87:BB93)</f>
        <v>0</v>
      </c>
      <c r="BC94" s="28"/>
      <c r="BD94" s="322"/>
      <c r="BE94" s="322"/>
      <c r="BF94" s="322"/>
      <c r="BG94" s="322"/>
      <c r="BJ94" s="369"/>
      <c r="BK94" s="369"/>
    </row>
    <row r="95" spans="1:64" ht="75" customHeight="1" outlineLevel="2">
      <c r="A95" s="73"/>
      <c r="B95" s="107"/>
      <c r="C95" s="108"/>
      <c r="D95" s="120"/>
      <c r="E95" s="120"/>
      <c r="F95" s="415">
        <v>2026</v>
      </c>
      <c r="G95" s="415">
        <v>2028</v>
      </c>
      <c r="H95" s="443" t="s">
        <v>1030</v>
      </c>
      <c r="I95" s="87" t="s">
        <v>161</v>
      </c>
      <c r="J95" s="83">
        <v>3</v>
      </c>
      <c r="K95" s="83">
        <v>120</v>
      </c>
      <c r="L95" s="82">
        <f>IF(I95&lt;&gt;0,((VLOOKUP(I95,'1. Standard_Cost'!$B$4:$D$9,2)+VLOOKUP(I95,'1. Standard_Cost'!$B$4:$D$9,3))*J95*K95),"0")</f>
        <v>35791200</v>
      </c>
      <c r="M95" s="82">
        <f>L95*'1. Standard_Cost'!$F$4</f>
        <v>5977130.4000000004</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SUM(AE95,AD95,AC95,AB95,Y95,U95,T95,S95,R95)</f>
        <v>0</v>
      </c>
      <c r="AG95" s="83"/>
      <c r="AH95" s="83"/>
      <c r="AI95" s="83"/>
      <c r="AJ95" s="87"/>
      <c r="AK95" s="87"/>
      <c r="AL95" s="87"/>
      <c r="AM95" s="84">
        <f>AG95*'1. Standard_Cost'!$B$25+'Incremental_Cost Year 3'!AH95*'1. Standard_Cost'!$C$25+'Incremental_Cost Year 3'!AI95*'1. Standard_Cost'!$D$25+'Incremental_Cost Year 3'!AJ95+'Incremental_Cost Year 3'!AL95+AK95</f>
        <v>0</v>
      </c>
      <c r="AN95" s="84">
        <f>AM95*'1. Standard_Cost'!$C$29</f>
        <v>0</v>
      </c>
      <c r="AO95" s="87"/>
      <c r="AP95" s="160">
        <f t="shared" si="289"/>
        <v>41768330.399999999</v>
      </c>
      <c r="AQ95" s="113">
        <f>L95+M95</f>
        <v>41768330.399999999</v>
      </c>
      <c r="AR95" s="113">
        <f>AF95</f>
        <v>0</v>
      </c>
      <c r="AS95" s="113">
        <f>AM95+AN95</f>
        <v>0</v>
      </c>
      <c r="AT95" s="113">
        <f>SUM(AQ95,AR95,AS95)</f>
        <v>41768330.399999999</v>
      </c>
      <c r="AU95" s="154"/>
      <c r="AV95" s="154"/>
      <c r="AW95" s="154"/>
      <c r="AX95" s="154"/>
      <c r="AY95" s="154"/>
      <c r="AZ95" s="154"/>
      <c r="BA95" s="154"/>
      <c r="BB95" s="336">
        <f>SUM(AU95:BA95)-AT95</f>
        <v>-41768330.399999999</v>
      </c>
      <c r="BC95" s="28"/>
      <c r="BD95" s="321">
        <f>+'Incremental_Cost Year 1'!AT95</f>
        <v>72243330.400000006</v>
      </c>
      <c r="BE95" s="321">
        <f>+'Incremental_Cost Year 2'!AT95</f>
        <v>41768330.399999999</v>
      </c>
      <c r="BF95" s="321">
        <f t="shared" ref="BF95:BF96" si="297">AT95</f>
        <v>41768330.399999999</v>
      </c>
      <c r="BG95" s="376">
        <f t="shared" ref="BG95:BG96" si="298">SUM(BD95:BF95)</f>
        <v>155779991.20000002</v>
      </c>
      <c r="BJ95" s="369"/>
      <c r="BK95" s="369"/>
    </row>
    <row r="96" spans="1:64" ht="52.15" customHeight="1" outlineLevel="2">
      <c r="A96" s="73"/>
      <c r="B96" s="107"/>
      <c r="C96" s="108"/>
      <c r="D96" s="120"/>
      <c r="E96" s="120"/>
      <c r="F96" s="415">
        <v>2026</v>
      </c>
      <c r="G96" s="415">
        <v>2028</v>
      </c>
      <c r="H96" s="443" t="s">
        <v>1031</v>
      </c>
      <c r="I96" s="87" t="s">
        <v>3</v>
      </c>
      <c r="J96" s="83">
        <v>3</v>
      </c>
      <c r="K96" s="83">
        <v>5</v>
      </c>
      <c r="L96" s="82">
        <f>IF(I96&lt;&gt;0,((VLOOKUP(I96,'1. Standard_Cost'!$B$4:$D$9,2)+VLOOKUP(I96,'1. Standard_Cost'!$B$4:$D$9,3))*J96*K96),"0")</f>
        <v>2692500</v>
      </c>
      <c r="M96" s="82">
        <f>L96*'1. Standard_Cost'!$F$4</f>
        <v>449647.5</v>
      </c>
      <c r="N96" s="83"/>
      <c r="O96" s="83"/>
      <c r="P96" s="83"/>
      <c r="Q96" s="83"/>
      <c r="R96" s="84">
        <f>'1. Standard_Cost'!$B$13*N96*P96</f>
        <v>0</v>
      </c>
      <c r="S96" s="84">
        <f>N96*O96*P96*'1. Standard_Cost'!$C$13</f>
        <v>0</v>
      </c>
      <c r="T96" s="84">
        <f>N96*P96*Q96*'1. Standard_Cost'!$D$13</f>
        <v>0</v>
      </c>
      <c r="U96" s="84">
        <f>N96*O96*'1. Standard_Cost'!$E$13</f>
        <v>0</v>
      </c>
      <c r="V96" s="83"/>
      <c r="W96" s="83"/>
      <c r="X96" s="83"/>
      <c r="Y96" s="84">
        <f>+V96*((X96*'1. Standard_Cost'!$B$17)+(W96*X96*'1. Standard_Cost'!$C$17))</f>
        <v>0</v>
      </c>
      <c r="Z96" s="83"/>
      <c r="AA96" s="83">
        <v>40</v>
      </c>
      <c r="AB96" s="84">
        <f>+Z96*'1. Standard_Cost'!$B$21+AA96*'1. Standard_Cost'!$C$21</f>
        <v>1000000</v>
      </c>
      <c r="AC96" s="85"/>
      <c r="AD96" s="86"/>
      <c r="AE96" s="84">
        <f>SUM(AD96,AC96,AB96,Y96,U96,T96,S96,R96)*'1. Standard_Cost'!$B$29</f>
        <v>200000</v>
      </c>
      <c r="AF96" s="84">
        <f>SUM(AE96,AD96,AC96,AB96,Y96,U96,T96,S96,R96)</f>
        <v>1200000</v>
      </c>
      <c r="AG96" s="83"/>
      <c r="AH96" s="83"/>
      <c r="AI96" s="83"/>
      <c r="AJ96" s="87"/>
      <c r="AK96" s="87"/>
      <c r="AL96" s="87"/>
      <c r="AM96" s="84">
        <f>AG96*'1. Standard_Cost'!$B$25+'Incremental_Cost Year 3'!AH96*'1. Standard_Cost'!$C$25+'Incremental_Cost Year 3'!AI96*'1. Standard_Cost'!$D$25+'Incremental_Cost Year 3'!AJ96+'Incremental_Cost Year 3'!AL96+AK96</f>
        <v>0</v>
      </c>
      <c r="AN96" s="84">
        <f>AM96*'1. Standard_Cost'!$C$29</f>
        <v>0</v>
      </c>
      <c r="AO96" s="87"/>
      <c r="AP96" s="160">
        <f t="shared" si="289"/>
        <v>4342147.5</v>
      </c>
      <c r="AQ96" s="113">
        <f>L96+M96</f>
        <v>3142147.5</v>
      </c>
      <c r="AR96" s="113">
        <f>AF96</f>
        <v>1200000</v>
      </c>
      <c r="AS96" s="113">
        <f>AM96+AN96</f>
        <v>0</v>
      </c>
      <c r="AT96" s="113">
        <f>SUM(AQ96,AR96,AS96)</f>
        <v>4342147.5</v>
      </c>
      <c r="AU96" s="154">
        <f>AT96-AR96</f>
        <v>3142147.5</v>
      </c>
      <c r="AV96" s="154"/>
      <c r="AW96" s="154"/>
      <c r="AX96" s="154"/>
      <c r="AY96" s="154"/>
      <c r="AZ96" s="154"/>
      <c r="BA96" s="154">
        <v>1200000</v>
      </c>
      <c r="BB96" s="336">
        <f>SUM(AU96:BA96)-AT96</f>
        <v>0</v>
      </c>
      <c r="BC96" s="28"/>
      <c r="BD96" s="321">
        <f>+'Incremental_Cost Year 1'!AT96</f>
        <v>4342147.5</v>
      </c>
      <c r="BE96" s="321">
        <f>+'Incremental_Cost Year 2'!AT96</f>
        <v>4342147.5</v>
      </c>
      <c r="BF96" s="321">
        <f t="shared" si="297"/>
        <v>4342147.5</v>
      </c>
      <c r="BG96" s="376">
        <f t="shared" si="298"/>
        <v>13026442.5</v>
      </c>
      <c r="BJ96" s="369"/>
      <c r="BK96" s="369"/>
    </row>
    <row r="97" spans="1:63" ht="47.25" outlineLevel="1">
      <c r="A97" s="73"/>
      <c r="B97" s="111"/>
      <c r="C97" s="112"/>
      <c r="D97" s="444" t="s">
        <v>813</v>
      </c>
      <c r="E97" s="445" t="s">
        <v>876</v>
      </c>
      <c r="F97" s="346">
        <v>2024</v>
      </c>
      <c r="G97" s="347">
        <v>2026</v>
      </c>
      <c r="H97" s="219" t="s">
        <v>877</v>
      </c>
      <c r="I97" s="156"/>
      <c r="J97" s="156"/>
      <c r="K97" s="156"/>
      <c r="L97" s="84">
        <f>SUM(L93:L96)</f>
        <v>42674100</v>
      </c>
      <c r="M97" s="84">
        <f>SUM(M93:M96)</f>
        <v>7126574.7000000002</v>
      </c>
      <c r="N97" s="156"/>
      <c r="O97" s="156"/>
      <c r="P97" s="156"/>
      <c r="Q97" s="156"/>
      <c r="R97" s="84">
        <f>SUM(R93:R96)</f>
        <v>0</v>
      </c>
      <c r="S97" s="84">
        <f>SUM(S93:S96)</f>
        <v>0</v>
      </c>
      <c r="T97" s="84">
        <f>SUM(T93:T96)</f>
        <v>0</v>
      </c>
      <c r="U97" s="84">
        <f>SUM(U93:U96)</f>
        <v>0</v>
      </c>
      <c r="V97" s="156"/>
      <c r="W97" s="156"/>
      <c r="X97" s="156"/>
      <c r="Y97" s="84">
        <f>SUM(Y93:Y96)</f>
        <v>0</v>
      </c>
      <c r="Z97" s="156"/>
      <c r="AA97" s="156"/>
      <c r="AB97" s="84">
        <f>SUM(AB93:AB96)</f>
        <v>1000000</v>
      </c>
      <c r="AC97" s="84">
        <f>SUM(AC93:AC96)</f>
        <v>0</v>
      </c>
      <c r="AD97" s="84">
        <f>SUM(AD93:AD96)</f>
        <v>0</v>
      </c>
      <c r="AE97" s="84">
        <f>SUM(AE93:AE96)</f>
        <v>200000</v>
      </c>
      <c r="AF97" s="84">
        <f>SUM(AF93:AF96)</f>
        <v>1200000</v>
      </c>
      <c r="AG97" s="156"/>
      <c r="AH97" s="156"/>
      <c r="AI97" s="156"/>
      <c r="AJ97" s="84">
        <f>SUM(AJ93:AJ96)</f>
        <v>0</v>
      </c>
      <c r="AK97" s="84">
        <f>SUM(AK93:AK96)</f>
        <v>0</v>
      </c>
      <c r="AL97" s="84">
        <f>SUM(AL93:AL96)</f>
        <v>0</v>
      </c>
      <c r="AM97" s="84">
        <f>SUM(AM93:AM96)</f>
        <v>0</v>
      </c>
      <c r="AN97" s="84">
        <f>SUM(AN93:AN96)</f>
        <v>0</v>
      </c>
      <c r="AO97" s="157"/>
      <c r="AP97" s="158"/>
      <c r="AQ97" s="84">
        <f t="shared" ref="AQ97:BB97" si="299">SUM(AQ93:AQ96)</f>
        <v>49800674.699999996</v>
      </c>
      <c r="AR97" s="84">
        <f t="shared" si="299"/>
        <v>1200000</v>
      </c>
      <c r="AS97" s="84">
        <f t="shared" si="299"/>
        <v>0</v>
      </c>
      <c r="AT97" s="84">
        <f t="shared" si="299"/>
        <v>51000674.699999996</v>
      </c>
      <c r="AU97" s="84">
        <f t="shared" si="299"/>
        <v>8032344.2999999998</v>
      </c>
      <c r="AV97" s="84">
        <f t="shared" si="299"/>
        <v>0</v>
      </c>
      <c r="AW97" s="84">
        <f t="shared" si="299"/>
        <v>0</v>
      </c>
      <c r="AX97" s="84">
        <f t="shared" si="299"/>
        <v>0</v>
      </c>
      <c r="AY97" s="84">
        <f t="shared" si="299"/>
        <v>0</v>
      </c>
      <c r="AZ97" s="84">
        <f t="shared" si="299"/>
        <v>0</v>
      </c>
      <c r="BA97" s="84">
        <f t="shared" si="299"/>
        <v>1200000</v>
      </c>
      <c r="BB97" s="84">
        <f t="shared" ca="1" si="299"/>
        <v>-3120000</v>
      </c>
      <c r="BC97" s="28"/>
      <c r="BD97" s="28"/>
      <c r="BE97" s="28"/>
      <c r="BF97" s="28"/>
      <c r="BJ97" s="374"/>
      <c r="BK97" s="374"/>
    </row>
    <row r="98" spans="1:63" ht="78.75" outlineLevel="2">
      <c r="A98" s="73"/>
      <c r="B98" s="181"/>
      <c r="C98" s="188"/>
      <c r="D98" s="186"/>
      <c r="E98" s="136"/>
      <c r="F98" s="257">
        <v>2026</v>
      </c>
      <c r="G98" s="65">
        <v>2028</v>
      </c>
      <c r="H98" s="256" t="s">
        <v>1033</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f>500*90*180</f>
        <v>8100000</v>
      </c>
      <c r="AD98" s="86"/>
      <c r="AE98" s="84">
        <f>SUM(AD98,AC98,AB98,Y98,U98,T98,S98,R98)*'1. Standard_Cost'!$B$29</f>
        <v>1620000</v>
      </c>
      <c r="AF98" s="84">
        <f>SUM(AE98,AD98,AC98,AB98,Y98,U98,T98,S98,R98)</f>
        <v>9720000</v>
      </c>
      <c r="AG98" s="83"/>
      <c r="AH98" s="83"/>
      <c r="AI98" s="83"/>
      <c r="AJ98" s="87"/>
      <c r="AK98" s="87"/>
      <c r="AL98" s="87"/>
      <c r="AM98" s="84">
        <f>AG98*'1. Standard_Cost'!$B$25+'Incremental_Cost Year 3'!AH98*'1. Standard_Cost'!$C$25+'Incremental_Cost Year 3'!AI98*'1. Standard_Cost'!$D$25+'Incremental_Cost Year 3'!AJ98+'Incremental_Cost Year 3'!AL98+AK98</f>
        <v>0</v>
      </c>
      <c r="AN98" s="84">
        <f>AM98*'1. Standard_Cost'!$C$29</f>
        <v>0</v>
      </c>
      <c r="AO98" s="87"/>
      <c r="AP98" s="144">
        <f t="shared" ref="AP98" si="300">AQ98+AR98</f>
        <v>9720000</v>
      </c>
      <c r="AQ98" s="113">
        <f>L98+M98</f>
        <v>0</v>
      </c>
      <c r="AR98" s="113">
        <f>AF98</f>
        <v>9720000</v>
      </c>
      <c r="AS98" s="113">
        <f>AM98+AN98</f>
        <v>0</v>
      </c>
      <c r="AT98" s="113">
        <f>SUM(AQ98,AR98,AS98)</f>
        <v>9720000</v>
      </c>
      <c r="AU98" s="154"/>
      <c r="AV98" s="154"/>
      <c r="AW98" s="154"/>
      <c r="AX98" s="154"/>
      <c r="AY98" s="154"/>
      <c r="AZ98" s="154"/>
      <c r="BA98" s="154"/>
      <c r="BB98" s="155">
        <f>SUM(AU98:BA98)-AT98</f>
        <v>-9720000</v>
      </c>
      <c r="BC98" s="28"/>
      <c r="BD98" s="321">
        <f>+'Incremental_Cost Year 1'!AT98</f>
        <v>9720000</v>
      </c>
      <c r="BE98" s="321">
        <f>+'Incremental_Cost Year 2'!AT98</f>
        <v>9720000</v>
      </c>
      <c r="BF98" s="321">
        <f t="shared" ref="BF98" si="301">AT98</f>
        <v>9720000</v>
      </c>
      <c r="BG98" s="321">
        <f t="shared" ref="BG98" si="302">SUM(BD98:BF98)</f>
        <v>29160000</v>
      </c>
      <c r="BJ98" s="369"/>
      <c r="BK98" s="369"/>
    </row>
    <row r="99" spans="1:63" ht="33.6" customHeight="1" outlineLevel="2">
      <c r="A99" s="73"/>
      <c r="B99" s="107"/>
      <c r="C99" s="189"/>
      <c r="D99" s="444" t="s">
        <v>802</v>
      </c>
      <c r="E99" s="444" t="s">
        <v>878</v>
      </c>
      <c r="F99" s="257">
        <v>2026</v>
      </c>
      <c r="G99" s="65">
        <v>2028</v>
      </c>
      <c r="H99" s="219" t="s">
        <v>879</v>
      </c>
      <c r="I99" s="156"/>
      <c r="J99" s="156"/>
      <c r="K99" s="156"/>
      <c r="L99" s="84">
        <f>SUM(L98:L98)</f>
        <v>0</v>
      </c>
      <c r="M99" s="84">
        <f>SUM(M98:M98)</f>
        <v>0</v>
      </c>
      <c r="N99" s="156"/>
      <c r="O99" s="156"/>
      <c r="P99" s="156"/>
      <c r="Q99" s="156"/>
      <c r="R99" s="84">
        <f t="shared" ref="R99:U99" si="303">SUM(R98:R98)</f>
        <v>0</v>
      </c>
      <c r="S99" s="84">
        <f t="shared" si="303"/>
        <v>0</v>
      </c>
      <c r="T99" s="84">
        <f t="shared" si="303"/>
        <v>0</v>
      </c>
      <c r="U99" s="84">
        <f t="shared" si="303"/>
        <v>0</v>
      </c>
      <c r="V99" s="156"/>
      <c r="W99" s="156"/>
      <c r="X99" s="156"/>
      <c r="Y99" s="84">
        <f>SUM(Y98:Y98)</f>
        <v>0</v>
      </c>
      <c r="Z99" s="156"/>
      <c r="AA99" s="156"/>
      <c r="AB99" s="84">
        <f t="shared" ref="AB99:AF99" si="304">SUM(AB98:AB98)</f>
        <v>0</v>
      </c>
      <c r="AC99" s="84">
        <f t="shared" si="304"/>
        <v>8100000</v>
      </c>
      <c r="AD99" s="84">
        <f t="shared" si="304"/>
        <v>0</v>
      </c>
      <c r="AE99" s="84">
        <f t="shared" si="304"/>
        <v>1620000</v>
      </c>
      <c r="AF99" s="84">
        <f t="shared" si="304"/>
        <v>9720000</v>
      </c>
      <c r="AG99" s="156"/>
      <c r="AH99" s="156"/>
      <c r="AI99" s="156"/>
      <c r="AJ99" s="84">
        <f>SUM(AJ96:AJ98)</f>
        <v>0</v>
      </c>
      <c r="AK99" s="84">
        <f>SUM(AK96:AK98)</f>
        <v>0</v>
      </c>
      <c r="AL99" s="84">
        <f>SUM(AL96:AL98)</f>
        <v>0</v>
      </c>
      <c r="AM99" s="84">
        <f>SUM(AM96:AM98)</f>
        <v>0</v>
      </c>
      <c r="AN99" s="84">
        <f>SUM(AN96:AN98)</f>
        <v>0</v>
      </c>
      <c r="AO99" s="157"/>
      <c r="AP99" s="158"/>
      <c r="AQ99" s="84">
        <f t="shared" ref="AQ99:BB99" si="305">SUM(AQ98:AQ98)</f>
        <v>0</v>
      </c>
      <c r="AR99" s="84">
        <f t="shared" si="305"/>
        <v>9720000</v>
      </c>
      <c r="AS99" s="84">
        <f t="shared" si="305"/>
        <v>0</v>
      </c>
      <c r="AT99" s="84">
        <f t="shared" si="305"/>
        <v>9720000</v>
      </c>
      <c r="AU99" s="84">
        <f t="shared" si="305"/>
        <v>0</v>
      </c>
      <c r="AV99" s="84">
        <f t="shared" si="305"/>
        <v>0</v>
      </c>
      <c r="AW99" s="84">
        <f t="shared" si="305"/>
        <v>0</v>
      </c>
      <c r="AX99" s="84">
        <f t="shared" si="305"/>
        <v>0</v>
      </c>
      <c r="AY99" s="84">
        <f t="shared" si="305"/>
        <v>0</v>
      </c>
      <c r="AZ99" s="84">
        <f t="shared" si="305"/>
        <v>0</v>
      </c>
      <c r="BA99" s="84">
        <f t="shared" si="305"/>
        <v>0</v>
      </c>
      <c r="BB99" s="84">
        <f t="shared" si="305"/>
        <v>-9720000</v>
      </c>
      <c r="BC99" s="28"/>
      <c r="BD99" s="321"/>
      <c r="BE99" s="321"/>
      <c r="BF99" s="321"/>
      <c r="BG99" s="321"/>
      <c r="BJ99" s="369"/>
      <c r="BK99" s="369"/>
    </row>
    <row r="100" spans="1:63" ht="72" customHeight="1" outlineLevel="2">
      <c r="A100" s="73"/>
      <c r="B100" s="107"/>
      <c r="C100" s="189"/>
      <c r="D100" s="186"/>
      <c r="E100" s="121"/>
      <c r="F100" s="126">
        <v>2026</v>
      </c>
      <c r="G100" s="93">
        <v>2028</v>
      </c>
      <c r="H100" s="67" t="s">
        <v>882</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f>(20800*2*400)+(20800*1500)</f>
        <v>47840000</v>
      </c>
      <c r="AD100" s="86"/>
      <c r="AE100" s="84">
        <f>SUM(AD100,AC100,AB100,Y100,U100,T100,S100,R100)*'1. Standard_Cost'!$B$29</f>
        <v>9568000</v>
      </c>
      <c r="AF100" s="84">
        <f>SUM(AE100,AD100,AC100,AB100,Y100,U100,T100,S100,R100)</f>
        <v>57408000</v>
      </c>
      <c r="AG100" s="83"/>
      <c r="AH100" s="83"/>
      <c r="AI100" s="83"/>
      <c r="AJ100" s="87"/>
      <c r="AK100" s="87"/>
      <c r="AL100" s="87"/>
      <c r="AM100" s="84">
        <f>AG100*'1. Standard_Cost'!$B$25+'Incremental_Cost Year 3'!AH100*'1. Standard_Cost'!$C$25+'Incremental_Cost Year 3'!AI100*'1. Standard_Cost'!$D$25+'Incremental_Cost Year 3'!AJ100+'Incremental_Cost Year 3'!AL100+AK100</f>
        <v>0</v>
      </c>
      <c r="AN100" s="84">
        <f>AM100*'1. Standard_Cost'!$C$29</f>
        <v>0</v>
      </c>
      <c r="AO100" s="153"/>
      <c r="AP100" s="144">
        <f t="shared" ref="AP100" si="306">AQ100+AR100</f>
        <v>57408000</v>
      </c>
      <c r="AQ100" s="113">
        <f>L100+M100</f>
        <v>0</v>
      </c>
      <c r="AR100" s="113">
        <f>AF100</f>
        <v>57408000</v>
      </c>
      <c r="AS100" s="113">
        <f>AM100+AN100</f>
        <v>0</v>
      </c>
      <c r="AT100" s="113">
        <f>SUM(AQ100,AR100,AS100)</f>
        <v>57408000</v>
      </c>
      <c r="AU100" s="154"/>
      <c r="AV100" s="154"/>
      <c r="AW100" s="154"/>
      <c r="AX100" s="154"/>
      <c r="AY100" s="154"/>
      <c r="AZ100" s="154"/>
      <c r="BA100" s="154">
        <f>AT100/2</f>
        <v>28704000</v>
      </c>
      <c r="BB100" s="155">
        <f>SUM(AU100:BA100)-AT100</f>
        <v>-28704000</v>
      </c>
      <c r="BC100" s="28"/>
      <c r="BD100" s="321">
        <f>+'Incremental_Cost Year 1'!AT100</f>
        <v>57408000</v>
      </c>
      <c r="BE100" s="321">
        <f>+'Incremental_Cost Year 2'!AT100</f>
        <v>57408000</v>
      </c>
      <c r="BF100" s="321">
        <f t="shared" ref="BF100" si="307">AT100</f>
        <v>57408000</v>
      </c>
      <c r="BG100" s="321">
        <f t="shared" ref="BG100" si="308">SUM(BD100:BF100)</f>
        <v>172224000</v>
      </c>
      <c r="BJ100" s="369"/>
      <c r="BK100" s="369"/>
    </row>
    <row r="101" spans="1:63" ht="49.15" customHeight="1" outlineLevel="2">
      <c r="A101" s="73"/>
      <c r="B101" s="107"/>
      <c r="C101" s="189"/>
      <c r="D101" s="414" t="s">
        <v>858</v>
      </c>
      <c r="E101" s="414" t="s">
        <v>880</v>
      </c>
      <c r="F101" s="65">
        <v>2026</v>
      </c>
      <c r="G101" s="65">
        <v>2028</v>
      </c>
      <c r="H101" s="219" t="s">
        <v>881</v>
      </c>
      <c r="I101" s="156"/>
      <c r="J101" s="156"/>
      <c r="K101" s="156"/>
      <c r="L101" s="84">
        <f>SUM(L100:L100)</f>
        <v>0</v>
      </c>
      <c r="M101" s="84">
        <f>SUM(M100:M100)</f>
        <v>0</v>
      </c>
      <c r="N101" s="156"/>
      <c r="O101" s="156"/>
      <c r="P101" s="156"/>
      <c r="Q101" s="156"/>
      <c r="R101" s="84">
        <f t="shared" ref="R101:U103" si="309">SUM(R100:R100)</f>
        <v>0</v>
      </c>
      <c r="S101" s="84">
        <f t="shared" si="309"/>
        <v>0</v>
      </c>
      <c r="T101" s="84">
        <f t="shared" si="309"/>
        <v>0</v>
      </c>
      <c r="U101" s="84">
        <f t="shared" si="309"/>
        <v>0</v>
      </c>
      <c r="V101" s="156"/>
      <c r="W101" s="156"/>
      <c r="X101" s="156"/>
      <c r="Y101" s="84">
        <f>SUM(Y100:Y100)</f>
        <v>0</v>
      </c>
      <c r="Z101" s="156"/>
      <c r="AA101" s="156"/>
      <c r="AB101" s="84">
        <f t="shared" ref="AB101:AF103" si="310">SUM(AB100:AB100)</f>
        <v>0</v>
      </c>
      <c r="AC101" s="84">
        <f t="shared" si="310"/>
        <v>47840000</v>
      </c>
      <c r="AD101" s="84">
        <f t="shared" si="310"/>
        <v>0</v>
      </c>
      <c r="AE101" s="84">
        <f t="shared" si="310"/>
        <v>9568000</v>
      </c>
      <c r="AF101" s="84">
        <f t="shared" si="310"/>
        <v>57408000</v>
      </c>
      <c r="AG101" s="156"/>
      <c r="AH101" s="156"/>
      <c r="AI101" s="156"/>
      <c r="AJ101" s="84">
        <f>SUM(AJ97:AJ100)</f>
        <v>0</v>
      </c>
      <c r="AK101" s="84">
        <f>SUM(AK97:AK100)</f>
        <v>0</v>
      </c>
      <c r="AL101" s="84">
        <f>SUM(AL97:AL100)</f>
        <v>0</v>
      </c>
      <c r="AM101" s="84">
        <f>SUM(AM97:AM100)</f>
        <v>0</v>
      </c>
      <c r="AN101" s="84">
        <f>SUM(AN97:AN100)</f>
        <v>0</v>
      </c>
      <c r="AO101" s="157"/>
      <c r="AP101" s="158"/>
      <c r="AQ101" s="84">
        <f t="shared" ref="AQ101:BB103" si="311">SUM(AQ100:AQ100)</f>
        <v>0</v>
      </c>
      <c r="AR101" s="84">
        <f t="shared" si="311"/>
        <v>57408000</v>
      </c>
      <c r="AS101" s="84">
        <f t="shared" si="311"/>
        <v>0</v>
      </c>
      <c r="AT101" s="84">
        <f t="shared" si="311"/>
        <v>57408000</v>
      </c>
      <c r="AU101" s="84">
        <f t="shared" si="311"/>
        <v>0</v>
      </c>
      <c r="AV101" s="84">
        <f t="shared" si="311"/>
        <v>0</v>
      </c>
      <c r="AW101" s="84">
        <f t="shared" si="311"/>
        <v>0</v>
      </c>
      <c r="AX101" s="84">
        <f t="shared" si="311"/>
        <v>0</v>
      </c>
      <c r="AY101" s="84">
        <f t="shared" si="311"/>
        <v>0</v>
      </c>
      <c r="AZ101" s="84">
        <f t="shared" si="311"/>
        <v>0</v>
      </c>
      <c r="BA101" s="84">
        <f t="shared" si="311"/>
        <v>28704000</v>
      </c>
      <c r="BB101" s="84">
        <f t="shared" si="311"/>
        <v>-28704000</v>
      </c>
      <c r="BC101" s="28"/>
      <c r="BD101" s="321"/>
      <c r="BE101" s="321"/>
      <c r="BF101" s="321"/>
      <c r="BG101" s="321"/>
      <c r="BJ101" s="369"/>
      <c r="BK101" s="369"/>
    </row>
    <row r="102" spans="1:63" ht="69.599999999999994" customHeight="1" outlineLevel="2">
      <c r="A102" s="73"/>
      <c r="B102" s="107"/>
      <c r="C102" s="189"/>
      <c r="D102" s="186"/>
      <c r="E102" s="121"/>
      <c r="F102" s="257">
        <v>2026</v>
      </c>
      <c r="G102" s="65">
        <v>2028</v>
      </c>
      <c r="H102" s="67" t="s">
        <v>883</v>
      </c>
      <c r="I102" s="87" t="s">
        <v>161</v>
      </c>
      <c r="J102" s="83">
        <v>6</v>
      </c>
      <c r="K102" s="83">
        <v>30</v>
      </c>
      <c r="L102" s="82">
        <f>IF(I102&lt;&gt;0,((VLOOKUP(I102,'1. Standard_Cost'!$B$4:$D$9,2)+VLOOKUP(I102,'1. Standard_Cost'!$B$4:$D$9,3))*J102*K102),"0")</f>
        <v>17895600</v>
      </c>
      <c r="M102" s="82">
        <f>L102*'1. Standard_Cost'!$F$4</f>
        <v>2988565.2</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f>(L102+M102)*0.1</f>
        <v>2088416.52</v>
      </c>
      <c r="AD102" s="86"/>
      <c r="AE102" s="84">
        <f>SUM(AD102,AC102,AB102,Y102,U102,T102,S102,R102)*'1. Standard_Cost'!$B$29</f>
        <v>417683.304</v>
      </c>
      <c r="AF102" s="84">
        <f>SUM(AE102,AD102,AC102,AB102,Y102,U102,T102,S102,R102)</f>
        <v>2506099.824</v>
      </c>
      <c r="AG102" s="83"/>
      <c r="AH102" s="83"/>
      <c r="AI102" s="83"/>
      <c r="AJ102" s="87"/>
      <c r="AK102" s="87"/>
      <c r="AL102" s="87"/>
      <c r="AM102" s="84">
        <f>AG102*'1. Standard_Cost'!$B$25+'Incremental_Cost Year 3'!AH102*'1. Standard_Cost'!$C$25+'Incremental_Cost Year 3'!AI102*'1. Standard_Cost'!$D$25+'Incremental_Cost Year 3'!AJ102+'Incremental_Cost Year 3'!AL102+AK102</f>
        <v>0</v>
      </c>
      <c r="AN102" s="84">
        <f>AM102*'1. Standard_Cost'!$C$29</f>
        <v>0</v>
      </c>
      <c r="AO102" s="153"/>
      <c r="AP102" s="144">
        <f t="shared" ref="AP102" si="312">AQ102+AR102</f>
        <v>23390265.024</v>
      </c>
      <c r="AQ102" s="113">
        <f>L102+M102</f>
        <v>20884165.199999999</v>
      </c>
      <c r="AR102" s="113">
        <f>AF102</f>
        <v>2506099.824</v>
      </c>
      <c r="AS102" s="113">
        <f>AM102+AN102</f>
        <v>0</v>
      </c>
      <c r="AT102" s="113">
        <f>SUM(AQ102,AR102,AS102)</f>
        <v>23390265.024</v>
      </c>
      <c r="AU102" s="154"/>
      <c r="AV102" s="154"/>
      <c r="AW102" s="154"/>
      <c r="AX102" s="154"/>
      <c r="AY102" s="154"/>
      <c r="AZ102" s="154"/>
      <c r="BA102" s="154">
        <f>AT102</f>
        <v>23390265.024</v>
      </c>
      <c r="BB102" s="155">
        <f>SUM(AU102:BA102)-AT102</f>
        <v>0</v>
      </c>
      <c r="BC102" s="28"/>
      <c r="BD102" s="321">
        <f>+'Incremental_Cost Year 1'!AT102</f>
        <v>23390265.024</v>
      </c>
      <c r="BE102" s="321">
        <f>+'Incremental_Cost Year 2'!AT102</f>
        <v>23390265.024</v>
      </c>
      <c r="BF102" s="321">
        <f t="shared" ref="BF102" si="313">AT102</f>
        <v>23390265.024</v>
      </c>
      <c r="BG102" s="321">
        <f t="shared" ref="BG102" si="314">SUM(BD102:BF102)</f>
        <v>70170795.071999997</v>
      </c>
      <c r="BJ102" s="369"/>
      <c r="BK102" s="369"/>
    </row>
    <row r="103" spans="1:63" ht="69.599999999999994" customHeight="1" outlineLevel="2">
      <c r="A103" s="73"/>
      <c r="B103" s="107"/>
      <c r="C103" s="189"/>
      <c r="D103" s="414" t="s">
        <v>825</v>
      </c>
      <c r="E103" s="414" t="s">
        <v>884</v>
      </c>
      <c r="F103" s="257">
        <v>2026</v>
      </c>
      <c r="G103" s="65">
        <v>2028</v>
      </c>
      <c r="H103" s="219" t="s">
        <v>885</v>
      </c>
      <c r="I103" s="156"/>
      <c r="J103" s="156"/>
      <c r="K103" s="156"/>
      <c r="L103" s="84">
        <f>SUM(L102:L102)</f>
        <v>17895600</v>
      </c>
      <c r="M103" s="84">
        <f>SUM(M102:M102)</f>
        <v>2988565.2</v>
      </c>
      <c r="N103" s="156"/>
      <c r="O103" s="156"/>
      <c r="P103" s="156"/>
      <c r="Q103" s="156"/>
      <c r="R103" s="84">
        <f t="shared" si="309"/>
        <v>0</v>
      </c>
      <c r="S103" s="84">
        <f t="shared" si="309"/>
        <v>0</v>
      </c>
      <c r="T103" s="84">
        <f t="shared" si="309"/>
        <v>0</v>
      </c>
      <c r="U103" s="84">
        <f t="shared" si="309"/>
        <v>0</v>
      </c>
      <c r="V103" s="156"/>
      <c r="W103" s="156"/>
      <c r="X103" s="156"/>
      <c r="Y103" s="84">
        <f>SUM(Y102:Y102)</f>
        <v>0</v>
      </c>
      <c r="Z103" s="156"/>
      <c r="AA103" s="156"/>
      <c r="AB103" s="84">
        <f t="shared" si="310"/>
        <v>0</v>
      </c>
      <c r="AC103" s="84">
        <f t="shared" si="310"/>
        <v>2088416.52</v>
      </c>
      <c r="AD103" s="84">
        <f t="shared" si="310"/>
        <v>0</v>
      </c>
      <c r="AE103" s="84">
        <f t="shared" si="310"/>
        <v>417683.304</v>
      </c>
      <c r="AF103" s="84">
        <f t="shared" si="310"/>
        <v>2506099.824</v>
      </c>
      <c r="AG103" s="156"/>
      <c r="AH103" s="156"/>
      <c r="AI103" s="156"/>
      <c r="AJ103" s="84">
        <f>SUM(AJ99:AJ102)</f>
        <v>0</v>
      </c>
      <c r="AK103" s="84">
        <f>SUM(AK99:AK102)</f>
        <v>0</v>
      </c>
      <c r="AL103" s="84">
        <f>SUM(AL99:AL102)</f>
        <v>0</v>
      </c>
      <c r="AM103" s="84">
        <f>SUM(AM99:AM102)</f>
        <v>0</v>
      </c>
      <c r="AN103" s="84">
        <f>SUM(AN99:AN102)</f>
        <v>0</v>
      </c>
      <c r="AO103" s="157"/>
      <c r="AP103" s="158"/>
      <c r="AQ103" s="84">
        <f t="shared" si="311"/>
        <v>20884165.199999999</v>
      </c>
      <c r="AR103" s="84">
        <f t="shared" si="311"/>
        <v>2506099.824</v>
      </c>
      <c r="AS103" s="84">
        <f t="shared" si="311"/>
        <v>0</v>
      </c>
      <c r="AT103" s="84">
        <f t="shared" si="311"/>
        <v>23390265.024</v>
      </c>
      <c r="AU103" s="84">
        <f t="shared" si="311"/>
        <v>0</v>
      </c>
      <c r="AV103" s="84">
        <f t="shared" si="311"/>
        <v>0</v>
      </c>
      <c r="AW103" s="84">
        <f t="shared" si="311"/>
        <v>0</v>
      </c>
      <c r="AX103" s="84">
        <f t="shared" si="311"/>
        <v>0</v>
      </c>
      <c r="AY103" s="84">
        <f t="shared" si="311"/>
        <v>0</v>
      </c>
      <c r="AZ103" s="84">
        <f t="shared" si="311"/>
        <v>0</v>
      </c>
      <c r="BA103" s="84">
        <f t="shared" si="311"/>
        <v>23390265.024</v>
      </c>
      <c r="BB103" s="84">
        <f t="shared" si="311"/>
        <v>0</v>
      </c>
      <c r="BC103" s="28"/>
      <c r="BD103" s="321"/>
      <c r="BE103" s="321"/>
      <c r="BF103" s="321"/>
      <c r="BG103" s="321"/>
      <c r="BJ103" s="369"/>
      <c r="BK103" s="369"/>
    </row>
    <row r="104" spans="1:63" ht="64.5" customHeight="1" outlineLevel="2">
      <c r="A104" s="73"/>
      <c r="B104" s="107"/>
      <c r="C104" s="108"/>
      <c r="D104" s="90"/>
      <c r="E104" s="121"/>
      <c r="F104" s="257">
        <v>2026</v>
      </c>
      <c r="G104" s="65">
        <v>2028</v>
      </c>
      <c r="H104" s="452" t="s">
        <v>1037</v>
      </c>
      <c r="I104" s="87" t="s">
        <v>161</v>
      </c>
      <c r="J104" s="254">
        <v>3</v>
      </c>
      <c r="K104" s="83">
        <v>15</v>
      </c>
      <c r="L104" s="82">
        <f>IF(I104&lt;&gt;0,((VLOOKUP(I104,'1. Standard_Cost'!$B$4:$D$9,2)+VLOOKUP(I104,'1. Standard_Cost'!$B$4:$D$9,3))*J104*K104),"0")</f>
        <v>4473900</v>
      </c>
      <c r="M104" s="82">
        <f>L104*'1. Standard_Cost'!$F$4</f>
        <v>747141.3</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83"/>
      <c r="AB104" s="84">
        <f>+Z104*'1. Standard_Cost'!$B$21+AA104*'1. Standard_Cost'!$C$21</f>
        <v>0</v>
      </c>
      <c r="AC104" s="85">
        <f>(700*20000)+(700*13*7*400)+(3*3*500000)</f>
        <v>43980000</v>
      </c>
      <c r="AD104" s="86"/>
      <c r="AE104" s="84">
        <f>SUM(AD104,AC104,AB104,Y104,U104,T104,S104,R104)*'1. Standard_Cost'!$B$29</f>
        <v>8796000</v>
      </c>
      <c r="AF104" s="84">
        <f>SUM(AE104,AD104,AC104,AB104,Y104,U104,T104,S104,R104)</f>
        <v>52776000</v>
      </c>
      <c r="AG104" s="83"/>
      <c r="AH104" s="83"/>
      <c r="AI104" s="83"/>
      <c r="AJ104" s="87"/>
      <c r="AK104" s="87"/>
      <c r="AL104" s="87"/>
      <c r="AM104" s="84">
        <f>AG104*'1. Standard_Cost'!$B$25+'Incremental_Cost Year 3'!AH104*'1. Standard_Cost'!$C$25+'Incremental_Cost Year 3'!AI104*'1. Standard_Cost'!$D$25+'Incremental_Cost Year 3'!AJ104+'Incremental_Cost Year 3'!AL104+AK104</f>
        <v>0</v>
      </c>
      <c r="AN104" s="84">
        <f>AM104*'1. Standard_Cost'!$C$29</f>
        <v>0</v>
      </c>
      <c r="AO104" s="153"/>
      <c r="AP104" s="144">
        <f t="shared" ref="AP104" si="315">AQ104+AR104</f>
        <v>57997041.299999997</v>
      </c>
      <c r="AQ104" s="113">
        <f>L104+M104</f>
        <v>5221041.3</v>
      </c>
      <c r="AR104" s="113">
        <f>AF104</f>
        <v>52776000</v>
      </c>
      <c r="AS104" s="113">
        <f>AM104+AN104</f>
        <v>0</v>
      </c>
      <c r="AT104" s="113">
        <f>SUM(AQ104,AR104,AS104)</f>
        <v>57997041.299999997</v>
      </c>
      <c r="AU104" s="154"/>
      <c r="AV104" s="154"/>
      <c r="AW104" s="154"/>
      <c r="AX104" s="154"/>
      <c r="AY104" s="154"/>
      <c r="AZ104" s="154"/>
      <c r="BA104" s="154"/>
      <c r="BB104" s="155">
        <f>SUM(AU104:BA104)-AT104</f>
        <v>-57997041.299999997</v>
      </c>
      <c r="BC104" s="28"/>
      <c r="BD104" s="321">
        <f>+'Incremental_Cost Year 1'!AT104</f>
        <v>57997041.299999997</v>
      </c>
      <c r="BE104" s="321">
        <f>+'Incremental_Cost Year 2'!AT104</f>
        <v>57997041.299999997</v>
      </c>
      <c r="BF104" s="321">
        <f t="shared" ref="BF104" si="316">AT104</f>
        <v>57997041.299999997</v>
      </c>
      <c r="BG104" s="321">
        <f t="shared" ref="BG104" si="317">SUM(BD104:BF104)</f>
        <v>173991123.89999998</v>
      </c>
      <c r="BJ104" s="369"/>
      <c r="BK104" s="369"/>
    </row>
    <row r="105" spans="1:63" ht="32.450000000000003" customHeight="1" outlineLevel="1">
      <c r="A105" s="73"/>
      <c r="B105" s="181"/>
      <c r="C105" s="252"/>
      <c r="D105" s="451" t="s">
        <v>824</v>
      </c>
      <c r="E105" s="451" t="s">
        <v>886</v>
      </c>
      <c r="F105" s="257">
        <v>2026</v>
      </c>
      <c r="G105" s="65">
        <v>2028</v>
      </c>
      <c r="H105" s="219" t="s">
        <v>887</v>
      </c>
      <c r="I105" s="156"/>
      <c r="J105" s="156"/>
      <c r="K105" s="156"/>
      <c r="L105" s="84">
        <f>SUM(L104:L104)</f>
        <v>4473900</v>
      </c>
      <c r="M105" s="84">
        <f>SUM(M104:M104)</f>
        <v>747141.3</v>
      </c>
      <c r="N105" s="156"/>
      <c r="O105" s="156"/>
      <c r="P105" s="156"/>
      <c r="Q105" s="156"/>
      <c r="R105" s="84">
        <f>SUM(R104:R104)</f>
        <v>0</v>
      </c>
      <c r="S105" s="84">
        <f>SUM(S104:S104)</f>
        <v>0</v>
      </c>
      <c r="T105" s="84">
        <f>SUM(T104:T104)</f>
        <v>0</v>
      </c>
      <c r="U105" s="84">
        <f>SUM(U104:U104)</f>
        <v>0</v>
      </c>
      <c r="V105" s="156"/>
      <c r="W105" s="156"/>
      <c r="X105" s="156"/>
      <c r="Y105" s="84">
        <f>SUM(Y104:Y104)</f>
        <v>0</v>
      </c>
      <c r="Z105" s="156"/>
      <c r="AA105" s="156"/>
      <c r="AB105" s="84">
        <f>SUM(AB104:AB104)</f>
        <v>0</v>
      </c>
      <c r="AC105" s="84">
        <f>SUM(AC104:AC104)</f>
        <v>43980000</v>
      </c>
      <c r="AD105" s="84">
        <f>SUM(AD104:AD104)</f>
        <v>0</v>
      </c>
      <c r="AE105" s="84">
        <f>SUM(AE104:AE104)</f>
        <v>8796000</v>
      </c>
      <c r="AF105" s="84">
        <f>SUM(AF104:AF104)</f>
        <v>52776000</v>
      </c>
      <c r="AG105" s="156"/>
      <c r="AH105" s="156"/>
      <c r="AI105" s="156"/>
      <c r="AJ105" s="84">
        <f>SUM(AJ104:AJ104)</f>
        <v>0</v>
      </c>
      <c r="AK105" s="84">
        <f>SUM(AK104:AK104)</f>
        <v>0</v>
      </c>
      <c r="AL105" s="84">
        <f>SUM(AL104:AL104)</f>
        <v>0</v>
      </c>
      <c r="AM105" s="84">
        <f>SUM(AM104:AM104)</f>
        <v>0</v>
      </c>
      <c r="AN105" s="84">
        <f>SUM(AN104:AN104)</f>
        <v>0</v>
      </c>
      <c r="AO105" s="157"/>
      <c r="AP105" s="158"/>
      <c r="AQ105" s="84">
        <f t="shared" ref="AQ105:BB105" si="318">SUM(AQ104:AQ104)</f>
        <v>5221041.3</v>
      </c>
      <c r="AR105" s="84">
        <f t="shared" si="318"/>
        <v>52776000</v>
      </c>
      <c r="AS105" s="84">
        <f t="shared" si="318"/>
        <v>0</v>
      </c>
      <c r="AT105" s="84">
        <f t="shared" si="318"/>
        <v>57997041.299999997</v>
      </c>
      <c r="AU105" s="84">
        <f t="shared" si="318"/>
        <v>0</v>
      </c>
      <c r="AV105" s="84">
        <f t="shared" si="318"/>
        <v>0</v>
      </c>
      <c r="AW105" s="84">
        <f t="shared" si="318"/>
        <v>0</v>
      </c>
      <c r="AX105" s="84">
        <f t="shared" si="318"/>
        <v>0</v>
      </c>
      <c r="AY105" s="84">
        <f t="shared" si="318"/>
        <v>0</v>
      </c>
      <c r="AZ105" s="84">
        <f t="shared" si="318"/>
        <v>0</v>
      </c>
      <c r="BA105" s="84">
        <f t="shared" si="318"/>
        <v>0</v>
      </c>
      <c r="BB105" s="84">
        <f t="shared" si="318"/>
        <v>-57997041.299999997</v>
      </c>
      <c r="BC105" s="28"/>
      <c r="BD105" s="28"/>
      <c r="BE105" s="28"/>
      <c r="BF105" s="28"/>
      <c r="BJ105" s="374"/>
      <c r="BK105" s="374"/>
    </row>
    <row r="106" spans="1:63" ht="42.75" customHeight="1" outlineLevel="2">
      <c r="A106" s="73"/>
      <c r="B106" s="107"/>
      <c r="C106" s="189"/>
      <c r="D106" s="198"/>
      <c r="E106" s="198"/>
      <c r="F106" s="415">
        <v>2026</v>
      </c>
      <c r="G106" s="415">
        <v>2028</v>
      </c>
      <c r="H106" s="67" t="s">
        <v>890</v>
      </c>
      <c r="I106" s="87" t="s">
        <v>5</v>
      </c>
      <c r="J106" s="249">
        <v>0.5</v>
      </c>
      <c r="K106" s="83">
        <v>3</v>
      </c>
      <c r="L106" s="82">
        <f>IF(I106&lt;&gt;0,((VLOOKUP(I106,'1. Standard_Cost'!$B$4:$D$9,2)+VLOOKUP(I106,'1. Standard_Cost'!$B$4:$D$9,3))*J106*K106),"0")</f>
        <v>173130</v>
      </c>
      <c r="M106" s="82">
        <f>L106*'1. Standard_Cost'!$F$4</f>
        <v>28912.710000000003</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83"/>
      <c r="AB106" s="84">
        <f>+Z106*'1. Standard_Cost'!$B$21+AA106*'1. Standard_Cost'!$C$21</f>
        <v>0</v>
      </c>
      <c r="AC106" s="85">
        <f>(L106+M106)*0.1</f>
        <v>20204.271000000001</v>
      </c>
      <c r="AD106" s="86"/>
      <c r="AE106" s="84">
        <f>SUM(AD106,AC106,AB106,Y106,U106,T106,S106,R106)*'1. Standard_Cost'!$B$29</f>
        <v>4040.8542000000002</v>
      </c>
      <c r="AF106" s="84">
        <f>SUM(AE106,AD106,AC106,AB106,Y106,U106,T106,S106,R106)</f>
        <v>24245.125200000002</v>
      </c>
      <c r="AG106" s="83"/>
      <c r="AH106" s="83"/>
      <c r="AI106" s="83"/>
      <c r="AJ106" s="87"/>
      <c r="AK106" s="87"/>
      <c r="AL106" s="87"/>
      <c r="AM106" s="84">
        <f>AG106*'1. Standard_Cost'!$B$25+'Incremental_Cost Year 3'!AH106*'1. Standard_Cost'!$C$25+'Incremental_Cost Year 3'!AI106*'1. Standard_Cost'!$D$25+'Incremental_Cost Year 3'!AJ106+'Incremental_Cost Year 3'!AL106+AK106</f>
        <v>0</v>
      </c>
      <c r="AN106" s="84">
        <f>AM106*'1. Standard_Cost'!$C$29</f>
        <v>0</v>
      </c>
      <c r="AO106" s="153"/>
      <c r="AP106" s="144">
        <f t="shared" ref="AP106" si="319">AQ106+AR106</f>
        <v>226287.8352</v>
      </c>
      <c r="AQ106" s="113">
        <f>L106+M106</f>
        <v>202042.71</v>
      </c>
      <c r="AR106" s="113">
        <f>AF106</f>
        <v>24245.125200000002</v>
      </c>
      <c r="AS106" s="113">
        <f>AM106+AN106</f>
        <v>0</v>
      </c>
      <c r="AT106" s="113">
        <f>SUM(AQ106,AR106,AS106)</f>
        <v>226287.8352</v>
      </c>
      <c r="AU106" s="154">
        <f>AT106</f>
        <v>226287.8352</v>
      </c>
      <c r="AV106" s="154"/>
      <c r="AW106" s="154"/>
      <c r="AX106" s="154"/>
      <c r="AY106" s="154"/>
      <c r="AZ106" s="154"/>
      <c r="BA106" s="154"/>
      <c r="BB106" s="155">
        <f>SUM(AU106:BA106)-AT106</f>
        <v>0</v>
      </c>
      <c r="BC106" s="28"/>
      <c r="BD106" s="321">
        <f>+'Incremental_Cost Year 1'!AT106</f>
        <v>226287.8352</v>
      </c>
      <c r="BE106" s="321">
        <f>+'Incremental_Cost Year 2'!AT106</f>
        <v>226287.8352</v>
      </c>
      <c r="BF106" s="321">
        <f t="shared" ref="BF106" si="320">AT106</f>
        <v>226287.8352</v>
      </c>
      <c r="BG106" s="321">
        <f t="shared" ref="BG106" si="321">SUM(BD106:BF106)</f>
        <v>678863.50560000003</v>
      </c>
      <c r="BJ106" s="369"/>
      <c r="BK106" s="369"/>
    </row>
    <row r="107" spans="1:63" ht="42.75" customHeight="1" outlineLevel="2">
      <c r="A107" s="73"/>
      <c r="B107" s="107"/>
      <c r="C107" s="189"/>
      <c r="D107" s="414" t="s">
        <v>538</v>
      </c>
      <c r="E107" s="414" t="s">
        <v>888</v>
      </c>
      <c r="F107" s="415">
        <v>2026</v>
      </c>
      <c r="G107" s="415">
        <v>2028</v>
      </c>
      <c r="H107" s="219" t="s">
        <v>889</v>
      </c>
      <c r="I107" s="156"/>
      <c r="J107" s="156"/>
      <c r="K107" s="156"/>
      <c r="L107" s="84">
        <f>SUM(L106:L106)</f>
        <v>173130</v>
      </c>
      <c r="M107" s="84">
        <f>SUM(M106:M106)</f>
        <v>28912.710000000003</v>
      </c>
      <c r="N107" s="156"/>
      <c r="O107" s="156"/>
      <c r="P107" s="156"/>
      <c r="Q107" s="156"/>
      <c r="R107" s="84">
        <f>SUM(R106:R106)</f>
        <v>0</v>
      </c>
      <c r="S107" s="84">
        <f>SUM(S106:S106)</f>
        <v>0</v>
      </c>
      <c r="T107" s="84">
        <f>SUM(T106:T106)</f>
        <v>0</v>
      </c>
      <c r="U107" s="84">
        <f>SUM(U106:U106)</f>
        <v>0</v>
      </c>
      <c r="V107" s="156"/>
      <c r="W107" s="156"/>
      <c r="X107" s="156"/>
      <c r="Y107" s="84">
        <f>SUM(Y106:Y106)</f>
        <v>0</v>
      </c>
      <c r="Z107" s="156"/>
      <c r="AA107" s="156"/>
      <c r="AB107" s="84">
        <f>SUM(AB106:AB106)</f>
        <v>0</v>
      </c>
      <c r="AC107" s="84">
        <f>SUM(AC106:AC106)</f>
        <v>20204.271000000001</v>
      </c>
      <c r="AD107" s="84">
        <f>SUM(AD106:AD106)</f>
        <v>0</v>
      </c>
      <c r="AE107" s="84">
        <f>SUM(AE106:AE106)</f>
        <v>4040.8542000000002</v>
      </c>
      <c r="AF107" s="84">
        <f>SUM(AF106:AF106)</f>
        <v>24245.125200000002</v>
      </c>
      <c r="AG107" s="156"/>
      <c r="AH107" s="156"/>
      <c r="AI107" s="156"/>
      <c r="AJ107" s="84">
        <f>SUM(AJ106:AJ106)</f>
        <v>0</v>
      </c>
      <c r="AK107" s="84">
        <f>SUM(AK106:AK106)</f>
        <v>0</v>
      </c>
      <c r="AL107" s="84">
        <f>SUM(AL106:AL106)</f>
        <v>0</v>
      </c>
      <c r="AM107" s="84">
        <f>SUM(AM106:AM106)</f>
        <v>0</v>
      </c>
      <c r="AN107" s="84">
        <f>SUM(AN106:AN106)</f>
        <v>0</v>
      </c>
      <c r="AO107" s="157"/>
      <c r="AP107" s="158"/>
      <c r="AQ107" s="84">
        <f t="shared" ref="AQ107:BA107" si="322">SUM(AQ106:AQ106)</f>
        <v>202042.71</v>
      </c>
      <c r="AR107" s="84">
        <f t="shared" si="322"/>
        <v>24245.125200000002</v>
      </c>
      <c r="AS107" s="84">
        <f t="shared" si="322"/>
        <v>0</v>
      </c>
      <c r="AT107" s="84">
        <f t="shared" si="322"/>
        <v>226287.8352</v>
      </c>
      <c r="AU107" s="84">
        <f t="shared" si="322"/>
        <v>226287.8352</v>
      </c>
      <c r="AV107" s="84">
        <f t="shared" si="322"/>
        <v>0</v>
      </c>
      <c r="AW107" s="84">
        <f t="shared" si="322"/>
        <v>0</v>
      </c>
      <c r="AX107" s="84">
        <f t="shared" si="322"/>
        <v>0</v>
      </c>
      <c r="AY107" s="84">
        <f t="shared" si="322"/>
        <v>0</v>
      </c>
      <c r="AZ107" s="84">
        <f t="shared" si="322"/>
        <v>0</v>
      </c>
      <c r="BA107" s="84">
        <f t="shared" si="322"/>
        <v>0</v>
      </c>
      <c r="BB107" s="155"/>
      <c r="BC107" s="28"/>
      <c r="BD107" s="321"/>
      <c r="BE107" s="321"/>
      <c r="BF107" s="321"/>
      <c r="BG107" s="321"/>
      <c r="BJ107" s="369"/>
      <c r="BK107" s="369"/>
    </row>
    <row r="108" spans="1:63" ht="42.75" customHeight="1" outlineLevel="2">
      <c r="A108" s="73"/>
      <c r="B108" s="107"/>
      <c r="C108" s="189"/>
      <c r="D108" s="198"/>
      <c r="E108" s="198"/>
      <c r="F108" s="415">
        <v>2026</v>
      </c>
      <c r="G108" s="415">
        <v>2028</v>
      </c>
      <c r="H108" s="67" t="s">
        <v>1043</v>
      </c>
      <c r="I108" s="87"/>
      <c r="J108" s="83"/>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83"/>
      <c r="AB108" s="84">
        <f>+Z108*'1. Standard_Cost'!$B$21+AA108*'1. Standard_Cost'!$C$21</f>
        <v>0</v>
      </c>
      <c r="AC108" s="85"/>
      <c r="AD108" s="86"/>
      <c r="AE108" s="84">
        <f>SUM(AD108,AC108,AB108,Y108,U108,T108,S108,R108)*'1. Standard_Cost'!$B$29</f>
        <v>0</v>
      </c>
      <c r="AF108" s="84">
        <f t="shared" ref="AF108" si="323">SUM(AE108,AD108,AC108,AB108,Y108,U108,T108,S108,R108)</f>
        <v>0</v>
      </c>
      <c r="AG108" s="83"/>
      <c r="AH108" s="83"/>
      <c r="AI108" s="83"/>
      <c r="AJ108" s="87"/>
      <c r="AK108" s="87"/>
      <c r="AL108" s="87"/>
      <c r="AM108" s="84">
        <f>AG108*'1. Standard_Cost'!$B$25+'Incremental_Cost Year 3'!AH108*'1. Standard_Cost'!$C$25+'Incremental_Cost Year 3'!AI108*'1. Standard_Cost'!$D$25+'Incremental_Cost Year 3'!AJ108+'Incremental_Cost Year 3'!AL108+AK108</f>
        <v>0</v>
      </c>
      <c r="AN108" s="84">
        <f>AM108*'1. Standard_Cost'!$C$29</f>
        <v>0</v>
      </c>
      <c r="AO108" s="273"/>
      <c r="AQ108" s="113">
        <f t="shared" ref="AQ108" si="324">L108+M108</f>
        <v>0</v>
      </c>
      <c r="AR108" s="113">
        <f t="shared" ref="AR108" si="325">AF108</f>
        <v>0</v>
      </c>
      <c r="AS108" s="113">
        <f t="shared" ref="AS108" si="326">AM108+AN108</f>
        <v>0</v>
      </c>
      <c r="AT108" s="113">
        <f t="shared" ref="AT108" si="327">SUM(AQ108,AR108,AS108)</f>
        <v>0</v>
      </c>
      <c r="AU108" s="154"/>
      <c r="AV108" s="154"/>
      <c r="AW108" s="154"/>
      <c r="AX108" s="154"/>
      <c r="AY108" s="154"/>
      <c r="AZ108" s="154"/>
      <c r="BA108" s="154"/>
      <c r="BB108" s="155">
        <f t="shared" ref="BB108" si="328">SUM(AU108:BA108)-AT108</f>
        <v>0</v>
      </c>
      <c r="BC108" s="28"/>
      <c r="BD108" s="321">
        <f>+'Incremental_Cost Year 1'!AT108</f>
        <v>0</v>
      </c>
      <c r="BE108" s="321">
        <f>+'Incremental_Cost Year 2'!AT108</f>
        <v>0</v>
      </c>
      <c r="BF108" s="321">
        <f t="shared" ref="BF108" si="329">AT108</f>
        <v>0</v>
      </c>
      <c r="BG108" s="321">
        <f t="shared" ref="BG108" si="330">SUM(BD108:BF108)</f>
        <v>0</v>
      </c>
      <c r="BJ108" s="369"/>
      <c r="BK108" s="369"/>
    </row>
    <row r="109" spans="1:63" ht="42.75" customHeight="1" outlineLevel="2">
      <c r="A109" s="73"/>
      <c r="B109" s="107"/>
      <c r="C109" s="189"/>
      <c r="D109" s="414" t="s">
        <v>802</v>
      </c>
      <c r="E109" s="414" t="s">
        <v>891</v>
      </c>
      <c r="F109" s="415">
        <v>2026</v>
      </c>
      <c r="G109" s="415">
        <v>2028</v>
      </c>
      <c r="H109" s="219" t="s">
        <v>892</v>
      </c>
      <c r="I109" s="156"/>
      <c r="J109" s="156"/>
      <c r="K109" s="156"/>
      <c r="L109" s="84">
        <f>SUM(L108:L108)</f>
        <v>0</v>
      </c>
      <c r="M109" s="84">
        <f>SUM(M108:M108)</f>
        <v>0</v>
      </c>
      <c r="N109" s="156"/>
      <c r="O109" s="156"/>
      <c r="P109" s="156"/>
      <c r="Q109" s="156"/>
      <c r="R109" s="84">
        <f t="shared" ref="R109" si="331">SUM(R108:R108)</f>
        <v>0</v>
      </c>
      <c r="S109" s="84">
        <f t="shared" ref="S109" si="332">SUM(S108:S108)</f>
        <v>0</v>
      </c>
      <c r="T109" s="84">
        <f t="shared" ref="T109" si="333">SUM(T108:T108)</f>
        <v>0</v>
      </c>
      <c r="U109" s="84">
        <f t="shared" ref="U109" si="334">SUM(U108:U108)</f>
        <v>0</v>
      </c>
      <c r="V109" s="156"/>
      <c r="W109" s="156"/>
      <c r="X109" s="156"/>
      <c r="Y109" s="84">
        <f>SUM(Y108:Y108)</f>
        <v>0</v>
      </c>
      <c r="Z109" s="156"/>
      <c r="AA109" s="156"/>
      <c r="AB109" s="84">
        <f t="shared" ref="AB109" si="335">SUM(AB108:AB108)</f>
        <v>0</v>
      </c>
      <c r="AC109" s="84">
        <f t="shared" ref="AC109" si="336">SUM(AC108:AC108)</f>
        <v>0</v>
      </c>
      <c r="AD109" s="84">
        <f t="shared" ref="AD109" si="337">SUM(AD108:AD108)</f>
        <v>0</v>
      </c>
      <c r="AE109" s="84">
        <f t="shared" ref="AE109" si="338">SUM(AE108:AE108)</f>
        <v>0</v>
      </c>
      <c r="AF109" s="84">
        <f t="shared" ref="AF109" si="339">SUM(AF108:AF108)</f>
        <v>0</v>
      </c>
      <c r="AG109" s="156"/>
      <c r="AH109" s="156"/>
      <c r="AI109" s="156"/>
      <c r="AJ109" s="84">
        <f t="shared" ref="AJ109" si="340">SUM(AJ108:AJ108)</f>
        <v>0</v>
      </c>
      <c r="AK109" s="84">
        <f t="shared" ref="AK109" si="341">SUM(AK108:AK108)</f>
        <v>0</v>
      </c>
      <c r="AL109" s="84">
        <f t="shared" ref="AL109" si="342">SUM(AL108:AL108)</f>
        <v>0</v>
      </c>
      <c r="AM109" s="84">
        <f t="shared" ref="AM109" si="343">SUM(AM108:AM108)</f>
        <v>0</v>
      </c>
      <c r="AN109" s="84">
        <f t="shared" ref="AN109" si="344">SUM(AN108:AN108)</f>
        <v>0</v>
      </c>
      <c r="AO109" s="157"/>
      <c r="AP109" s="158"/>
      <c r="AQ109" s="84">
        <f t="shared" ref="AQ109" si="345">SUM(AQ108:AQ108)</f>
        <v>0</v>
      </c>
      <c r="AR109" s="84">
        <f t="shared" ref="AR109" si="346">SUM(AR108:AR108)</f>
        <v>0</v>
      </c>
      <c r="AS109" s="84">
        <f t="shared" ref="AS109" si="347">SUM(AS108:AS108)</f>
        <v>0</v>
      </c>
      <c r="AT109" s="84">
        <f t="shared" ref="AT109" si="348">SUM(AT108:AT108)</f>
        <v>0</v>
      </c>
      <c r="AU109" s="84">
        <f t="shared" ref="AU109" si="349">SUM(AU108:AU108)</f>
        <v>0</v>
      </c>
      <c r="AV109" s="84">
        <f t="shared" ref="AV109" si="350">SUM(AV108:AV108)</f>
        <v>0</v>
      </c>
      <c r="AW109" s="84">
        <f t="shared" ref="AW109" si="351">SUM(AW108:AW108)</f>
        <v>0</v>
      </c>
      <c r="AX109" s="84">
        <f t="shared" ref="AX109" si="352">SUM(AX108:AX108)</f>
        <v>0</v>
      </c>
      <c r="AY109" s="84">
        <f t="shared" ref="AY109" si="353">SUM(AY108:AY108)</f>
        <v>0</v>
      </c>
      <c r="AZ109" s="84">
        <f t="shared" ref="AZ109" si="354">SUM(AZ108:AZ108)</f>
        <v>0</v>
      </c>
      <c r="BA109" s="84">
        <f t="shared" ref="BA109" si="355">SUM(BA108:BA108)</f>
        <v>0</v>
      </c>
      <c r="BB109" s="84">
        <f t="shared" ref="BB109" si="356">SUM(BB108:BB108)</f>
        <v>0</v>
      </c>
      <c r="BC109" s="28"/>
      <c r="BD109" s="321"/>
      <c r="BE109" s="321"/>
      <c r="BF109" s="321"/>
      <c r="BG109" s="321"/>
      <c r="BJ109" s="369"/>
      <c r="BK109" s="369"/>
    </row>
    <row r="110" spans="1:63" ht="42.75" customHeight="1" outlineLevel="2">
      <c r="A110" s="73"/>
      <c r="B110" s="253"/>
      <c r="C110" s="291"/>
      <c r="D110" s="221"/>
      <c r="E110" s="221"/>
      <c r="F110" s="415">
        <v>2026</v>
      </c>
      <c r="G110" s="415">
        <v>2028</v>
      </c>
      <c r="H110" s="67" t="s">
        <v>1046</v>
      </c>
      <c r="I110" s="87" t="s">
        <v>161</v>
      </c>
      <c r="J110" s="83">
        <v>3</v>
      </c>
      <c r="K110" s="83">
        <v>42</v>
      </c>
      <c r="L110" s="82">
        <f>IF(I110&lt;&gt;0,((VLOOKUP(I110,'1. Standard_Cost'!$B$4:$D$9,2)+VLOOKUP(I110,'1. Standard_Cost'!$B$4:$D$9,3))*J110*K110),"0")</f>
        <v>12526920</v>
      </c>
      <c r="M110" s="82">
        <f>L110*'1. Standard_Cost'!$F$4</f>
        <v>2091995.6400000001</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f>(L110+M110)*0.25</f>
        <v>3654728.91</v>
      </c>
      <c r="AD110" s="86"/>
      <c r="AE110" s="84">
        <f>SUM(AD110,AC110,AB110,Y110,U110,T110,S110,R110)*'1. Standard_Cost'!$B$29</f>
        <v>730945.78200000012</v>
      </c>
      <c r="AF110" s="84">
        <f t="shared" ref="AF110" si="357">SUM(AE110,AD110,AC110,AB110,Y110,U110,T110,S110,R110)</f>
        <v>4385674.6919999998</v>
      </c>
      <c r="AG110" s="83"/>
      <c r="AH110" s="83"/>
      <c r="AI110" s="83"/>
      <c r="AJ110" s="87"/>
      <c r="AK110" s="87"/>
      <c r="AL110" s="87"/>
      <c r="AM110" s="84">
        <f>AG110*'1. Standard_Cost'!$B$25+'Incremental_Cost Year 3'!AH110*'1. Standard_Cost'!$C$25+'Incremental_Cost Year 3'!AI110*'1. Standard_Cost'!$D$25+'Incremental_Cost Year 3'!AJ110+'Incremental_Cost Year 3'!AL110+AK110</f>
        <v>0</v>
      </c>
      <c r="AN110" s="84">
        <f>AM110*'1. Standard_Cost'!$C$29</f>
        <v>0</v>
      </c>
      <c r="AO110" s="273"/>
      <c r="AQ110" s="113">
        <f t="shared" ref="AQ110" si="358">L110+M110</f>
        <v>14618915.640000001</v>
      </c>
      <c r="AR110" s="113">
        <f t="shared" ref="AR110" si="359">AF110</f>
        <v>4385674.6919999998</v>
      </c>
      <c r="AS110" s="113">
        <f t="shared" ref="AS110" si="360">AM110+AN110</f>
        <v>0</v>
      </c>
      <c r="AT110" s="113">
        <f t="shared" ref="AT110" si="361">SUM(AQ110,AR110,AS110)</f>
        <v>19004590.332000002</v>
      </c>
      <c r="AU110" s="154">
        <f>AQ110</f>
        <v>14618915.640000001</v>
      </c>
      <c r="AV110" s="154"/>
      <c r="AW110" s="154"/>
      <c r="AX110" s="154"/>
      <c r="AY110" s="154"/>
      <c r="AZ110" s="154"/>
      <c r="BA110" s="154"/>
      <c r="BB110" s="155">
        <f t="shared" ref="BB110" si="362">SUM(AU110:BA110)-AT110</f>
        <v>-4385674.6920000017</v>
      </c>
      <c r="BC110" s="28"/>
      <c r="BD110" s="321">
        <f>+'Incremental_Cost Year 1'!AT110</f>
        <v>19004590.332000002</v>
      </c>
      <c r="BE110" s="321">
        <f>+'Incremental_Cost Year 2'!AT110</f>
        <v>19004590.332000002</v>
      </c>
      <c r="BF110" s="321">
        <f t="shared" ref="BF110" si="363">AT110</f>
        <v>19004590.332000002</v>
      </c>
      <c r="BG110" s="321">
        <f t="shared" ref="BG110" si="364">SUM(BD110:BF110)</f>
        <v>57013770.996000007</v>
      </c>
      <c r="BJ110" s="369"/>
      <c r="BK110" s="369"/>
    </row>
    <row r="111" spans="1:63" ht="56.45" customHeight="1" outlineLevel="1">
      <c r="A111" s="73"/>
      <c r="B111" s="253"/>
      <c r="C111" s="274"/>
      <c r="D111" s="457" t="s">
        <v>831</v>
      </c>
      <c r="E111" s="455" t="s">
        <v>893</v>
      </c>
      <c r="F111" s="415">
        <v>2026</v>
      </c>
      <c r="G111" s="415">
        <v>2028</v>
      </c>
      <c r="H111" s="219" t="s">
        <v>894</v>
      </c>
      <c r="I111" s="156"/>
      <c r="J111" s="156"/>
      <c r="K111" s="156"/>
      <c r="L111" s="84">
        <f>SUM(L110:L110)</f>
        <v>12526920</v>
      </c>
      <c r="M111" s="84">
        <f>SUM(M110:M110)</f>
        <v>2091995.6400000001</v>
      </c>
      <c r="N111" s="156"/>
      <c r="O111" s="156"/>
      <c r="P111" s="156"/>
      <c r="Q111" s="156"/>
      <c r="R111" s="84">
        <f t="shared" ref="R111" si="365">SUM(R110:R110)</f>
        <v>0</v>
      </c>
      <c r="S111" s="84">
        <f t="shared" ref="S111" si="366">SUM(S110:S110)</f>
        <v>0</v>
      </c>
      <c r="T111" s="84">
        <f t="shared" ref="T111" si="367">SUM(T110:T110)</f>
        <v>0</v>
      </c>
      <c r="U111" s="84">
        <f t="shared" ref="U111" si="368">SUM(U110:U110)</f>
        <v>0</v>
      </c>
      <c r="V111" s="156"/>
      <c r="W111" s="156"/>
      <c r="X111" s="156"/>
      <c r="Y111" s="84">
        <f>SUM(Y110:Y110)</f>
        <v>0</v>
      </c>
      <c r="Z111" s="156"/>
      <c r="AA111" s="156"/>
      <c r="AB111" s="84">
        <f t="shared" ref="AB111" si="369">SUM(AB110:AB110)</f>
        <v>0</v>
      </c>
      <c r="AC111" s="84">
        <f t="shared" ref="AC111" si="370">SUM(AC110:AC110)</f>
        <v>3654728.91</v>
      </c>
      <c r="AD111" s="84">
        <f t="shared" ref="AD111" si="371">SUM(AD110:AD110)</f>
        <v>0</v>
      </c>
      <c r="AE111" s="84">
        <f t="shared" ref="AE111" si="372">SUM(AE110:AE110)</f>
        <v>730945.78200000012</v>
      </c>
      <c r="AF111" s="84">
        <f t="shared" ref="AF111" si="373">SUM(AF110:AF110)</f>
        <v>4385674.6919999998</v>
      </c>
      <c r="AG111" s="156"/>
      <c r="AH111" s="156"/>
      <c r="AI111" s="156"/>
      <c r="AJ111" s="84">
        <f t="shared" ref="AJ111" si="374">SUM(AJ110:AJ110)</f>
        <v>0</v>
      </c>
      <c r="AK111" s="84">
        <f t="shared" ref="AK111" si="375">SUM(AK110:AK110)</f>
        <v>0</v>
      </c>
      <c r="AL111" s="84">
        <f t="shared" ref="AL111" si="376">SUM(AL110:AL110)</f>
        <v>0</v>
      </c>
      <c r="AM111" s="84">
        <f t="shared" ref="AM111" si="377">SUM(AM110:AM110)</f>
        <v>0</v>
      </c>
      <c r="AN111" s="84">
        <f t="shared" ref="AN111" si="378">SUM(AN110:AN110)</f>
        <v>0</v>
      </c>
      <c r="AO111" s="157"/>
      <c r="AP111" s="158"/>
      <c r="AQ111" s="84">
        <f t="shared" ref="AQ111" si="379">SUM(AQ110:AQ110)</f>
        <v>14618915.640000001</v>
      </c>
      <c r="AR111" s="84">
        <f t="shared" ref="AR111" si="380">SUM(AR110:AR110)</f>
        <v>4385674.6919999998</v>
      </c>
      <c r="AS111" s="84">
        <f t="shared" ref="AS111" si="381">SUM(AS110:AS110)</f>
        <v>0</v>
      </c>
      <c r="AT111" s="84">
        <f t="shared" ref="AT111" si="382">SUM(AT110:AT110)</f>
        <v>19004590.332000002</v>
      </c>
      <c r="AU111" s="84">
        <f t="shared" ref="AU111" si="383">SUM(AU110:AU110)</f>
        <v>14618915.640000001</v>
      </c>
      <c r="AV111" s="84">
        <f t="shared" ref="AV111" si="384">SUM(AV110:AV110)</f>
        <v>0</v>
      </c>
      <c r="AW111" s="84">
        <f t="shared" ref="AW111" si="385">SUM(AW110:AW110)</f>
        <v>0</v>
      </c>
      <c r="AX111" s="84">
        <f t="shared" ref="AX111" si="386">SUM(AX110:AX110)</f>
        <v>0</v>
      </c>
      <c r="AY111" s="84">
        <f t="shared" ref="AY111" si="387">SUM(AY110:AY110)</f>
        <v>0</v>
      </c>
      <c r="AZ111" s="84">
        <f t="shared" ref="AZ111" si="388">SUM(AZ110:AZ110)</f>
        <v>0</v>
      </c>
      <c r="BA111" s="84">
        <f t="shared" ref="BA111" si="389">SUM(BA110:BA110)</f>
        <v>0</v>
      </c>
      <c r="BB111" s="84">
        <f t="shared" ref="BB111" si="390">SUM(BB110:BB110)</f>
        <v>-4385674.6920000017</v>
      </c>
      <c r="BC111" s="28"/>
      <c r="BD111" s="28"/>
      <c r="BE111" s="28"/>
      <c r="BF111" s="28"/>
      <c r="BJ111" s="374"/>
      <c r="BK111" s="374"/>
    </row>
    <row r="112" spans="1:63" ht="53.45" customHeight="1" outlineLevel="2">
      <c r="A112" s="73"/>
      <c r="B112" s="181"/>
      <c r="C112" s="188"/>
      <c r="D112" s="223"/>
      <c r="E112" s="223"/>
      <c r="F112" s="415">
        <v>2026</v>
      </c>
      <c r="G112" s="415">
        <v>2028</v>
      </c>
      <c r="H112" s="453" t="s">
        <v>895</v>
      </c>
      <c r="I112" s="87" t="s">
        <v>5</v>
      </c>
      <c r="J112" s="83">
        <v>3</v>
      </c>
      <c r="K112" s="83">
        <v>6</v>
      </c>
      <c r="L112" s="82">
        <f>IF(I112&lt;&gt;0,((VLOOKUP(I112,'1. Standard_Cost'!$B$4:$D$9,2)+VLOOKUP(I112,'1. Standard_Cost'!$B$4:$D$9,3))*J112*K112),"0")</f>
        <v>2077560</v>
      </c>
      <c r="M112" s="82">
        <f>L112*'1. Standard_Cost'!$F$4</f>
        <v>346952.52</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SUM(AE112,AD112,AC112,AB112,Y112,U112,T112,S112,R112)</f>
        <v>0</v>
      </c>
      <c r="AG112" s="83"/>
      <c r="AH112" s="83"/>
      <c r="AI112" s="83"/>
      <c r="AJ112" s="87"/>
      <c r="AK112" s="87"/>
      <c r="AL112" s="87"/>
      <c r="AM112" s="84">
        <f>AG112*'1. Standard_Cost'!$B$25+'Incremental_Cost Year 3'!AH112*'1. Standard_Cost'!$C$25+'Incremental_Cost Year 3'!AI112*'1. Standard_Cost'!$D$25+'Incremental_Cost Year 3'!AJ112+'Incremental_Cost Year 3'!AL112+AK112</f>
        <v>0</v>
      </c>
      <c r="AN112" s="84">
        <f>AM112*'1. Standard_Cost'!$C$29</f>
        <v>0</v>
      </c>
      <c r="AO112" s="87"/>
      <c r="AP112" s="144">
        <f t="shared" ref="AP112:AP114" si="391">AQ112+AR112</f>
        <v>2424512.52</v>
      </c>
      <c r="AQ112" s="113">
        <f>L112+M112</f>
        <v>2424512.52</v>
      </c>
      <c r="AR112" s="113">
        <f>AF112</f>
        <v>0</v>
      </c>
      <c r="AS112" s="113">
        <f>AM112+AN112</f>
        <v>0</v>
      </c>
      <c r="AT112" s="113">
        <f>SUM(AQ112,AR112,AS112)</f>
        <v>2424512.52</v>
      </c>
      <c r="AU112" s="154"/>
      <c r="AV112" s="154"/>
      <c r="AW112" s="154"/>
      <c r="AX112" s="154"/>
      <c r="AY112" s="154"/>
      <c r="AZ112" s="154"/>
      <c r="BA112" s="154"/>
      <c r="BB112" s="155">
        <f>SUM(AU112:BA112)-AT112</f>
        <v>-2424512.52</v>
      </c>
      <c r="BC112" s="28"/>
      <c r="BD112" s="321">
        <f>+'Incremental_Cost Year 1'!AT112</f>
        <v>2424512.52</v>
      </c>
      <c r="BE112" s="321">
        <f>+'Incremental_Cost Year 2'!AT112</f>
        <v>2424512.52</v>
      </c>
      <c r="BF112" s="321">
        <f t="shared" ref="BF112:BF114" si="392">AT112</f>
        <v>2424512.52</v>
      </c>
      <c r="BG112" s="321">
        <f t="shared" ref="BG112:BG114" si="393">SUM(BD112:BF112)</f>
        <v>7273537.5600000005</v>
      </c>
      <c r="BJ112" s="369"/>
      <c r="BK112" s="369"/>
    </row>
    <row r="113" spans="1:63" ht="57" customHeight="1" outlineLevel="2">
      <c r="A113" s="73"/>
      <c r="B113" s="107"/>
      <c r="C113" s="189"/>
      <c r="D113" s="198"/>
      <c r="E113" s="198"/>
      <c r="F113" s="415">
        <v>2026</v>
      </c>
      <c r="G113" s="415">
        <v>2028</v>
      </c>
      <c r="H113" s="452" t="s">
        <v>1047</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SUM(AE113,AD113,AC113,AB113,Y113,U113,T113,S113,R113)</f>
        <v>0</v>
      </c>
      <c r="AG113" s="83"/>
      <c r="AH113" s="83"/>
      <c r="AI113" s="83"/>
      <c r="AJ113" s="87"/>
      <c r="AK113" s="87"/>
      <c r="AL113" s="87"/>
      <c r="AM113" s="84">
        <f>AG113*'1. Standard_Cost'!$B$25+'Incremental_Cost Year 3'!AH113*'1. Standard_Cost'!$C$25+'Incremental_Cost Year 3'!AI113*'1. Standard_Cost'!$D$25+'Incremental_Cost Year 3'!AJ113+'Incremental_Cost Year 3'!AL113+AK113</f>
        <v>0</v>
      </c>
      <c r="AN113" s="84">
        <f>AM113*'1. Standard_Cost'!$C$29</f>
        <v>0</v>
      </c>
      <c r="AO113" s="87"/>
      <c r="AP113" s="144">
        <f t="shared" si="391"/>
        <v>0</v>
      </c>
      <c r="AQ113" s="113">
        <f>L113+M113</f>
        <v>0</v>
      </c>
      <c r="AR113" s="113">
        <f>AF113</f>
        <v>0</v>
      </c>
      <c r="AS113" s="113">
        <f>AM113+AN113</f>
        <v>0</v>
      </c>
      <c r="AT113" s="113">
        <f>SUM(AQ113,AR113,AS113)</f>
        <v>0</v>
      </c>
      <c r="AU113" s="154"/>
      <c r="AV113" s="154"/>
      <c r="AW113" s="154"/>
      <c r="AX113" s="154"/>
      <c r="AY113" s="154"/>
      <c r="AZ113" s="154"/>
      <c r="BA113" s="154">
        <f>AT113</f>
        <v>0</v>
      </c>
      <c r="BB113" s="155">
        <f>SUM(AU113:BA113)-AT113</f>
        <v>0</v>
      </c>
      <c r="BC113" s="28"/>
      <c r="BD113" s="321">
        <f>+'Incremental_Cost Year 1'!AT113</f>
        <v>0</v>
      </c>
      <c r="BE113" s="321">
        <f>+'Incremental_Cost Year 2'!AT113</f>
        <v>0</v>
      </c>
      <c r="BF113" s="321">
        <f t="shared" si="392"/>
        <v>0</v>
      </c>
      <c r="BG113" s="321">
        <f t="shared" si="393"/>
        <v>0</v>
      </c>
      <c r="BJ113" s="369"/>
      <c r="BK113" s="369"/>
    </row>
    <row r="114" spans="1:63" ht="56.45" customHeight="1" outlineLevel="2">
      <c r="A114" s="73"/>
      <c r="B114" s="107"/>
      <c r="C114" s="189"/>
      <c r="D114" s="198"/>
      <c r="E114" s="198"/>
      <c r="F114" s="415">
        <v>2026</v>
      </c>
      <c r="G114" s="415">
        <v>2028</v>
      </c>
      <c r="H114" s="454" t="s">
        <v>1051</v>
      </c>
      <c r="I114" s="87" t="s">
        <v>3</v>
      </c>
      <c r="J114" s="83">
        <v>3</v>
      </c>
      <c r="K114" s="83">
        <v>3</v>
      </c>
      <c r="L114" s="82">
        <f>IF(I114&lt;&gt;0,((VLOOKUP(I114,'1. Standard_Cost'!$B$4:$D$9,2)+VLOOKUP(I114,'1. Standard_Cost'!$B$4:$D$9,3))*J114*K114),"0")</f>
        <v>1615500</v>
      </c>
      <c r="M114" s="82">
        <f>L114*'1. Standard_Cost'!$F$4</f>
        <v>269788.5</v>
      </c>
      <c r="N114" s="83"/>
      <c r="O114" s="83"/>
      <c r="P114" s="83"/>
      <c r="Q114" s="83"/>
      <c r="R114" s="84">
        <f>'1. Standard_Cost'!$B$13*N114*P114</f>
        <v>0</v>
      </c>
      <c r="S114" s="84">
        <f>N114*O114*P114*'1. Standard_Cost'!$C$13</f>
        <v>0</v>
      </c>
      <c r="T114" s="84">
        <f>N114*P114*Q114*'1. Standard_Cost'!$D$13</f>
        <v>0</v>
      </c>
      <c r="U114" s="84">
        <f>N114*O114*'1. Standard_Cost'!$E$13</f>
        <v>0</v>
      </c>
      <c r="V114" s="83"/>
      <c r="W114" s="83"/>
      <c r="X114" s="83"/>
      <c r="Y114" s="84">
        <f>+V114*((X114*'1. Standard_Cost'!$B$17)+(W114*X114*'1. Standard_Cost'!$C$17))</f>
        <v>0</v>
      </c>
      <c r="Z114" s="83"/>
      <c r="AA114" s="83">
        <v>20</v>
      </c>
      <c r="AB114" s="84">
        <f>+Z114*'1. Standard_Cost'!$B$21+AA114*'1. Standard_Cost'!$C$21</f>
        <v>500000</v>
      </c>
      <c r="AC114" s="85"/>
      <c r="AD114" s="86"/>
      <c r="AE114" s="84">
        <f>SUM(AD114,AC114,AB114,Y114,U114,T114,S114,R114)*'1. Standard_Cost'!$B$29</f>
        <v>100000</v>
      </c>
      <c r="AF114" s="84">
        <f>SUM(AE114,AD114,AC114,AB114,Y114,U114,T114,S114,R114)</f>
        <v>600000</v>
      </c>
      <c r="AG114" s="83"/>
      <c r="AH114" s="83"/>
      <c r="AI114" s="83"/>
      <c r="AJ114" s="87"/>
      <c r="AK114" s="87"/>
      <c r="AL114" s="87"/>
      <c r="AM114" s="84">
        <f>AG114*'1. Standard_Cost'!$B$25+'Incremental_Cost Year 3'!AH114*'1. Standard_Cost'!$C$25+'Incremental_Cost Year 3'!AI114*'1. Standard_Cost'!$D$25+'Incremental_Cost Year 3'!AJ114+'Incremental_Cost Year 3'!AL114+AK114</f>
        <v>0</v>
      </c>
      <c r="AN114" s="84">
        <f>AM114*'1. Standard_Cost'!$C$29</f>
        <v>0</v>
      </c>
      <c r="AO114" s="87"/>
      <c r="AP114" s="144">
        <f t="shared" si="391"/>
        <v>2485288.5</v>
      </c>
      <c r="AQ114" s="113">
        <f>L114+M114</f>
        <v>1885288.5</v>
      </c>
      <c r="AR114" s="113">
        <f>AF114</f>
        <v>600000</v>
      </c>
      <c r="AS114" s="113">
        <f>AM114+AN114</f>
        <v>0</v>
      </c>
      <c r="AT114" s="113">
        <f>SUM(AQ114,AR114,AS114)</f>
        <v>2485288.5</v>
      </c>
      <c r="AU114" s="154">
        <f>AQ114</f>
        <v>1885288.5</v>
      </c>
      <c r="AV114" s="154"/>
      <c r="AW114" s="154"/>
      <c r="AX114" s="154"/>
      <c r="AY114" s="154"/>
      <c r="AZ114" s="154"/>
      <c r="BA114" s="154"/>
      <c r="BB114" s="155">
        <f>SUM(AU114:BA114)-AT114</f>
        <v>-600000</v>
      </c>
      <c r="BC114" s="28"/>
      <c r="BD114" s="321">
        <f>+'Incremental_Cost Year 1'!AT114</f>
        <v>2485288.5</v>
      </c>
      <c r="BE114" s="321">
        <f>+'Incremental_Cost Year 2'!AT114</f>
        <v>2485288.5</v>
      </c>
      <c r="BF114" s="321">
        <f t="shared" si="392"/>
        <v>2485288.5</v>
      </c>
      <c r="BG114" s="321">
        <f t="shared" si="393"/>
        <v>7455865.5</v>
      </c>
      <c r="BJ114" s="369"/>
      <c r="BK114" s="369"/>
    </row>
    <row r="115" spans="1:63" ht="55.15" customHeight="1" outlineLevel="2">
      <c r="A115" s="73"/>
      <c r="B115" s="107"/>
      <c r="C115" s="189"/>
      <c r="D115" s="414" t="s">
        <v>538</v>
      </c>
      <c r="E115" s="414" t="s">
        <v>896</v>
      </c>
      <c r="F115" s="415">
        <v>2026</v>
      </c>
      <c r="G115" s="415">
        <v>2028</v>
      </c>
      <c r="H115" s="219" t="s">
        <v>897</v>
      </c>
      <c r="I115" s="156"/>
      <c r="J115" s="156"/>
      <c r="K115" s="156"/>
      <c r="L115" s="84">
        <f>SUM(L112:L114)</f>
        <v>3693060</v>
      </c>
      <c r="M115" s="84">
        <f>SUM(M112:M114)</f>
        <v>616741.02</v>
      </c>
      <c r="N115" s="156"/>
      <c r="O115" s="156"/>
      <c r="P115" s="156"/>
      <c r="Q115" s="156"/>
      <c r="R115" s="84">
        <f t="shared" ref="R115:U115" si="394">SUM(R112:R114)</f>
        <v>0</v>
      </c>
      <c r="S115" s="84">
        <f t="shared" si="394"/>
        <v>0</v>
      </c>
      <c r="T115" s="84">
        <f t="shared" si="394"/>
        <v>0</v>
      </c>
      <c r="U115" s="84">
        <f t="shared" si="394"/>
        <v>0</v>
      </c>
      <c r="V115" s="156"/>
      <c r="W115" s="156"/>
      <c r="X115" s="156"/>
      <c r="Y115" s="84">
        <f>SUM(Y112:Y114)</f>
        <v>0</v>
      </c>
      <c r="Z115" s="156"/>
      <c r="AA115" s="156"/>
      <c r="AB115" s="84">
        <f t="shared" ref="AB115:AF115" si="395">SUM(AB112:AB114)</f>
        <v>500000</v>
      </c>
      <c r="AC115" s="84">
        <f t="shared" si="395"/>
        <v>0</v>
      </c>
      <c r="AD115" s="84">
        <f t="shared" si="395"/>
        <v>0</v>
      </c>
      <c r="AE115" s="84">
        <f t="shared" si="395"/>
        <v>100000</v>
      </c>
      <c r="AF115" s="84">
        <f t="shared" si="395"/>
        <v>600000</v>
      </c>
      <c r="AG115" s="156"/>
      <c r="AH115" s="156"/>
      <c r="AI115" s="156"/>
      <c r="AJ115" s="84">
        <f t="shared" ref="AJ115:AN115" si="396">SUM(AJ112:AJ114)</f>
        <v>0</v>
      </c>
      <c r="AK115" s="84">
        <f t="shared" si="396"/>
        <v>0</v>
      </c>
      <c r="AL115" s="84">
        <f t="shared" si="396"/>
        <v>0</v>
      </c>
      <c r="AM115" s="84">
        <f t="shared" si="396"/>
        <v>0</v>
      </c>
      <c r="AN115" s="84">
        <f t="shared" si="396"/>
        <v>0</v>
      </c>
      <c r="AO115" s="157"/>
      <c r="AP115" s="158"/>
      <c r="AQ115" s="84">
        <f t="shared" ref="AQ115:BB115" si="397">SUM(AQ112:AQ114)</f>
        <v>4309801.0199999996</v>
      </c>
      <c r="AR115" s="84">
        <f t="shared" si="397"/>
        <v>600000</v>
      </c>
      <c r="AS115" s="84">
        <f t="shared" si="397"/>
        <v>0</v>
      </c>
      <c r="AT115" s="84">
        <f t="shared" si="397"/>
        <v>4909801.0199999996</v>
      </c>
      <c r="AU115" s="84">
        <f t="shared" si="397"/>
        <v>1885288.5</v>
      </c>
      <c r="AV115" s="84">
        <f t="shared" si="397"/>
        <v>0</v>
      </c>
      <c r="AW115" s="84">
        <f t="shared" si="397"/>
        <v>0</v>
      </c>
      <c r="AX115" s="84">
        <f t="shared" si="397"/>
        <v>0</v>
      </c>
      <c r="AY115" s="84">
        <f t="shared" si="397"/>
        <v>0</v>
      </c>
      <c r="AZ115" s="84">
        <f t="shared" si="397"/>
        <v>0</v>
      </c>
      <c r="BA115" s="84">
        <f t="shared" si="397"/>
        <v>0</v>
      </c>
      <c r="BB115" s="84">
        <f t="shared" si="397"/>
        <v>-3024512.52</v>
      </c>
      <c r="BC115" s="28"/>
      <c r="BD115" s="321"/>
      <c r="BE115" s="321"/>
      <c r="BF115" s="321"/>
      <c r="BG115" s="321"/>
      <c r="BJ115" s="369"/>
      <c r="BK115" s="369"/>
    </row>
  </sheetData>
  <mergeCells count="8">
    <mergeCell ref="C92:E92"/>
    <mergeCell ref="AQ2:BB2"/>
    <mergeCell ref="B1:H1"/>
    <mergeCell ref="B2:E2"/>
    <mergeCell ref="B3:E3"/>
    <mergeCell ref="C57:E57"/>
    <mergeCell ref="C5:E5"/>
    <mergeCell ref="C29:E29"/>
  </mergeCells>
  <conditionalFormatting sqref="BB5:BB8 BB13:BB20 BB28 BB30 BB59:BB61 BB63:BB64 BB66 BB75:BB77 BB93:BB94 BB104">
    <cfRule type="cellIs" dxfId="227" priority="161" operator="lessThan">
      <formula>0</formula>
    </cfRule>
    <cfRule type="cellIs" dxfId="226" priority="162" operator="lessThan">
      <formula>-105575</formula>
    </cfRule>
  </conditionalFormatting>
  <conditionalFormatting sqref="BB10:BB11">
    <cfRule type="cellIs" dxfId="225" priority="155" operator="lessThan">
      <formula>0</formula>
    </cfRule>
    <cfRule type="cellIs" dxfId="224" priority="156" operator="lessThan">
      <formula>-105575</formula>
    </cfRule>
  </conditionalFormatting>
  <conditionalFormatting sqref="BB22">
    <cfRule type="cellIs" dxfId="223" priority="153" operator="lessThan">
      <formula>0</formula>
    </cfRule>
    <cfRule type="cellIs" dxfId="222" priority="154" operator="lessThan">
      <formula>-105575</formula>
    </cfRule>
  </conditionalFormatting>
  <conditionalFormatting sqref="BB24">
    <cfRule type="cellIs" dxfId="221" priority="151" operator="lessThan">
      <formula>0</formula>
    </cfRule>
    <cfRule type="cellIs" dxfId="220" priority="152" operator="lessThan">
      <formula>-105575</formula>
    </cfRule>
  </conditionalFormatting>
  <conditionalFormatting sqref="BB33">
    <cfRule type="cellIs" dxfId="219" priority="145" operator="lessThan">
      <formula>0</formula>
    </cfRule>
    <cfRule type="cellIs" dxfId="218" priority="146" operator="lessThan">
      <formula>-105575</formula>
    </cfRule>
  </conditionalFormatting>
  <conditionalFormatting sqref="BB39 BB41:BB42">
    <cfRule type="cellIs" dxfId="217" priority="19" operator="lessThan">
      <formula>0</formula>
    </cfRule>
    <cfRule type="cellIs" dxfId="216" priority="20" operator="lessThan">
      <formula>-105575</formula>
    </cfRule>
  </conditionalFormatting>
  <conditionalFormatting sqref="BB45:BB46">
    <cfRule type="cellIs" dxfId="215" priority="139" operator="lessThan">
      <formula>0</formula>
    </cfRule>
    <cfRule type="cellIs" dxfId="214" priority="140" operator="lessThan">
      <formula>-105575</formula>
    </cfRule>
  </conditionalFormatting>
  <conditionalFormatting sqref="BB68 BB70:BB73">
    <cfRule type="cellIs" dxfId="213" priority="13" operator="lessThan">
      <formula>0</formula>
    </cfRule>
    <cfRule type="cellIs" dxfId="212" priority="14" operator="lessThan">
      <formula>-105575</formula>
    </cfRule>
  </conditionalFormatting>
  <conditionalFormatting sqref="BB79">
    <cfRule type="cellIs" dxfId="211" priority="11" operator="lessThan">
      <formula>0</formula>
    </cfRule>
    <cfRule type="cellIs" dxfId="210" priority="12" operator="lessThan">
      <formula>-105575</formula>
    </cfRule>
  </conditionalFormatting>
  <conditionalFormatting sqref="BB81:BB82">
    <cfRule type="cellIs" dxfId="209" priority="9" operator="lessThan">
      <formula>0</formula>
    </cfRule>
    <cfRule type="cellIs" dxfId="208" priority="10" operator="lessThan">
      <formula>-105575</formula>
    </cfRule>
  </conditionalFormatting>
  <conditionalFormatting sqref="BB102">
    <cfRule type="cellIs" dxfId="207" priority="3" operator="lessThan">
      <formula>0</formula>
    </cfRule>
    <cfRule type="cellIs" dxfId="206" priority="4" operator="lessThan">
      <formula>-105575</formula>
    </cfRule>
  </conditionalFormatting>
  <conditionalFormatting sqref="BB113:BB114">
    <cfRule type="cellIs" dxfId="205" priority="1" operator="lessThan">
      <formula>0</formula>
    </cfRule>
    <cfRule type="cellIs" dxfId="204" priority="2" operator="lessThan">
      <formula>-105575</formula>
    </cfRule>
  </conditionalFormatting>
  <conditionalFormatting sqref="BB116:BB117">
    <cfRule type="cellIs" dxfId="203" priority="1373" operator="lessThan">
      <formula>0</formula>
    </cfRule>
    <cfRule type="cellIs" dxfId="202" priority="1374" operator="lessThan">
      <formula>-105575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2"/>
  <sheetViews>
    <sheetView zoomScale="50" zoomScaleNormal="50" workbookViewId="0">
      <pane xSplit="8" ySplit="5" topLeftCell="I176" activePane="bottomRight" state="frozen"/>
      <selection pane="topRight" activeCell="I1" sqref="I1"/>
      <selection pane="bottomLeft" activeCell="A6" sqref="A6"/>
      <selection pane="bottomRight" activeCell="H180" sqref="H180"/>
    </sheetView>
  </sheetViews>
  <sheetFormatPr defaultColWidth="8.85546875" defaultRowHeight="15" outlineLevelRow="2" outlineLevelCol="2"/>
  <cols>
    <col min="1" max="1" width="4.140625" style="32" bestFit="1" customWidth="1"/>
    <col min="2" max="2" width="3.28515625" style="32" customWidth="1"/>
    <col min="3" max="3" width="2.42578125" style="61" customWidth="1"/>
    <col min="4" max="4" width="33.7109375" style="61" customWidth="1"/>
    <col min="5" max="5" width="41.42578125" style="64" customWidth="1" outlineLevel="1"/>
    <col min="6" max="6" width="12.140625" style="61" customWidth="1" outlineLevel="1"/>
    <col min="7" max="7" width="12.7109375" style="61" customWidth="1" outlineLevel="1"/>
    <col min="8" max="8" width="97.85546875" style="61" customWidth="1" outlineLevel="2"/>
    <col min="9" max="9" width="16.140625" style="144" customWidth="1" outlineLevel="2"/>
    <col min="10" max="10" width="8.42578125" style="144" bestFit="1" customWidth="1" outlineLevel="2"/>
    <col min="11" max="11" width="12" style="144" bestFit="1" customWidth="1" outlineLevel="2"/>
    <col min="12" max="12" width="21.42578125" style="144" customWidth="1" outlineLevel="1"/>
    <col min="13" max="13" width="19.140625" style="144" customWidth="1" outlineLevel="1"/>
    <col min="14" max="14" width="10.5703125" style="144" customWidth="1" outlineLevel="2"/>
    <col min="15" max="15" width="11" style="144" customWidth="1" outlineLevel="2"/>
    <col min="16" max="16" width="13.28515625" style="144" customWidth="1" outlineLevel="2"/>
    <col min="17" max="17" width="14.140625" style="144" customWidth="1" outlineLevel="2"/>
    <col min="18" max="21" width="12.140625" style="144" customWidth="1" outlineLevel="2"/>
    <col min="22" max="23" width="8.42578125" style="144" bestFit="1" customWidth="1" outlineLevel="2"/>
    <col min="24" max="24" width="7.5703125" style="144" customWidth="1" outlineLevel="2"/>
    <col min="25" max="25" width="12" style="144" bestFit="1" customWidth="1" outlineLevel="1"/>
    <col min="26" max="26" width="8.42578125" style="144" bestFit="1" customWidth="1" outlineLevel="2"/>
    <col min="27" max="27" width="9" style="144" bestFit="1" customWidth="1" outlineLevel="2"/>
    <col min="28" max="28" width="14.42578125" style="144" customWidth="1" outlineLevel="1"/>
    <col min="29" max="29" width="24.140625" style="144" customWidth="1" outlineLevel="1"/>
    <col min="30" max="30" width="12.85546875" style="144" customWidth="1" outlineLevel="2"/>
    <col min="31" max="31" width="22.28515625" style="144" customWidth="1" outlineLevel="2"/>
    <col min="32" max="32" width="20.7109375" style="144" customWidth="1" outlineLevel="1"/>
    <col min="33" max="34" width="9" style="144" bestFit="1" customWidth="1" outlineLevel="2"/>
    <col min="35" max="35" width="7.28515625" style="144" customWidth="1" outlineLevel="2"/>
    <col min="36" max="36" width="18" style="144" customWidth="1" outlineLevel="2"/>
    <col min="37" max="37" width="17.85546875" style="144" customWidth="1" outlineLevel="2"/>
    <col min="38" max="38" width="17.5703125" style="144" customWidth="1" outlineLevel="2"/>
    <col min="39" max="39" width="20.28515625" style="144" customWidth="1" outlineLevel="1"/>
    <col min="40" max="40" width="20.42578125" style="144" customWidth="1" outlineLevel="1"/>
    <col min="41" max="41" width="39.85546875" style="144" customWidth="1" outlineLevel="2"/>
    <col min="42" max="42" width="29.85546875" style="144" customWidth="1"/>
    <col min="43" max="43" width="19.5703125" style="144" customWidth="1"/>
    <col min="44" max="44" width="26" style="144" customWidth="1"/>
    <col min="45" max="45" width="20.28515625" style="144" customWidth="1"/>
    <col min="46" max="46" width="25.7109375" style="144" customWidth="1"/>
    <col min="47" max="47" width="24" style="140" customWidth="1"/>
    <col min="48" max="48" width="21.42578125" style="140" customWidth="1"/>
    <col min="49" max="49" width="17.28515625" style="140" customWidth="1"/>
    <col min="50" max="51" width="15" style="140" customWidth="1"/>
    <col min="52" max="52" width="21.42578125" style="140" customWidth="1"/>
    <col min="53" max="53" width="15" style="140" customWidth="1"/>
    <col min="54" max="54" width="26.28515625" style="140" customWidth="1"/>
    <col min="55" max="58" width="9.140625" customWidth="1"/>
    <col min="59" max="16384" width="8.85546875" style="28"/>
  </cols>
  <sheetData>
    <row r="1" spans="1:58" s="32" customFormat="1" ht="15.75" customHeight="1">
      <c r="A1" s="73"/>
      <c r="B1" s="510" t="s">
        <v>176</v>
      </c>
      <c r="C1" s="510"/>
      <c r="D1" s="510"/>
      <c r="E1" s="510"/>
      <c r="F1" s="510"/>
      <c r="G1" s="510"/>
      <c r="H1" s="510"/>
      <c r="I1" s="213"/>
      <c r="J1" s="213"/>
      <c r="K1" s="213"/>
      <c r="L1" s="213"/>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row>
    <row r="2" spans="1:58" ht="78.75" customHeight="1">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Q2" s="511" t="s">
        <v>185</v>
      </c>
      <c r="AR2" s="512"/>
      <c r="AS2" s="512"/>
      <c r="AT2" s="512"/>
      <c r="AU2" s="512"/>
      <c r="AV2" s="512"/>
      <c r="AW2" s="512"/>
      <c r="AX2" s="512"/>
      <c r="AY2" s="512"/>
      <c r="AZ2" s="512"/>
      <c r="BA2" s="512"/>
      <c r="BB2" s="513"/>
      <c r="BC2" s="28"/>
      <c r="BD2" s="28"/>
      <c r="BE2" s="28"/>
      <c r="BF2" s="28"/>
    </row>
    <row r="3" spans="1:58" s="29" customFormat="1" ht="110.25" customHeight="1">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211" t="s">
        <v>25</v>
      </c>
    </row>
    <row r="4" spans="1:58" s="31" customFormat="1" ht="63">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58" s="30" customFormat="1" ht="39.75" customHeight="1">
      <c r="A5" s="78"/>
      <c r="B5" s="535" t="s">
        <v>536</v>
      </c>
      <c r="C5" s="536"/>
      <c r="D5" s="536"/>
      <c r="E5" s="537"/>
      <c r="F5" s="71"/>
      <c r="G5" s="71"/>
      <c r="H5" s="71" t="s">
        <v>58</v>
      </c>
      <c r="I5" s="148"/>
      <c r="J5" s="148"/>
      <c r="K5" s="148"/>
      <c r="L5" s="148">
        <f>SUM(L6,L33)</f>
        <v>0</v>
      </c>
      <c r="M5" s="148">
        <f>SUM(M6,M33)</f>
        <v>0</v>
      </c>
      <c r="N5" s="148"/>
      <c r="O5" s="148"/>
      <c r="P5" s="148"/>
      <c r="Q5" s="148"/>
      <c r="R5" s="148">
        <f>SUM(R6,R33)</f>
        <v>0</v>
      </c>
      <c r="S5" s="148">
        <f>SUM(S6,S33)</f>
        <v>0</v>
      </c>
      <c r="T5" s="148">
        <f>SUM(T6,T33)</f>
        <v>0</v>
      </c>
      <c r="U5" s="148">
        <f>SUM(U6,U33)</f>
        <v>0</v>
      </c>
      <c r="V5" s="148"/>
      <c r="W5" s="148"/>
      <c r="X5" s="148"/>
      <c r="Y5" s="148">
        <f t="shared" ref="Y5:AF5" si="0">SUM(Y6,Y33)</f>
        <v>0</v>
      </c>
      <c r="Z5" s="148">
        <f t="shared" si="0"/>
        <v>0</v>
      </c>
      <c r="AA5" s="148">
        <f t="shared" si="0"/>
        <v>0</v>
      </c>
      <c r="AB5" s="148">
        <f t="shared" si="0"/>
        <v>0</v>
      </c>
      <c r="AC5" s="148">
        <f t="shared" si="0"/>
        <v>0</v>
      </c>
      <c r="AD5" s="148">
        <f t="shared" si="0"/>
        <v>0</v>
      </c>
      <c r="AE5" s="148">
        <f t="shared" si="0"/>
        <v>0</v>
      </c>
      <c r="AF5" s="148">
        <f t="shared" si="0"/>
        <v>0</v>
      </c>
      <c r="AG5" s="148"/>
      <c r="AH5" s="148"/>
      <c r="AI5" s="148"/>
      <c r="AJ5" s="148">
        <f>SUM(AJ6,AJ33)</f>
        <v>0</v>
      </c>
      <c r="AK5" s="148">
        <f>SUM(AK6,AK33)</f>
        <v>0</v>
      </c>
      <c r="AL5" s="148">
        <f>SUM(AL6,AL33)</f>
        <v>0</v>
      </c>
      <c r="AM5" s="148">
        <f>SUM(AM6,AM33)</f>
        <v>0</v>
      </c>
      <c r="AN5" s="148">
        <f>SUM(AN6,AN33)</f>
        <v>0</v>
      </c>
      <c r="AO5" s="148"/>
      <c r="AP5" s="149"/>
      <c r="AQ5" s="148">
        <f t="shared" ref="AQ5:BB5" si="1">SUM(AQ6,AQ33)</f>
        <v>0</v>
      </c>
      <c r="AR5" s="148">
        <f t="shared" si="1"/>
        <v>0</v>
      </c>
      <c r="AS5" s="148">
        <f t="shared" si="1"/>
        <v>0</v>
      </c>
      <c r="AT5" s="148">
        <f t="shared" si="1"/>
        <v>0</v>
      </c>
      <c r="AU5" s="148">
        <f t="shared" si="1"/>
        <v>0</v>
      </c>
      <c r="AV5" s="148">
        <f t="shared" si="1"/>
        <v>0</v>
      </c>
      <c r="AW5" s="148">
        <f t="shared" si="1"/>
        <v>0</v>
      </c>
      <c r="AX5" s="148">
        <f t="shared" si="1"/>
        <v>0</v>
      </c>
      <c r="AY5" s="148">
        <f t="shared" si="1"/>
        <v>0</v>
      </c>
      <c r="AZ5" s="148">
        <f t="shared" si="1"/>
        <v>0</v>
      </c>
      <c r="BA5" s="148">
        <f t="shared" si="1"/>
        <v>0</v>
      </c>
      <c r="BB5" s="148">
        <f t="shared" si="1"/>
        <v>0</v>
      </c>
    </row>
    <row r="6" spans="1:58" s="30" customFormat="1" ht="45.75" customHeight="1">
      <c r="A6" s="78"/>
      <c r="B6" s="179"/>
      <c r="C6" s="526" t="s">
        <v>567</v>
      </c>
      <c r="D6" s="540"/>
      <c r="E6" s="541"/>
      <c r="F6" s="218"/>
      <c r="G6" s="129"/>
      <c r="H6" s="72" t="s">
        <v>59</v>
      </c>
      <c r="I6" s="151"/>
      <c r="J6" s="151"/>
      <c r="K6" s="151"/>
      <c r="L6" s="152">
        <f>SUM(L13,L25,L32)</f>
        <v>0</v>
      </c>
      <c r="M6" s="152">
        <f>SUM(M13,M25,M32)</f>
        <v>0</v>
      </c>
      <c r="N6" s="152"/>
      <c r="O6" s="152"/>
      <c r="P6" s="152"/>
      <c r="Q6" s="152"/>
      <c r="R6" s="152">
        <f>SUM(R13,R25,R32)</f>
        <v>0</v>
      </c>
      <c r="S6" s="152">
        <f>SUM(S13,S25,S32)</f>
        <v>0</v>
      </c>
      <c r="T6" s="152">
        <f>SUM(T13,T25,T32)</f>
        <v>0</v>
      </c>
      <c r="U6" s="152">
        <f>SUM(U13,U25,U32)</f>
        <v>0</v>
      </c>
      <c r="V6" s="152"/>
      <c r="W6" s="152"/>
      <c r="X6" s="152"/>
      <c r="Y6" s="152">
        <f t="shared" ref="Y6:AF6" si="2">SUM(Y13,Y25,Y32)</f>
        <v>0</v>
      </c>
      <c r="Z6" s="152">
        <f t="shared" si="2"/>
        <v>0</v>
      </c>
      <c r="AA6" s="152">
        <f t="shared" si="2"/>
        <v>0</v>
      </c>
      <c r="AB6" s="152">
        <f t="shared" si="2"/>
        <v>0</v>
      </c>
      <c r="AC6" s="152">
        <f t="shared" si="2"/>
        <v>0</v>
      </c>
      <c r="AD6" s="152">
        <f t="shared" si="2"/>
        <v>0</v>
      </c>
      <c r="AE6" s="152">
        <f t="shared" si="2"/>
        <v>0</v>
      </c>
      <c r="AF6" s="152">
        <f t="shared" si="2"/>
        <v>0</v>
      </c>
      <c r="AG6" s="152"/>
      <c r="AH6" s="152"/>
      <c r="AI6" s="152"/>
      <c r="AJ6" s="152">
        <f>SUM(AJ13,AJ25,AJ32)</f>
        <v>0</v>
      </c>
      <c r="AK6" s="152">
        <f>SUM(AK13,AK25,AK32)</f>
        <v>0</v>
      </c>
      <c r="AL6" s="152">
        <f>SUM(AL13,AL25,AL32)</f>
        <v>0</v>
      </c>
      <c r="AM6" s="152">
        <f>SUM(AM13,AM25,AM32)</f>
        <v>0</v>
      </c>
      <c r="AN6" s="152">
        <f>SUM(AN13,AN25,AN32)</f>
        <v>0</v>
      </c>
      <c r="AO6" s="152"/>
      <c r="AP6" s="149"/>
      <c r="AQ6" s="152">
        <f t="shared" ref="AQ6:BB6" si="3">SUM(AQ13,AQ25,AQ32)</f>
        <v>0</v>
      </c>
      <c r="AR6" s="152">
        <f t="shared" si="3"/>
        <v>0</v>
      </c>
      <c r="AS6" s="152">
        <f t="shared" si="3"/>
        <v>0</v>
      </c>
      <c r="AT6" s="152">
        <f t="shared" si="3"/>
        <v>0</v>
      </c>
      <c r="AU6" s="152">
        <f t="shared" si="3"/>
        <v>0</v>
      </c>
      <c r="AV6" s="152">
        <f t="shared" si="3"/>
        <v>0</v>
      </c>
      <c r="AW6" s="152">
        <f t="shared" si="3"/>
        <v>0</v>
      </c>
      <c r="AX6" s="152">
        <f t="shared" si="3"/>
        <v>0</v>
      </c>
      <c r="AY6" s="152">
        <f t="shared" si="3"/>
        <v>0</v>
      </c>
      <c r="AZ6" s="152">
        <f t="shared" si="3"/>
        <v>0</v>
      </c>
      <c r="BA6" s="152">
        <f t="shared" si="3"/>
        <v>0</v>
      </c>
      <c r="BB6" s="152">
        <f t="shared" si="3"/>
        <v>0</v>
      </c>
    </row>
    <row r="7" spans="1:58" ht="81" customHeight="1" outlineLevel="2">
      <c r="A7" s="73"/>
      <c r="B7" s="107"/>
      <c r="C7" s="108"/>
      <c r="D7" s="93"/>
      <c r="E7" s="126"/>
      <c r="F7" s="222">
        <v>2024</v>
      </c>
      <c r="G7" s="75">
        <v>2026</v>
      </c>
      <c r="H7" s="216" t="s">
        <v>599</v>
      </c>
      <c r="I7" s="87"/>
      <c r="J7" s="83"/>
      <c r="K7" s="83"/>
      <c r="L7" s="82" t="str">
        <f>IF(I7&lt;&gt;0,((VLOOKUP(I7,'1. Standard_Cost'!$B$4:$D$9,2)+VLOOKUP(I7,'1. Standard_Cost'!$B$4:$D$9,3))*J7*K7),"0")</f>
        <v>0</v>
      </c>
      <c r="M7" s="82">
        <f>L7*'1. Standard_Cost'!$F$4</f>
        <v>0</v>
      </c>
      <c r="N7" s="83"/>
      <c r="O7" s="83"/>
      <c r="P7" s="83"/>
      <c r="Q7" s="83"/>
      <c r="R7" s="84">
        <f>'1. Standard_Cost'!$B$13*N7*P7</f>
        <v>0</v>
      </c>
      <c r="S7" s="84">
        <f>N7*O7*P7*'1. Standard_Cost'!$C$13</f>
        <v>0</v>
      </c>
      <c r="T7" s="84">
        <f>N7*P7*Q7*'1. Standard_Cost'!$D$13</f>
        <v>0</v>
      </c>
      <c r="U7" s="84">
        <f>N7*O7*'1. Standard_Cost'!$E$13</f>
        <v>0</v>
      </c>
      <c r="V7" s="83"/>
      <c r="W7" s="83"/>
      <c r="X7" s="83"/>
      <c r="Y7" s="84">
        <f>+V7*((X7*'1. Standard_Cost'!$B$17)+(W7*X7*'1. Standard_Cost'!$C$17))</f>
        <v>0</v>
      </c>
      <c r="Z7" s="83"/>
      <c r="AA7" s="83"/>
      <c r="AB7" s="84">
        <f>+Z7*'1. Standard_Cost'!$B$21+AA7*'1. Standard_Cost'!$C$21</f>
        <v>0</v>
      </c>
      <c r="AC7" s="85"/>
      <c r="AD7" s="86"/>
      <c r="AE7" s="84">
        <f>SUM(AD7,AC7,AB7,Y7,U7,T7,S7,R7)*'1. Standard_Cost'!$B$29</f>
        <v>0</v>
      </c>
      <c r="AF7" s="84">
        <f t="shared" ref="AF7:AF12" si="4">SUM(AE7,AD7,AC7,AB7,Y7,U7,T7,S7,R7)</f>
        <v>0</v>
      </c>
      <c r="AG7" s="83"/>
      <c r="AH7" s="83"/>
      <c r="AI7" s="83"/>
      <c r="AJ7" s="87"/>
      <c r="AK7" s="87"/>
      <c r="AL7" s="87"/>
      <c r="AM7" s="84">
        <f>AG7*'1. Standard_Cost'!$B$25+'Incremental_Cost Year 4'!AH7*'1. Standard_Cost'!$C$25+'Incremental_Cost Year 4'!AI7*'1. Standard_Cost'!$D$25+'Incremental_Cost Year 4'!AJ7+'Incremental_Cost Year 4'!AL7+AK7</f>
        <v>0</v>
      </c>
      <c r="AN7" s="84">
        <f>AM7*'1. Standard_Cost'!$C$29</f>
        <v>0</v>
      </c>
      <c r="AO7" s="153"/>
      <c r="AQ7" s="113">
        <f t="shared" ref="AQ7:AQ12" si="5">L7+M7</f>
        <v>0</v>
      </c>
      <c r="AR7" s="113">
        <f t="shared" ref="AR7:AR12" si="6">AF7</f>
        <v>0</v>
      </c>
      <c r="AS7" s="113">
        <f t="shared" ref="AS7:AS12" si="7">AM7+AN7</f>
        <v>0</v>
      </c>
      <c r="AT7" s="113">
        <f t="shared" ref="AT7:AT12" si="8">SUM(AQ7,AR7,AS7)</f>
        <v>0</v>
      </c>
      <c r="AU7" s="154"/>
      <c r="AV7" s="154"/>
      <c r="AW7" s="154"/>
      <c r="AX7" s="154"/>
      <c r="AY7" s="154"/>
      <c r="AZ7" s="154"/>
      <c r="BA7" s="154"/>
      <c r="BB7" s="155">
        <f>SUM(AU7:BA7)-AT7</f>
        <v>0</v>
      </c>
      <c r="BC7" s="28"/>
      <c r="BD7" s="28"/>
      <c r="BE7" s="28"/>
      <c r="BF7" s="28"/>
    </row>
    <row r="8" spans="1:58" ht="133.15" customHeight="1" outlineLevel="2">
      <c r="A8" s="73"/>
      <c r="B8" s="107"/>
      <c r="C8" s="108"/>
      <c r="D8" s="91"/>
      <c r="E8" s="292"/>
      <c r="F8" s="222">
        <v>2024</v>
      </c>
      <c r="G8" s="75">
        <v>2026</v>
      </c>
      <c r="H8" s="216" t="s">
        <v>602</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4"/>
        <v>0</v>
      </c>
      <c r="AG8" s="83"/>
      <c r="AH8" s="83"/>
      <c r="AI8" s="83"/>
      <c r="AJ8" s="87"/>
      <c r="AK8" s="87"/>
      <c r="AL8" s="87"/>
      <c r="AM8" s="84">
        <f>AG8*'1. Standard_Cost'!$B$25+'Incremental_Cost Year 4'!AH8*'1. Standard_Cost'!$C$25+'Incremental_Cost Year 4'!AI8*'1. Standard_Cost'!$D$25+'Incremental_Cost Year 4'!AJ8+'Incremental_Cost Year 4'!AL8+AK8</f>
        <v>0</v>
      </c>
      <c r="AN8" s="84">
        <f>AM8*'1. Standard_Cost'!$C$29</f>
        <v>0</v>
      </c>
      <c r="AO8" s="87"/>
      <c r="AQ8" s="113">
        <f t="shared" si="5"/>
        <v>0</v>
      </c>
      <c r="AR8" s="113">
        <f t="shared" si="6"/>
        <v>0</v>
      </c>
      <c r="AS8" s="113">
        <f t="shared" si="7"/>
        <v>0</v>
      </c>
      <c r="AT8" s="113">
        <f t="shared" si="8"/>
        <v>0</v>
      </c>
      <c r="AU8" s="154"/>
      <c r="AV8" s="154"/>
      <c r="AW8" s="154"/>
      <c r="AX8" s="154"/>
      <c r="AY8" s="154"/>
      <c r="AZ8" s="154"/>
      <c r="BA8" s="154"/>
      <c r="BB8" s="155">
        <f t="shared" ref="BB8:BB11" si="9">SUM(AU8:BA8)-AT8</f>
        <v>0</v>
      </c>
      <c r="BC8" s="28"/>
      <c r="BD8" s="28"/>
      <c r="BE8" s="28"/>
      <c r="BF8" s="28"/>
    </row>
    <row r="9" spans="1:58" ht="126" outlineLevel="2">
      <c r="A9" s="73"/>
      <c r="B9" s="107"/>
      <c r="C9" s="108"/>
      <c r="D9" s="91"/>
      <c r="E9" s="292"/>
      <c r="F9" s="222">
        <v>2024</v>
      </c>
      <c r="G9" s="75">
        <v>2026</v>
      </c>
      <c r="H9" s="216" t="s">
        <v>603</v>
      </c>
      <c r="I9" s="87"/>
      <c r="J9" s="83"/>
      <c r="K9" s="83"/>
      <c r="L9" s="82" t="str">
        <f>IF(I9&lt;&gt;0,((VLOOKUP(I9,'1. Standard_Cost'!$B$4:$D$9,2)+VLOOKUP(I9,'1. Standard_Cost'!$B$4:$D$9,3))*J9*K9),"0")</f>
        <v>0</v>
      </c>
      <c r="M9" s="82">
        <f>L9*'1. Standard_Cost'!$F$4</f>
        <v>0</v>
      </c>
      <c r="N9" s="83"/>
      <c r="O9" s="83"/>
      <c r="P9" s="83"/>
      <c r="Q9" s="83"/>
      <c r="R9" s="84">
        <f>'1. Standard_Cost'!$B$13*N9*P9</f>
        <v>0</v>
      </c>
      <c r="S9" s="84">
        <f>N9*O9*P9*'1. Standard_Cost'!$C$13</f>
        <v>0</v>
      </c>
      <c r="T9" s="84">
        <f>N9*P9*Q9*'1. Standard_Cost'!$D$13</f>
        <v>0</v>
      </c>
      <c r="U9" s="84">
        <f>N9*O9*'1. Standard_Cost'!$E$13</f>
        <v>0</v>
      </c>
      <c r="V9" s="83"/>
      <c r="W9" s="83"/>
      <c r="X9" s="83"/>
      <c r="Y9" s="84">
        <f>+V9*((X9*'1. Standard_Cost'!$B$17)+(W9*X9*'1. Standard_Cost'!$C$17))</f>
        <v>0</v>
      </c>
      <c r="Z9" s="83"/>
      <c r="AA9" s="83"/>
      <c r="AB9" s="84">
        <f>+Z9*'1. Standard_Cost'!$B$21+AA9*'1. Standard_Cost'!$C$21</f>
        <v>0</v>
      </c>
      <c r="AC9" s="85"/>
      <c r="AD9" s="86"/>
      <c r="AE9" s="84">
        <f>SUM(AD9,AC9,AB9,Y9,U9,T9,S9,R9)*'1. Standard_Cost'!$B$29</f>
        <v>0</v>
      </c>
      <c r="AF9" s="84">
        <f t="shared" si="4"/>
        <v>0</v>
      </c>
      <c r="AG9" s="83"/>
      <c r="AH9" s="83"/>
      <c r="AI9" s="83"/>
      <c r="AJ9" s="87"/>
      <c r="AK9" s="87"/>
      <c r="AL9" s="87"/>
      <c r="AM9" s="84">
        <f>AG9*'1. Standard_Cost'!$B$25+'Incremental_Cost Year 4'!AH9*'1. Standard_Cost'!$C$25+'Incremental_Cost Year 4'!AI9*'1. Standard_Cost'!$D$25+'Incremental_Cost Year 4'!AJ9+'Incremental_Cost Year 4'!AL9+AK9</f>
        <v>0</v>
      </c>
      <c r="AN9" s="84">
        <f>AM9*'1. Standard_Cost'!$C$29</f>
        <v>0</v>
      </c>
      <c r="AO9" s="87"/>
      <c r="AQ9" s="113">
        <f t="shared" si="5"/>
        <v>0</v>
      </c>
      <c r="AR9" s="113">
        <f t="shared" si="6"/>
        <v>0</v>
      </c>
      <c r="AS9" s="113">
        <f t="shared" si="7"/>
        <v>0</v>
      </c>
      <c r="AT9" s="113">
        <f t="shared" si="8"/>
        <v>0</v>
      </c>
      <c r="AU9" s="154"/>
      <c r="AV9" s="154"/>
      <c r="AW9" s="154"/>
      <c r="AX9" s="154"/>
      <c r="AY9" s="154"/>
      <c r="AZ9" s="154"/>
      <c r="BA9" s="154"/>
      <c r="BB9" s="155">
        <f t="shared" si="9"/>
        <v>0</v>
      </c>
      <c r="BC9" s="28"/>
      <c r="BD9" s="28"/>
      <c r="BE9" s="28"/>
      <c r="BF9" s="28"/>
    </row>
    <row r="10" spans="1:58" ht="141.75" outlineLevel="2">
      <c r="A10" s="73"/>
      <c r="B10" s="107"/>
      <c r="C10" s="108"/>
      <c r="D10" s="91"/>
      <c r="E10" s="292"/>
      <c r="F10" s="222">
        <v>2024</v>
      </c>
      <c r="G10" s="75">
        <v>2026</v>
      </c>
      <c r="H10" s="216" t="s">
        <v>606</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 t="shared" si="4"/>
        <v>0</v>
      </c>
      <c r="AG10" s="83"/>
      <c r="AH10" s="83"/>
      <c r="AI10" s="83"/>
      <c r="AJ10" s="87"/>
      <c r="AK10" s="87"/>
      <c r="AL10" s="87"/>
      <c r="AM10" s="84">
        <f>AG10*'1. Standard_Cost'!$B$25+'Incremental_Cost Year 4'!AH10*'1. Standard_Cost'!$C$25+'Incremental_Cost Year 4'!AI10*'1. Standard_Cost'!$D$25+'Incremental_Cost Year 4'!AJ10+'Incremental_Cost Year 4'!AL10+AK10</f>
        <v>0</v>
      </c>
      <c r="AN10" s="84">
        <f>AM10*'1. Standard_Cost'!$C$29</f>
        <v>0</v>
      </c>
      <c r="AO10" s="87"/>
      <c r="AQ10" s="113">
        <f t="shared" si="5"/>
        <v>0</v>
      </c>
      <c r="AR10" s="113">
        <f t="shared" si="6"/>
        <v>0</v>
      </c>
      <c r="AS10" s="113">
        <f t="shared" si="7"/>
        <v>0</v>
      </c>
      <c r="AT10" s="113">
        <f t="shared" si="8"/>
        <v>0</v>
      </c>
      <c r="AU10" s="154"/>
      <c r="AV10" s="154"/>
      <c r="AW10" s="154"/>
      <c r="AX10" s="154"/>
      <c r="AY10" s="154"/>
      <c r="AZ10" s="154"/>
      <c r="BA10" s="154"/>
      <c r="BB10" s="155">
        <f t="shared" si="9"/>
        <v>0</v>
      </c>
      <c r="BC10" s="28"/>
      <c r="BD10" s="28"/>
      <c r="BE10" s="28"/>
      <c r="BF10" s="28"/>
    </row>
    <row r="11" spans="1:58" ht="81" customHeight="1" outlineLevel="2">
      <c r="A11" s="73"/>
      <c r="B11" s="107"/>
      <c r="C11" s="108"/>
      <c r="D11" s="91"/>
      <c r="E11" s="292"/>
      <c r="F11" s="222">
        <v>2024</v>
      </c>
      <c r="G11" s="75">
        <v>2026</v>
      </c>
      <c r="H11" s="217" t="s">
        <v>604</v>
      </c>
      <c r="I11" s="86"/>
      <c r="J11" s="250"/>
      <c r="K11" s="215"/>
      <c r="L11" s="82" t="str">
        <f>IF(I11&lt;&gt;0,((VLOOKUP(I11,'1. Standard_Cost'!$B$4:$D$9,2)+VLOOKUP(I11,'1. Standard_Cost'!$B$4:$D$9,3))*J11*K11),"0")</f>
        <v>0</v>
      </c>
      <c r="M11" s="82">
        <f>L11*'1. Standard_Cost'!$F$4</f>
        <v>0</v>
      </c>
      <c r="N11" s="215"/>
      <c r="O11" s="215"/>
      <c r="P11" s="215"/>
      <c r="Q11" s="215"/>
      <c r="R11" s="84">
        <f>'1. Standard_Cost'!$B$13*N11*P11</f>
        <v>0</v>
      </c>
      <c r="S11" s="84">
        <f>N11*O11*P11*'1. Standard_Cost'!$C$13</f>
        <v>0</v>
      </c>
      <c r="T11" s="84">
        <f>N11*P11*Q11*'1. Standard_Cost'!$D$13</f>
        <v>0</v>
      </c>
      <c r="U11" s="84">
        <f>N11*O11*'1. Standard_Cost'!$E$13</f>
        <v>0</v>
      </c>
      <c r="V11" s="215"/>
      <c r="W11" s="215"/>
      <c r="X11" s="215"/>
      <c r="Y11" s="84">
        <f>+V11*((X11*'1. Standard_Cost'!$B$17)+(W11*X11*'1. Standard_Cost'!$C$17))</f>
        <v>0</v>
      </c>
      <c r="Z11" s="215"/>
      <c r="AA11" s="215"/>
      <c r="AB11" s="84">
        <f>+Z11*'1. Standard_Cost'!$B$21+AA11*'1. Standard_Cost'!$C$21</f>
        <v>0</v>
      </c>
      <c r="AC11" s="86"/>
      <c r="AD11" s="86"/>
      <c r="AE11" s="84">
        <f>SUM(AD11,AC11,AB11,Y11,U11,T11,S11,R11)*'1. Standard_Cost'!$B$29</f>
        <v>0</v>
      </c>
      <c r="AF11" s="84">
        <f t="shared" si="4"/>
        <v>0</v>
      </c>
      <c r="AG11" s="215"/>
      <c r="AH11" s="215"/>
      <c r="AI11" s="215"/>
      <c r="AJ11" s="86"/>
      <c r="AK11" s="86"/>
      <c r="AL11" s="86"/>
      <c r="AM11" s="84">
        <f>AG11*'1. Standard_Cost'!$B$25+'Incremental_Cost Year 4'!AH11*'1. Standard_Cost'!$C$25+'Incremental_Cost Year 4'!AI11*'1. Standard_Cost'!$D$25+'Incremental_Cost Year 4'!AJ11+'Incremental_Cost Year 4'!AL11+AK11</f>
        <v>0</v>
      </c>
      <c r="AN11" s="84">
        <f>AM11*'1. Standard_Cost'!$C$29</f>
        <v>0</v>
      </c>
      <c r="AO11" s="86"/>
      <c r="AQ11" s="113">
        <f t="shared" si="5"/>
        <v>0</v>
      </c>
      <c r="AR11" s="113">
        <f t="shared" si="6"/>
        <v>0</v>
      </c>
      <c r="AS11" s="113">
        <f t="shared" si="7"/>
        <v>0</v>
      </c>
      <c r="AT11" s="113">
        <f t="shared" si="8"/>
        <v>0</v>
      </c>
      <c r="AU11" s="154"/>
      <c r="AV11" s="154"/>
      <c r="AW11" s="154"/>
      <c r="AX11" s="154"/>
      <c r="AY11" s="154"/>
      <c r="AZ11" s="154"/>
      <c r="BA11" s="154"/>
      <c r="BB11" s="155">
        <f t="shared" si="9"/>
        <v>0</v>
      </c>
      <c r="BC11" s="28"/>
      <c r="BD11" s="28"/>
      <c r="BE11" s="28"/>
      <c r="BF11" s="28"/>
    </row>
    <row r="12" spans="1:58" ht="81" customHeight="1" outlineLevel="2">
      <c r="A12" s="73"/>
      <c r="B12" s="107"/>
      <c r="C12" s="108"/>
      <c r="D12" s="134"/>
      <c r="E12" s="81"/>
      <c r="F12" s="81">
        <v>2024</v>
      </c>
      <c r="G12" s="134">
        <v>2026</v>
      </c>
      <c r="H12" s="217" t="s">
        <v>682</v>
      </c>
      <c r="I12" s="86"/>
      <c r="J12" s="250"/>
      <c r="K12" s="215"/>
      <c r="L12" s="82" t="str">
        <f>IF(I12&lt;&gt;0,((VLOOKUP(I12,'1. Standard_Cost'!$B$4:$D$9,2)+VLOOKUP(I12,'1. Standard_Cost'!$B$4:$D$9,3))*J12*K12),"0")</f>
        <v>0</v>
      </c>
      <c r="M12" s="82">
        <f>L12*'1. Standard_Cost'!$F$4</f>
        <v>0</v>
      </c>
      <c r="N12" s="215"/>
      <c r="O12" s="215"/>
      <c r="P12" s="215"/>
      <c r="Q12" s="215"/>
      <c r="R12" s="84">
        <f>'1. Standard_Cost'!$B$13*N12*P12</f>
        <v>0</v>
      </c>
      <c r="S12" s="84">
        <f>N12*O12*P12*'1. Standard_Cost'!$C$13</f>
        <v>0</v>
      </c>
      <c r="T12" s="84">
        <f>N12*P12*Q12*'1. Standard_Cost'!$D$13</f>
        <v>0</v>
      </c>
      <c r="U12" s="84">
        <f>N12*O12*'1. Standard_Cost'!$E$13</f>
        <v>0</v>
      </c>
      <c r="V12" s="215"/>
      <c r="W12" s="215"/>
      <c r="X12" s="215"/>
      <c r="Y12" s="84">
        <f>+V12*((X12*'1. Standard_Cost'!$B$17)+(W12*X12*'1. Standard_Cost'!$C$17))</f>
        <v>0</v>
      </c>
      <c r="Z12" s="215"/>
      <c r="AA12" s="215"/>
      <c r="AB12" s="84">
        <f>+Z12*'1. Standard_Cost'!$B$21+AA12*'1. Standard_Cost'!$C$21</f>
        <v>0</v>
      </c>
      <c r="AC12" s="86"/>
      <c r="AD12" s="86"/>
      <c r="AE12" s="84">
        <f>SUM(AD12,AC12,AB12,Y12,U12,T12,S12,R12)*'1. Standard_Cost'!$B$29</f>
        <v>0</v>
      </c>
      <c r="AF12" s="84">
        <f t="shared" si="4"/>
        <v>0</v>
      </c>
      <c r="AG12" s="215"/>
      <c r="AH12" s="215"/>
      <c r="AI12" s="215"/>
      <c r="AJ12" s="86"/>
      <c r="AK12" s="86"/>
      <c r="AL12" s="86"/>
      <c r="AM12" s="84">
        <f>AG12*'1. Standard_Cost'!$B$25+'Incremental_Cost Year 4'!AH12*'1. Standard_Cost'!$C$25+'Incremental_Cost Year 4'!AI12*'1. Standard_Cost'!$D$25+'Incremental_Cost Year 4'!AJ12+'Incremental_Cost Year 4'!AL12+AK12</f>
        <v>0</v>
      </c>
      <c r="AN12" s="84">
        <f>AM12*'1. Standard_Cost'!$C$29</f>
        <v>0</v>
      </c>
      <c r="AO12" s="353"/>
      <c r="AQ12" s="113">
        <f t="shared" si="5"/>
        <v>0</v>
      </c>
      <c r="AR12" s="113">
        <f t="shared" si="6"/>
        <v>0</v>
      </c>
      <c r="AS12" s="113">
        <f t="shared" si="7"/>
        <v>0</v>
      </c>
      <c r="AT12" s="113">
        <f t="shared" si="8"/>
        <v>0</v>
      </c>
      <c r="AU12" s="154"/>
      <c r="AV12" s="154"/>
      <c r="AW12" s="154"/>
      <c r="AX12" s="154"/>
      <c r="AY12" s="154"/>
      <c r="AZ12" s="154"/>
      <c r="BA12" s="154"/>
      <c r="BB12" s="155">
        <f t="shared" ref="BB12" si="10">SUM(AU12:BA12)-AT12</f>
        <v>0</v>
      </c>
      <c r="BC12" s="28"/>
      <c r="BD12" s="28"/>
      <c r="BE12" s="28"/>
      <c r="BF12" s="28"/>
    </row>
    <row r="13" spans="1:58" ht="63" outlineLevel="1">
      <c r="A13" s="73"/>
      <c r="B13" s="96"/>
      <c r="C13" s="180"/>
      <c r="D13" s="259" t="s">
        <v>559</v>
      </c>
      <c r="E13" s="279" t="s">
        <v>537</v>
      </c>
      <c r="F13" s="134">
        <v>2024</v>
      </c>
      <c r="G13" s="134">
        <v>2026</v>
      </c>
      <c r="H13" s="220" t="s">
        <v>46</v>
      </c>
      <c r="I13" s="156"/>
      <c r="J13" s="156"/>
      <c r="K13" s="156"/>
      <c r="L13" s="84">
        <f>SUM(L7:L12)</f>
        <v>0</v>
      </c>
      <c r="M13" s="84">
        <f>SUM(M7:M12)</f>
        <v>0</v>
      </c>
      <c r="N13" s="84"/>
      <c r="O13" s="156"/>
      <c r="P13" s="156"/>
      <c r="Q13" s="156"/>
      <c r="R13" s="84">
        <f t="shared" ref="R13:U13" si="11">SUM(R7:R12)</f>
        <v>0</v>
      </c>
      <c r="S13" s="84">
        <f t="shared" si="11"/>
        <v>0</v>
      </c>
      <c r="T13" s="84">
        <f t="shared" si="11"/>
        <v>0</v>
      </c>
      <c r="U13" s="84">
        <f t="shared" si="11"/>
        <v>0</v>
      </c>
      <c r="V13" s="156"/>
      <c r="W13" s="156"/>
      <c r="X13" s="156"/>
      <c r="Y13" s="84">
        <f>SUM(Y7:Y12)</f>
        <v>0</v>
      </c>
      <c r="Z13" s="156"/>
      <c r="AA13" s="156"/>
      <c r="AB13" s="84">
        <f t="shared" ref="AB13:AF13" si="12">SUM(AB7:AB12)</f>
        <v>0</v>
      </c>
      <c r="AC13" s="84">
        <f t="shared" si="12"/>
        <v>0</v>
      </c>
      <c r="AD13" s="84">
        <f t="shared" si="12"/>
        <v>0</v>
      </c>
      <c r="AE13" s="84">
        <f t="shared" si="12"/>
        <v>0</v>
      </c>
      <c r="AF13" s="84">
        <f t="shared" si="12"/>
        <v>0</v>
      </c>
      <c r="AG13" s="156"/>
      <c r="AH13" s="156"/>
      <c r="AI13" s="156"/>
      <c r="AJ13" s="84">
        <f t="shared" ref="AJ13:AN13" si="13">SUM(AJ7:AJ12)</f>
        <v>0</v>
      </c>
      <c r="AK13" s="84">
        <f t="shared" si="13"/>
        <v>0</v>
      </c>
      <c r="AL13" s="84">
        <f t="shared" si="13"/>
        <v>0</v>
      </c>
      <c r="AM13" s="84">
        <f t="shared" si="13"/>
        <v>0</v>
      </c>
      <c r="AN13" s="84">
        <f t="shared" si="13"/>
        <v>0</v>
      </c>
      <c r="AO13" s="157"/>
      <c r="AP13" s="158"/>
      <c r="AQ13" s="84">
        <f t="shared" ref="AQ13:BB13" si="14">SUM(AQ7:AQ12)</f>
        <v>0</v>
      </c>
      <c r="AR13" s="84">
        <f t="shared" si="14"/>
        <v>0</v>
      </c>
      <c r="AS13" s="84">
        <f t="shared" si="14"/>
        <v>0</v>
      </c>
      <c r="AT13" s="84">
        <f t="shared" si="14"/>
        <v>0</v>
      </c>
      <c r="AU13" s="84">
        <f t="shared" si="14"/>
        <v>0</v>
      </c>
      <c r="AV13" s="84">
        <f t="shared" si="14"/>
        <v>0</v>
      </c>
      <c r="AW13" s="84">
        <f t="shared" si="14"/>
        <v>0</v>
      </c>
      <c r="AX13" s="84">
        <f t="shared" si="14"/>
        <v>0</v>
      </c>
      <c r="AY13" s="84">
        <f t="shared" si="14"/>
        <v>0</v>
      </c>
      <c r="AZ13" s="84">
        <f t="shared" si="14"/>
        <v>0</v>
      </c>
      <c r="BA13" s="84">
        <f t="shared" si="14"/>
        <v>0</v>
      </c>
      <c r="BB13" s="84">
        <f t="shared" si="14"/>
        <v>0</v>
      </c>
      <c r="BC13" s="28"/>
      <c r="BD13" s="28"/>
      <c r="BE13" s="28"/>
      <c r="BF13" s="28"/>
    </row>
    <row r="14" spans="1:58" ht="58.9" customHeight="1" outlineLevel="2">
      <c r="A14" s="73"/>
      <c r="B14" s="107"/>
      <c r="C14" s="108"/>
      <c r="D14" s="93"/>
      <c r="E14" s="126"/>
      <c r="F14" s="350" t="s">
        <v>541</v>
      </c>
      <c r="G14" s="343" t="s">
        <v>542</v>
      </c>
      <c r="H14" s="110" t="s">
        <v>605</v>
      </c>
      <c r="I14" s="87"/>
      <c r="J14" s="83"/>
      <c r="K14" s="83"/>
      <c r="L14" s="82" t="str">
        <f>IF(I14&lt;&gt;0,((VLOOKUP(I14,'1. Standard_Cost'!$B$4:$D$9,2)+VLOOKUP(I14,'1. Standard_Cost'!$B$4:$D$9,3))*J14*K14),"0")</f>
        <v>0</v>
      </c>
      <c r="M14" s="82">
        <f>L14*'1. Standard_Cost'!$F$4</f>
        <v>0</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f>SUM(AD14,AC14,AB14,Y14,U14,T14,S14,R14)*'1. Standard_Cost'!$B$29</f>
        <v>0</v>
      </c>
      <c r="AF14" s="84">
        <f t="shared" ref="AF14:AF18" si="15">SUM(AE14,AD14,AC14,AB14,Y14,U14,T14,S14,R14)</f>
        <v>0</v>
      </c>
      <c r="AG14" s="83"/>
      <c r="AH14" s="83"/>
      <c r="AI14" s="83"/>
      <c r="AJ14" s="87"/>
      <c r="AK14" s="87"/>
      <c r="AL14" s="87"/>
      <c r="AM14" s="84">
        <f>AG14*'1. Standard_Cost'!$B$25+'Incremental_Cost Year 4'!AH14*'1. Standard_Cost'!$C$25+'Incremental_Cost Year 4'!AI14*'1. Standard_Cost'!$D$25+'Incremental_Cost Year 4'!AJ14+'Incremental_Cost Year 4'!AL14+AK14</f>
        <v>0</v>
      </c>
      <c r="AN14" s="84">
        <f>AM14*'1. Standard_Cost'!$C$29</f>
        <v>0</v>
      </c>
      <c r="AO14" s="153"/>
      <c r="AP14" s="324"/>
      <c r="AQ14" s="113">
        <f t="shared" ref="AQ14:AQ18" si="16">L14+M14</f>
        <v>0</v>
      </c>
      <c r="AR14" s="113">
        <f t="shared" ref="AR14:AR18" si="17">AF14</f>
        <v>0</v>
      </c>
      <c r="AS14" s="113">
        <f t="shared" ref="AS14:AS18" si="18">AM14+AN14</f>
        <v>0</v>
      </c>
      <c r="AT14" s="113">
        <f t="shared" ref="AT14:AT18" si="19">SUM(AQ14,AR14,AS14)</f>
        <v>0</v>
      </c>
      <c r="AU14" s="154"/>
      <c r="AV14" s="154"/>
      <c r="AW14" s="154"/>
      <c r="AX14" s="154"/>
      <c r="AY14" s="154"/>
      <c r="AZ14" s="154"/>
      <c r="BA14" s="154"/>
      <c r="BB14" s="155">
        <f t="shared" ref="BB14:BB18" si="20">SUM(AU14:BA14)-AT14</f>
        <v>0</v>
      </c>
      <c r="BC14" s="28"/>
      <c r="BD14" s="28"/>
      <c r="BE14" s="28"/>
      <c r="BF14" s="28"/>
    </row>
    <row r="15" spans="1:58" ht="58.9" customHeight="1" outlineLevel="2">
      <c r="A15" s="73"/>
      <c r="B15" s="107"/>
      <c r="C15" s="108"/>
      <c r="D15" s="91"/>
      <c r="E15" s="292"/>
      <c r="F15" s="350" t="s">
        <v>542</v>
      </c>
      <c r="G15" s="343" t="s">
        <v>543</v>
      </c>
      <c r="H15" s="70" t="s">
        <v>770</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ref="AF15" si="21">SUM(AE15,AD15,AC15,AB15,Y15,U15,T15,S15,R15)</f>
        <v>0</v>
      </c>
      <c r="AG15" s="83"/>
      <c r="AH15" s="83"/>
      <c r="AI15" s="83"/>
      <c r="AJ15" s="87"/>
      <c r="AK15" s="87"/>
      <c r="AL15" s="87"/>
      <c r="AM15" s="84">
        <f>AG15*'1. Standard_Cost'!$B$25+'Incremental_Cost Year 4'!AH15*'1. Standard_Cost'!$C$25+'Incremental_Cost Year 4'!AI15*'1. Standard_Cost'!$D$25+'Incremental_Cost Year 4'!AJ15+'Incremental_Cost Year 4'!AL15+AK15</f>
        <v>0</v>
      </c>
      <c r="AN15" s="84">
        <f>AM15*'1. Standard_Cost'!$C$29</f>
        <v>0</v>
      </c>
      <c r="AO15" s="153"/>
      <c r="AP15" s="324"/>
      <c r="AQ15" s="113">
        <f t="shared" ref="AQ15" si="22">L15+M15</f>
        <v>0</v>
      </c>
      <c r="AR15" s="113">
        <f t="shared" ref="AR15" si="23">AF15</f>
        <v>0</v>
      </c>
      <c r="AS15" s="113">
        <f t="shared" ref="AS15" si="24">AM15+AN15</f>
        <v>0</v>
      </c>
      <c r="AT15" s="113">
        <f t="shared" ref="AT15" si="25">SUM(AQ15,AR15,AS15)</f>
        <v>0</v>
      </c>
      <c r="AU15" s="154"/>
      <c r="AV15" s="154"/>
      <c r="AW15" s="154"/>
      <c r="AX15" s="154"/>
      <c r="AY15" s="154"/>
      <c r="AZ15" s="154"/>
      <c r="BA15" s="154"/>
      <c r="BB15" s="155">
        <f t="shared" ref="BB15" si="26">SUM(AU15:BA15)-AT15</f>
        <v>0</v>
      </c>
      <c r="BC15" s="28"/>
      <c r="BD15" s="28"/>
      <c r="BE15" s="28"/>
      <c r="BF15" s="28"/>
    </row>
    <row r="16" spans="1:58" ht="63" outlineLevel="2">
      <c r="A16" s="73"/>
      <c r="B16" s="107"/>
      <c r="C16" s="108"/>
      <c r="D16" s="91"/>
      <c r="E16" s="292"/>
      <c r="F16" s="350">
        <v>2024</v>
      </c>
      <c r="G16" s="343">
        <v>2026</v>
      </c>
      <c r="H16" s="67" t="s">
        <v>692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15"/>
        <v>0</v>
      </c>
      <c r="AG16" s="83"/>
      <c r="AH16" s="83"/>
      <c r="AI16" s="83"/>
      <c r="AJ16" s="87"/>
      <c r="AK16" s="87"/>
      <c r="AL16" s="87"/>
      <c r="AM16" s="84">
        <f>AG16*'1. Standard_Cost'!$B$25+'Incremental_Cost Year 4'!AH16*'1. Standard_Cost'!$C$25+'Incremental_Cost Year 4'!AI16*'1. Standard_Cost'!$D$25+'Incremental_Cost Year 4'!AJ16+'Incremental_Cost Year 4'!AL16+AK16</f>
        <v>0</v>
      </c>
      <c r="AN16" s="84">
        <f>AM16*'1. Standard_Cost'!$C$29</f>
        <v>0</v>
      </c>
      <c r="AO16" s="87"/>
      <c r="AQ16" s="113">
        <f t="shared" si="16"/>
        <v>0</v>
      </c>
      <c r="AR16" s="113">
        <f t="shared" si="17"/>
        <v>0</v>
      </c>
      <c r="AS16" s="113">
        <f t="shared" si="18"/>
        <v>0</v>
      </c>
      <c r="AT16" s="113">
        <f t="shared" si="19"/>
        <v>0</v>
      </c>
      <c r="AU16" s="154"/>
      <c r="AV16" s="154"/>
      <c r="AW16" s="154"/>
      <c r="AX16" s="154"/>
      <c r="AY16" s="154"/>
      <c r="AZ16" s="154"/>
      <c r="BA16" s="154"/>
      <c r="BB16" s="155">
        <f t="shared" si="20"/>
        <v>0</v>
      </c>
      <c r="BC16" s="28"/>
      <c r="BD16" s="28"/>
      <c r="BE16" s="28"/>
      <c r="BF16" s="28"/>
    </row>
    <row r="17" spans="1:58" ht="110.25" outlineLevel="2">
      <c r="A17" s="73"/>
      <c r="B17" s="107"/>
      <c r="C17" s="108"/>
      <c r="D17" s="91"/>
      <c r="E17" s="292"/>
      <c r="F17" s="350" t="s">
        <v>542</v>
      </c>
      <c r="G17" s="343" t="s">
        <v>544</v>
      </c>
      <c r="H17" s="67" t="s">
        <v>691</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15"/>
        <v>0</v>
      </c>
      <c r="AG17" s="83"/>
      <c r="AH17" s="83"/>
      <c r="AI17" s="83"/>
      <c r="AJ17" s="87"/>
      <c r="AK17" s="87"/>
      <c r="AL17" s="87"/>
      <c r="AM17" s="84">
        <f>AG17*'1. Standard_Cost'!$B$25+'Incremental_Cost Year 4'!AH17*'1. Standard_Cost'!$C$25+'Incremental_Cost Year 4'!AI17*'1. Standard_Cost'!$D$25+'Incremental_Cost Year 4'!AJ17+'Incremental_Cost Year 4'!AL17+AK17</f>
        <v>0</v>
      </c>
      <c r="AN17" s="84">
        <f>AM17*'1. Standard_Cost'!$C$29</f>
        <v>0</v>
      </c>
      <c r="AO17" s="166"/>
      <c r="AQ17" s="113">
        <f t="shared" si="16"/>
        <v>0</v>
      </c>
      <c r="AR17" s="113">
        <f t="shared" si="17"/>
        <v>0</v>
      </c>
      <c r="AS17" s="113">
        <f t="shared" si="18"/>
        <v>0</v>
      </c>
      <c r="AT17" s="113">
        <f t="shared" si="19"/>
        <v>0</v>
      </c>
      <c r="AU17" s="154"/>
      <c r="AV17" s="154"/>
      <c r="AW17" s="154"/>
      <c r="AX17" s="154"/>
      <c r="AY17" s="154"/>
      <c r="AZ17" s="154"/>
      <c r="BA17" s="154"/>
      <c r="BB17" s="155">
        <f t="shared" si="20"/>
        <v>0</v>
      </c>
      <c r="BC17" s="28"/>
      <c r="BD17" s="28"/>
      <c r="BE17" s="28"/>
      <c r="BF17" s="28"/>
    </row>
    <row r="18" spans="1:58" ht="78.75" outlineLevel="2">
      <c r="A18" s="73"/>
      <c r="B18" s="107"/>
      <c r="C18" s="108"/>
      <c r="D18" s="91"/>
      <c r="E18" s="292"/>
      <c r="F18" s="350">
        <v>2024</v>
      </c>
      <c r="G18" s="343">
        <v>2030</v>
      </c>
      <c r="H18" s="67" t="s">
        <v>690</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15"/>
        <v>0</v>
      </c>
      <c r="AG18" s="83"/>
      <c r="AH18" s="83"/>
      <c r="AI18" s="83"/>
      <c r="AJ18" s="87"/>
      <c r="AK18" s="87"/>
      <c r="AL18" s="87"/>
      <c r="AM18" s="84">
        <f>AG18*'1. Standard_Cost'!$B$25+'Incremental_Cost Year 4'!AH18*'1. Standard_Cost'!$C$25+'Incremental_Cost Year 4'!AI18*'1. Standard_Cost'!$D$25+'Incremental_Cost Year 4'!AJ18+'Incremental_Cost Year 4'!AL18+AK18</f>
        <v>0</v>
      </c>
      <c r="AN18" s="84">
        <f>AM18*'1. Standard_Cost'!$C$29</f>
        <v>0</v>
      </c>
      <c r="AO18" s="166"/>
      <c r="AQ18" s="113">
        <f t="shared" si="16"/>
        <v>0</v>
      </c>
      <c r="AR18" s="113">
        <f t="shared" si="17"/>
        <v>0</v>
      </c>
      <c r="AS18" s="113">
        <f t="shared" si="18"/>
        <v>0</v>
      </c>
      <c r="AT18" s="113">
        <f t="shared" si="19"/>
        <v>0</v>
      </c>
      <c r="AU18" s="154"/>
      <c r="AV18" s="154"/>
      <c r="AW18" s="154"/>
      <c r="AX18" s="154"/>
      <c r="AY18" s="154"/>
      <c r="AZ18" s="154"/>
      <c r="BA18" s="154"/>
      <c r="BB18" s="323">
        <f t="shared" si="20"/>
        <v>0</v>
      </c>
      <c r="BC18" s="28"/>
      <c r="BD18" s="28"/>
      <c r="BE18" s="28"/>
      <c r="BF18" s="28"/>
    </row>
    <row r="19" spans="1:58" ht="94.5" outlineLevel="2">
      <c r="A19" s="73"/>
      <c r="B19" s="107"/>
      <c r="C19" s="108"/>
      <c r="D19" s="91"/>
      <c r="E19" s="292"/>
      <c r="F19" s="350">
        <v>2024</v>
      </c>
      <c r="G19" s="343">
        <v>2026</v>
      </c>
      <c r="H19" s="67" t="s">
        <v>774</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ref="AF19" si="27">SUM(AE19,AD19,AC19,AB19,Y19,U19,T19,S19,R19)</f>
        <v>0</v>
      </c>
      <c r="AG19" s="83"/>
      <c r="AH19" s="83"/>
      <c r="AI19" s="83"/>
      <c r="AJ19" s="87"/>
      <c r="AK19" s="87"/>
      <c r="AL19" s="87"/>
      <c r="AM19" s="84">
        <f>AG19*'1. Standard_Cost'!$B$25+'Incremental_Cost Year 4'!AH19*'1. Standard_Cost'!$C$25+'Incremental_Cost Year 4'!AI19*'1. Standard_Cost'!$D$25+'Incremental_Cost Year 4'!AJ19+'Incremental_Cost Year 4'!AL19+AK19</f>
        <v>0</v>
      </c>
      <c r="AN19" s="84">
        <f>AM19*'1. Standard_Cost'!$C$29</f>
        <v>0</v>
      </c>
      <c r="AO19" s="166"/>
      <c r="AQ19" s="113">
        <f t="shared" ref="AQ19" si="28">L19+M19</f>
        <v>0</v>
      </c>
      <c r="AR19" s="113">
        <f t="shared" ref="AR19" si="29">AF19</f>
        <v>0</v>
      </c>
      <c r="AS19" s="113">
        <f t="shared" ref="AS19" si="30">AM19+AN19</f>
        <v>0</v>
      </c>
      <c r="AT19" s="113">
        <f t="shared" ref="AT19" si="31">SUM(AQ19,AR19,AS19)</f>
        <v>0</v>
      </c>
      <c r="AU19" s="154"/>
      <c r="AV19" s="154"/>
      <c r="AW19" s="154"/>
      <c r="AX19" s="154"/>
      <c r="AY19" s="154"/>
      <c r="AZ19" s="154"/>
      <c r="BA19" s="154"/>
      <c r="BB19" s="323">
        <f t="shared" ref="BB19" si="32">SUM(AU19:BA19)-AT19</f>
        <v>0</v>
      </c>
      <c r="BC19" s="28"/>
      <c r="BD19" s="28"/>
      <c r="BE19" s="28"/>
      <c r="BF19" s="28"/>
    </row>
    <row r="20" spans="1:58" ht="70.900000000000006" customHeight="1" outlineLevel="2">
      <c r="A20" s="73"/>
      <c r="B20" s="107"/>
      <c r="C20" s="108"/>
      <c r="D20" s="95"/>
      <c r="E20" s="292"/>
      <c r="F20" s="350" t="s">
        <v>542</v>
      </c>
      <c r="G20" s="343">
        <v>2026</v>
      </c>
      <c r="H20" s="70" t="s">
        <v>689</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SUM(AE20,AD20,AC20,AB20,Y20,U20,T20,S20,R20)</f>
        <v>0</v>
      </c>
      <c r="AG20" s="83"/>
      <c r="AH20" s="83"/>
      <c r="AI20" s="83"/>
      <c r="AJ20" s="87"/>
      <c r="AK20" s="87"/>
      <c r="AL20" s="87"/>
      <c r="AM20" s="84">
        <f>AG20*'1. Standard_Cost'!$B$25+'Incremental_Cost Year 4'!AH20*'1. Standard_Cost'!$C$25+'Incremental_Cost Year 4'!AI20*'1. Standard_Cost'!$D$25+'Incremental_Cost Year 4'!AJ20+'Incremental_Cost Year 4'!AL20+AK20</f>
        <v>0</v>
      </c>
      <c r="AN20" s="84">
        <f>AM20*'1. Standard_Cost'!$C$29</f>
        <v>0</v>
      </c>
      <c r="AO20" s="153"/>
      <c r="AQ20" s="113">
        <f>L20+M20</f>
        <v>0</v>
      </c>
      <c r="AR20" s="113">
        <f>AF20</f>
        <v>0</v>
      </c>
      <c r="AS20" s="113">
        <f>AM20+AN20</f>
        <v>0</v>
      </c>
      <c r="AT20" s="113">
        <f>SUM(AQ20,AR20,AS20)</f>
        <v>0</v>
      </c>
      <c r="AU20" s="154"/>
      <c r="AV20" s="154"/>
      <c r="AW20" s="154"/>
      <c r="AX20" s="154"/>
      <c r="AY20" s="154"/>
      <c r="AZ20" s="154"/>
      <c r="BA20" s="154"/>
      <c r="BB20" s="155">
        <f>SUM(AU20:BA20)-AT20</f>
        <v>0</v>
      </c>
      <c r="BC20" s="28"/>
      <c r="BD20" s="28"/>
      <c r="BE20" s="28"/>
      <c r="BF20" s="28"/>
    </row>
    <row r="21" spans="1:58" ht="87.75" customHeight="1" outlineLevel="2">
      <c r="A21" s="73"/>
      <c r="B21" s="107"/>
      <c r="C21" s="108"/>
      <c r="D21" s="95"/>
      <c r="E21" s="292"/>
      <c r="F21" s="554" t="s">
        <v>542</v>
      </c>
      <c r="G21" s="555" t="s">
        <v>545</v>
      </c>
      <c r="H21" s="217" t="s">
        <v>688</v>
      </c>
      <c r="I21" s="87"/>
      <c r="J21" s="83"/>
      <c r="K21" s="83"/>
      <c r="L21" s="82" t="str">
        <f>IF(I21&lt;&gt;0,((VLOOKUP(I21,'1. Standard_Cost'!$B$4:$D$9,2)+VLOOKUP(I21,'1. Standard_Cost'!$B$4:$D$9,3))*J21*K21),"0")</f>
        <v>0</v>
      </c>
      <c r="M21" s="82">
        <f>L21*'1. Standard_Cost'!$F$4</f>
        <v>0</v>
      </c>
      <c r="N21" s="83"/>
      <c r="O21" s="83"/>
      <c r="P21" s="83"/>
      <c r="Q21" s="83"/>
      <c r="R21" s="84">
        <f>'1. Standard_Cost'!$B$13*N21*P21</f>
        <v>0</v>
      </c>
      <c r="S21" s="84">
        <f>N21*O21*P21*'1. Standard_Cost'!$C$13</f>
        <v>0</v>
      </c>
      <c r="T21" s="84">
        <f>N21*P21*Q21*'1. Standard_Cost'!$D$13</f>
        <v>0</v>
      </c>
      <c r="U21" s="84">
        <f>N21*O21*'1. Standard_Cost'!$E$13</f>
        <v>0</v>
      </c>
      <c r="V21" s="83"/>
      <c r="W21" s="83"/>
      <c r="X21" s="83"/>
      <c r="Y21" s="84">
        <f>+V21*((X21*'1. Standard_Cost'!$B$17)+(W21*X21*'1. Standard_Cost'!$C$17))</f>
        <v>0</v>
      </c>
      <c r="Z21" s="83"/>
      <c r="AA21" s="83"/>
      <c r="AB21" s="84">
        <f>+Z21*'1. Standard_Cost'!$B$21+AA21*'1. Standard_Cost'!$C$21</f>
        <v>0</v>
      </c>
      <c r="AC21" s="85"/>
      <c r="AD21" s="86"/>
      <c r="AE21" s="84">
        <f>SUM(AD21,AC21,AB21,Y21,U21,T21,S21,R21)*'1. Standard_Cost'!$B$29</f>
        <v>0</v>
      </c>
      <c r="AF21" s="84">
        <f>SUM(AE21,AD21,AC21,AB21,Y21,U21,T21,S21,R21)</f>
        <v>0</v>
      </c>
      <c r="AG21" s="83"/>
      <c r="AH21" s="83"/>
      <c r="AI21" s="83"/>
      <c r="AJ21" s="87"/>
      <c r="AK21" s="87"/>
      <c r="AL21" s="87"/>
      <c r="AM21" s="84">
        <f>AG21*'1. Standard_Cost'!$B$25+'Incremental_Cost Year 4'!AH21*'1. Standard_Cost'!$C$25+'Incremental_Cost Year 4'!AI21*'1. Standard_Cost'!$D$25+'Incremental_Cost Year 4'!AJ21+'Incremental_Cost Year 4'!AL21+AK21</f>
        <v>0</v>
      </c>
      <c r="AN21" s="84">
        <f>AM21*'1. Standard_Cost'!$C$29</f>
        <v>0</v>
      </c>
      <c r="AO21" s="153"/>
      <c r="AQ21" s="113">
        <f>L21+M21</f>
        <v>0</v>
      </c>
      <c r="AR21" s="113">
        <f>AF21</f>
        <v>0</v>
      </c>
      <c r="AS21" s="113">
        <f>AM21+AN21</f>
        <v>0</v>
      </c>
      <c r="AT21" s="113">
        <f>SUM(AQ21,AR21,AS21)</f>
        <v>0</v>
      </c>
      <c r="AU21" s="154"/>
      <c r="AV21" s="154"/>
      <c r="AW21" s="154"/>
      <c r="AX21" s="154"/>
      <c r="AY21" s="154"/>
      <c r="AZ21" s="154"/>
      <c r="BA21" s="154"/>
      <c r="BB21" s="155">
        <f>SUM(AU21:BA21)-AT21</f>
        <v>0</v>
      </c>
      <c r="BC21" s="28"/>
      <c r="BD21" s="28"/>
      <c r="BE21" s="28"/>
      <c r="BF21" s="28"/>
    </row>
    <row r="22" spans="1:58" ht="87.75" customHeight="1" outlineLevel="2">
      <c r="A22" s="73"/>
      <c r="B22" s="107"/>
      <c r="C22" s="108"/>
      <c r="D22" s="95"/>
      <c r="E22" s="292"/>
      <c r="F22" s="554"/>
      <c r="G22" s="555"/>
      <c r="H22" s="217" t="s">
        <v>687</v>
      </c>
      <c r="I22" s="87"/>
      <c r="J22" s="83"/>
      <c r="K22" s="83"/>
      <c r="L22" s="82" t="str">
        <f>IF(I22&lt;&gt;0,((VLOOKUP(I22,'1. Standard_Cost'!$B$4:$D$9,2)+VLOOKUP(I22,'1. Standard_Cost'!$B$4:$D$9,3))*J22*K22),"0")</f>
        <v>0</v>
      </c>
      <c r="M22" s="82">
        <f>L22*'1. Standard_Cost'!$F$4</f>
        <v>0</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c r="AD22" s="86"/>
      <c r="AE22" s="84">
        <f>SUM(AD22,AC22,AB22,Y22,U22,T22,S22,R22)*'1. Standard_Cost'!$B$29</f>
        <v>0</v>
      </c>
      <c r="AF22" s="84">
        <f>SUM(AE22,AD22,AC22,AB22,Y22,U22,T22,S22,R22)</f>
        <v>0</v>
      </c>
      <c r="AG22" s="83"/>
      <c r="AH22" s="83"/>
      <c r="AI22" s="83"/>
      <c r="AJ22" s="87"/>
      <c r="AK22" s="87"/>
      <c r="AL22" s="87"/>
      <c r="AM22" s="84">
        <f>AG22*'1. Standard_Cost'!$B$25+'Incremental_Cost Year 4'!AH22*'1. Standard_Cost'!$C$25+'Incremental_Cost Year 4'!AI22*'1. Standard_Cost'!$D$25+'Incremental_Cost Year 4'!AJ22+'Incremental_Cost Year 4'!AL22+AK22</f>
        <v>0</v>
      </c>
      <c r="AN22" s="84">
        <f>AM22*'1. Standard_Cost'!$C$29</f>
        <v>0</v>
      </c>
      <c r="AO22" s="153"/>
      <c r="AQ22" s="113">
        <f>L22+M22</f>
        <v>0</v>
      </c>
      <c r="AR22" s="113">
        <f>AF22</f>
        <v>0</v>
      </c>
      <c r="AS22" s="113">
        <f>AM22+AN22</f>
        <v>0</v>
      </c>
      <c r="AT22" s="113">
        <f>SUM(AQ22,AR22,AS22)</f>
        <v>0</v>
      </c>
      <c r="AU22" s="154"/>
      <c r="AV22" s="154"/>
      <c r="AW22" s="154"/>
      <c r="AX22" s="154"/>
      <c r="AY22" s="154"/>
      <c r="AZ22" s="154"/>
      <c r="BA22" s="154"/>
      <c r="BB22" s="155">
        <f>SUM(AU22:BA22)-AT22</f>
        <v>0</v>
      </c>
      <c r="BC22" s="28"/>
      <c r="BD22" s="28">
        <f>1200000*1.2</f>
        <v>1440000</v>
      </c>
      <c r="BE22" s="28"/>
      <c r="BF22" s="28"/>
    </row>
    <row r="23" spans="1:58" ht="87.75" customHeight="1" outlineLevel="2">
      <c r="A23" s="73"/>
      <c r="B23" s="107"/>
      <c r="C23" s="108"/>
      <c r="D23" s="95"/>
      <c r="E23" s="292"/>
      <c r="F23" s="350">
        <v>2024</v>
      </c>
      <c r="G23" s="343">
        <v>2026</v>
      </c>
      <c r="H23" s="217" t="s">
        <v>686</v>
      </c>
      <c r="I23" s="87"/>
      <c r="J23" s="83"/>
      <c r="K23" s="83"/>
      <c r="L23" s="82" t="str">
        <f>IF(I23&lt;&gt;0,((VLOOKUP(I23,'1. Standard_Cost'!$B$4:$D$9,2)+VLOOKUP(I23,'1. Standard_Cost'!$B$4:$D$9,3))*J23*K23),"0")</f>
        <v>0</v>
      </c>
      <c r="M23" s="82">
        <f>L23*'1. Standard_Cost'!$F$4</f>
        <v>0</v>
      </c>
      <c r="N23" s="83"/>
      <c r="O23" s="83"/>
      <c r="P23" s="83"/>
      <c r="Q23" s="83"/>
      <c r="R23" s="84">
        <f>'1. Standard_Cost'!$B$13*N23*P23</f>
        <v>0</v>
      </c>
      <c r="S23" s="84">
        <f>N23*O23*P23*'1. Standard_Cost'!$C$13</f>
        <v>0</v>
      </c>
      <c r="T23" s="84">
        <f>N23*P23*Q23*'1. Standard_Cost'!$D$13</f>
        <v>0</v>
      </c>
      <c r="U23" s="84">
        <f>N23*O23*'1. Standard_Cost'!$E$13</f>
        <v>0</v>
      </c>
      <c r="V23" s="83"/>
      <c r="W23" s="83"/>
      <c r="X23" s="83"/>
      <c r="Y23" s="84">
        <f>+V23*((X23*'1. Standard_Cost'!$B$17)+(W23*X23*'1. Standard_Cost'!$C$17))</f>
        <v>0</v>
      </c>
      <c r="Z23" s="83"/>
      <c r="AA23" s="83"/>
      <c r="AB23" s="84">
        <f>+Z23*'1. Standard_Cost'!$B$21+AA23*'1. Standard_Cost'!$C$21</f>
        <v>0</v>
      </c>
      <c r="AC23" s="85"/>
      <c r="AD23" s="86"/>
      <c r="AE23" s="84">
        <f>SUM(AD23,AC23,AB23,Y23,U23,T23,S23,R23)*'1. Standard_Cost'!$B$29</f>
        <v>0</v>
      </c>
      <c r="AF23" s="84">
        <f>SUM(AE23,AD23,AC23,AB23,Y23,U23,T23,S23,R23)</f>
        <v>0</v>
      </c>
      <c r="AG23" s="83"/>
      <c r="AH23" s="83"/>
      <c r="AI23" s="83"/>
      <c r="AJ23" s="87"/>
      <c r="AK23" s="87"/>
      <c r="AL23" s="87"/>
      <c r="AM23" s="84">
        <f>AG23*'1. Standard_Cost'!$B$25+'Incremental_Cost Year 4'!AH23*'1. Standard_Cost'!$C$25+'Incremental_Cost Year 4'!AI23*'1. Standard_Cost'!$D$25+'Incremental_Cost Year 4'!AJ23+'Incremental_Cost Year 4'!AL23+AK23</f>
        <v>0</v>
      </c>
      <c r="AN23" s="84">
        <f>AM23*'1. Standard_Cost'!$C$29</f>
        <v>0</v>
      </c>
      <c r="AO23" s="153"/>
      <c r="AQ23" s="113">
        <f>L23+M23</f>
        <v>0</v>
      </c>
      <c r="AR23" s="113">
        <f>AF23</f>
        <v>0</v>
      </c>
      <c r="AS23" s="113">
        <f>AM23+AN23</f>
        <v>0</v>
      </c>
      <c r="AT23" s="113">
        <f>SUM(AQ23,AR23,AS23)</f>
        <v>0</v>
      </c>
      <c r="AU23" s="154"/>
      <c r="AV23" s="154"/>
      <c r="AW23" s="154"/>
      <c r="AX23" s="154"/>
      <c r="AY23" s="154"/>
      <c r="AZ23" s="154"/>
      <c r="BA23" s="154"/>
      <c r="BB23" s="155">
        <f>SUM(AU23:BA23)-AT23</f>
        <v>0</v>
      </c>
      <c r="BC23" s="28"/>
      <c r="BD23" s="28"/>
      <c r="BE23" s="28"/>
      <c r="BF23" s="28"/>
    </row>
    <row r="24" spans="1:58" ht="87.75" customHeight="1" outlineLevel="2">
      <c r="A24" s="73"/>
      <c r="B24" s="107"/>
      <c r="C24" s="108"/>
      <c r="D24" s="325"/>
      <c r="E24" s="81"/>
      <c r="F24" s="350" t="s">
        <v>542</v>
      </c>
      <c r="G24" s="343" t="s">
        <v>545</v>
      </c>
      <c r="H24" s="285" t="s">
        <v>685</v>
      </c>
      <c r="I24" s="87"/>
      <c r="J24" s="83"/>
      <c r="K24" s="83"/>
      <c r="L24" s="82" t="str">
        <f>IF(I24&lt;&gt;0,((VLOOKUP(I24,'[1]1. Standard_Cost'!$B$4:$D$9,2)+VLOOKUP(I24,'[1]1. Standard_Cost'!$B$4:$D$9,3))*J24*K24),"0")</f>
        <v>0</v>
      </c>
      <c r="M24" s="82">
        <f>L24*'[1]1. Standard_Cost'!$F$4</f>
        <v>0</v>
      </c>
      <c r="N24" s="83"/>
      <c r="O24" s="83"/>
      <c r="P24" s="83"/>
      <c r="Q24" s="83"/>
      <c r="R24" s="84">
        <f>'[1]1. Standard_Cost'!$B$13*N24*P24</f>
        <v>0</v>
      </c>
      <c r="S24" s="84">
        <f>N24*O24*P24*'[1]1. Standard_Cost'!$C$13</f>
        <v>0</v>
      </c>
      <c r="T24" s="84">
        <f>N24*P24*Q24*'[1]1. Standard_Cost'!$D$13</f>
        <v>0</v>
      </c>
      <c r="U24" s="84">
        <f>N24*O24*'[1]1. Standard_Cost'!$E$13</f>
        <v>0</v>
      </c>
      <c r="V24" s="83"/>
      <c r="W24" s="83"/>
      <c r="X24" s="83"/>
      <c r="Y24" s="84">
        <f>+V24*((X24*'[1]1. Standard_Cost'!$B$17)+(W24*X24*'[1]1. Standard_Cost'!$C$17))</f>
        <v>0</v>
      </c>
      <c r="Z24" s="83"/>
      <c r="AA24" s="83"/>
      <c r="AB24" s="84">
        <f>+Z24*'[1]1. Standard_Cost'!$B$21+AA24*'[1]1. Standard_Cost'!$C$21</f>
        <v>0</v>
      </c>
      <c r="AC24" s="85"/>
      <c r="AD24" s="86"/>
      <c r="AE24" s="84">
        <f>SUM(AD24,AC24,AB24,Y24,U24,T24,S24,R24)*'[1]1. Standard_Cost'!$B$29</f>
        <v>0</v>
      </c>
      <c r="AF24" s="84">
        <f>SUM(AE24,AD24,AC24,AB24,Y24,U24,T24,S24,R24)</f>
        <v>0</v>
      </c>
      <c r="AG24" s="83"/>
      <c r="AH24" s="83"/>
      <c r="AI24" s="83"/>
      <c r="AJ24" s="87"/>
      <c r="AK24" s="87"/>
      <c r="AL24" s="87"/>
      <c r="AM24" s="84">
        <f>AG24*'1. Standard_Cost'!$B$25+'Incremental_Cost Year 4'!AH24*'1. Standard_Cost'!$C$25+'Incremental_Cost Year 4'!AI24*'1. Standard_Cost'!$D$25+'Incremental_Cost Year 4'!AJ24+'Incremental_Cost Year 4'!AL24+AK24</f>
        <v>0</v>
      </c>
      <c r="AN24" s="84">
        <f>AM24*'[1]1. Standard_Cost'!$C$29</f>
        <v>0</v>
      </c>
      <c r="AO24" s="153"/>
      <c r="AQ24" s="113">
        <f>L24+M24</f>
        <v>0</v>
      </c>
      <c r="AR24" s="113">
        <f>AF24</f>
        <v>0</v>
      </c>
      <c r="AS24" s="113">
        <f>AM24+AN24</f>
        <v>0</v>
      </c>
      <c r="AT24" s="113">
        <f>SUM(AQ24,AR24,AS24)</f>
        <v>0</v>
      </c>
      <c r="AU24" s="272"/>
      <c r="AV24" s="154"/>
      <c r="AW24" s="154"/>
      <c r="AX24" s="154"/>
      <c r="AY24" s="154"/>
      <c r="AZ24" s="154"/>
      <c r="BA24" s="154"/>
      <c r="BB24" s="155">
        <f>SUM(AU24:BA24)-AT24</f>
        <v>0</v>
      </c>
      <c r="BC24" s="28"/>
      <c r="BD24" s="28"/>
      <c r="BE24" s="28"/>
      <c r="BF24" s="28"/>
    </row>
    <row r="25" spans="1:58" ht="63" customHeight="1" outlineLevel="1">
      <c r="A25" s="73"/>
      <c r="B25" s="111"/>
      <c r="C25" s="302"/>
      <c r="D25" s="189" t="s">
        <v>684</v>
      </c>
      <c r="E25" s="90" t="s">
        <v>539</v>
      </c>
      <c r="F25" s="343">
        <v>2024</v>
      </c>
      <c r="G25" s="343">
        <v>2030</v>
      </c>
      <c r="H25" s="220" t="s">
        <v>540</v>
      </c>
      <c r="I25" s="156"/>
      <c r="J25" s="156"/>
      <c r="K25" s="156"/>
      <c r="L25" s="84">
        <f>SUM(L20:L24)</f>
        <v>0</v>
      </c>
      <c r="M25" s="84">
        <f>SUM(M20:M24)</f>
        <v>0</v>
      </c>
      <c r="N25" s="84"/>
      <c r="O25" s="156"/>
      <c r="P25" s="156"/>
      <c r="Q25" s="156"/>
      <c r="R25" s="84">
        <f t="shared" ref="R25:U25" si="33">SUM(R20:R24)</f>
        <v>0</v>
      </c>
      <c r="S25" s="84">
        <f t="shared" si="33"/>
        <v>0</v>
      </c>
      <c r="T25" s="84">
        <f t="shared" si="33"/>
        <v>0</v>
      </c>
      <c r="U25" s="84">
        <f t="shared" si="33"/>
        <v>0</v>
      </c>
      <c r="V25" s="156"/>
      <c r="W25" s="156"/>
      <c r="X25" s="156"/>
      <c r="Y25" s="84">
        <f>SUM(Y20:Y24)</f>
        <v>0</v>
      </c>
      <c r="Z25" s="156"/>
      <c r="AA25" s="156"/>
      <c r="AB25" s="84">
        <f>SUM(AB20:AB24)</f>
        <v>0</v>
      </c>
      <c r="AC25" s="84">
        <f t="shared" ref="AC25:AE25" si="34">SUM(AC20:AC24)</f>
        <v>0</v>
      </c>
      <c r="AD25" s="84">
        <f t="shared" si="34"/>
        <v>0</v>
      </c>
      <c r="AE25" s="84">
        <f t="shared" si="34"/>
        <v>0</v>
      </c>
      <c r="AF25" s="84">
        <f>SUM(AF20:AF24)</f>
        <v>0</v>
      </c>
      <c r="AG25" s="156"/>
      <c r="AH25" s="156"/>
      <c r="AI25" s="156"/>
      <c r="AJ25" s="84">
        <f t="shared" ref="AJ25:AN25" si="35">SUM(AJ20:AJ24)</f>
        <v>0</v>
      </c>
      <c r="AK25" s="84">
        <f t="shared" si="35"/>
        <v>0</v>
      </c>
      <c r="AL25" s="84">
        <f t="shared" si="35"/>
        <v>0</v>
      </c>
      <c r="AM25" s="84">
        <f t="shared" si="35"/>
        <v>0</v>
      </c>
      <c r="AN25" s="84">
        <f t="shared" si="35"/>
        <v>0</v>
      </c>
      <c r="AO25" s="157"/>
      <c r="AP25" s="158"/>
      <c r="AQ25" s="84">
        <f t="shared" ref="AQ25:BA25" si="36">SUM(AQ20:AQ24)</f>
        <v>0</v>
      </c>
      <c r="AR25" s="84">
        <f t="shared" si="36"/>
        <v>0</v>
      </c>
      <c r="AS25" s="84">
        <f t="shared" si="36"/>
        <v>0</v>
      </c>
      <c r="AT25" s="84">
        <f t="shared" si="36"/>
        <v>0</v>
      </c>
      <c r="AU25" s="84">
        <f t="shared" si="36"/>
        <v>0</v>
      </c>
      <c r="AV25" s="84">
        <f t="shared" si="36"/>
        <v>0</v>
      </c>
      <c r="AW25" s="84">
        <f t="shared" si="36"/>
        <v>0</v>
      </c>
      <c r="AX25" s="84">
        <f t="shared" si="36"/>
        <v>0</v>
      </c>
      <c r="AY25" s="84">
        <f t="shared" si="36"/>
        <v>0</v>
      </c>
      <c r="AZ25" s="84">
        <f t="shared" si="36"/>
        <v>0</v>
      </c>
      <c r="BA25" s="84">
        <f t="shared" si="36"/>
        <v>0</v>
      </c>
      <c r="BB25" s="84">
        <f>SUM(BB20:BB24)</f>
        <v>0</v>
      </c>
      <c r="BC25" s="28"/>
      <c r="BD25" s="28"/>
      <c r="BE25" s="28"/>
      <c r="BF25" s="28"/>
    </row>
    <row r="26" spans="1:58" ht="91.5" customHeight="1" outlineLevel="2">
      <c r="A26" s="73"/>
      <c r="B26" s="107"/>
      <c r="C26" s="108"/>
      <c r="D26" s="93"/>
      <c r="E26" s="131"/>
      <c r="F26" s="343" t="s">
        <v>542</v>
      </c>
      <c r="G26" s="343" t="s">
        <v>545</v>
      </c>
      <c r="H26" s="70" t="s">
        <v>607</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4'!AH26*'1. Standard_Cost'!$C$25+'Incremental_Cost Year 4'!AI26*'1. Standard_Cost'!$D$25+'Incremental_Cost Year 4'!AJ26+'Incremental_Cost Year 4'!AL26+AK26</f>
        <v>0</v>
      </c>
      <c r="AN26" s="84">
        <f>AM26*'1. Standard_Cost'!$C$29</f>
        <v>0</v>
      </c>
      <c r="AO26" s="153"/>
      <c r="AQ26" s="113">
        <f>L26+M26</f>
        <v>0</v>
      </c>
      <c r="AR26" s="113">
        <f>AF26</f>
        <v>0</v>
      </c>
      <c r="AS26" s="113">
        <f>AM26+AN26</f>
        <v>0</v>
      </c>
      <c r="AT26" s="113">
        <f>SUM(AQ26,AR26,AS26)</f>
        <v>0</v>
      </c>
      <c r="AU26" s="154"/>
      <c r="AV26" s="154"/>
      <c r="AW26" s="154"/>
      <c r="AX26" s="154"/>
      <c r="AY26" s="154"/>
      <c r="AZ26" s="154"/>
      <c r="BA26" s="154"/>
      <c r="BB26" s="155">
        <f>SUM(AU26:BA26)-AT26</f>
        <v>0</v>
      </c>
      <c r="BC26" s="28"/>
      <c r="BD26" s="28"/>
      <c r="BE26" s="28"/>
      <c r="BF26" s="28"/>
    </row>
    <row r="27" spans="1:58" ht="63" outlineLevel="2">
      <c r="A27" s="73"/>
      <c r="B27" s="107"/>
      <c r="C27" s="108"/>
      <c r="D27" s="91"/>
      <c r="E27" s="131"/>
      <c r="F27" s="343" t="s">
        <v>542</v>
      </c>
      <c r="G27" s="343">
        <v>2024</v>
      </c>
      <c r="H27" s="70" t="s">
        <v>608</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4'!AH27*'1. Standard_Cost'!$C$25+'Incremental_Cost Year 4'!AI27*'1. Standard_Cost'!$D$25+'Incremental_Cost Year 4'!AJ27+'Incremental_Cost Year 4'!AL27+AK27</f>
        <v>0</v>
      </c>
      <c r="AN27" s="84">
        <f>AM27*'1. Standard_Cost'!$C$29</f>
        <v>0</v>
      </c>
      <c r="AO27" s="153"/>
      <c r="AQ27" s="113">
        <f>L27+M27</f>
        <v>0</v>
      </c>
      <c r="AR27" s="113">
        <f>AF27</f>
        <v>0</v>
      </c>
      <c r="AS27" s="113">
        <f>AM27+AN27</f>
        <v>0</v>
      </c>
      <c r="AT27" s="113">
        <f>SUM(AQ27,AR27,AS27)</f>
        <v>0</v>
      </c>
      <c r="AU27" s="154"/>
      <c r="AV27" s="154"/>
      <c r="AW27" s="154"/>
      <c r="AX27" s="154"/>
      <c r="AY27" s="154"/>
      <c r="AZ27" s="154"/>
      <c r="BA27" s="154"/>
      <c r="BB27" s="155">
        <f>SUM(AU27:BA27)-AT27</f>
        <v>0</v>
      </c>
      <c r="BC27" s="28"/>
      <c r="BD27" s="28"/>
      <c r="BE27" s="28"/>
      <c r="BF27" s="28"/>
    </row>
    <row r="28" spans="1:58" ht="77.25" outlineLevel="2">
      <c r="A28" s="73"/>
      <c r="B28" s="107"/>
      <c r="C28" s="108"/>
      <c r="D28" s="91"/>
      <c r="E28" s="131"/>
      <c r="F28" s="343" t="s">
        <v>542</v>
      </c>
      <c r="G28" s="343" t="s">
        <v>545</v>
      </c>
      <c r="H28" s="345" t="s">
        <v>609</v>
      </c>
      <c r="I28" s="87"/>
      <c r="J28" s="83"/>
      <c r="K28" s="83"/>
      <c r="L28" s="82" t="str">
        <f>IF(I28&lt;&gt;0,((VLOOKUP(I28,'1. Standard_Cost'!$B$4:$D$9,2)+VLOOKUP(I28,'1. Standard_Cost'!$B$4:$D$9,3))*J28*K28),"0")</f>
        <v>0</v>
      </c>
      <c r="M28" s="82">
        <f>L28*'1. Standard_Cost'!$F$4</f>
        <v>0</v>
      </c>
      <c r="N28" s="83"/>
      <c r="O28" s="83"/>
      <c r="P28" s="83"/>
      <c r="Q28" s="83"/>
      <c r="R28" s="84">
        <f>'1. Standard_Cost'!$B$13*N28*P28</f>
        <v>0</v>
      </c>
      <c r="S28" s="84">
        <f>N28*O28*P28*'1. Standard_Cost'!$C$13</f>
        <v>0</v>
      </c>
      <c r="T28" s="84">
        <f>N28*P28*Q28*'1. Standard_Cost'!$D$13</f>
        <v>0</v>
      </c>
      <c r="U28" s="84">
        <f>N28*O28*'1. Standard_Cost'!$E$13</f>
        <v>0</v>
      </c>
      <c r="V28" s="83"/>
      <c r="W28" s="83"/>
      <c r="X28" s="83"/>
      <c r="Y28" s="84">
        <f>+V28*((X28*'1. Standard_Cost'!$B$17)+(W28*X28*'1. Standard_Cost'!$C$17))</f>
        <v>0</v>
      </c>
      <c r="Z28" s="83"/>
      <c r="AA28" s="83"/>
      <c r="AB28" s="84">
        <f>+Z28*'1. Standard_Cost'!$B$21+AA28*'1. Standard_Cost'!$C$21</f>
        <v>0</v>
      </c>
      <c r="AC28" s="85"/>
      <c r="AD28" s="86"/>
      <c r="AE28" s="84">
        <f>SUM(AD28,AC28,AB28,Y28,U28,T28,S28,R28)*'1. Standard_Cost'!$B$29</f>
        <v>0</v>
      </c>
      <c r="AF28" s="84">
        <f t="shared" ref="AF28:AF31" si="37">SUM(AE28,AD28,AC28,AB28,Y28,U28,T28,S28,R28)</f>
        <v>0</v>
      </c>
      <c r="AG28" s="83"/>
      <c r="AH28" s="83"/>
      <c r="AI28" s="83"/>
      <c r="AJ28" s="87"/>
      <c r="AK28" s="87"/>
      <c r="AL28" s="87"/>
      <c r="AM28" s="84">
        <f>AG28*'1. Standard_Cost'!$B$25+'Incremental_Cost Year 4'!AH28*'1. Standard_Cost'!$C$25+'Incremental_Cost Year 4'!AI28*'1. Standard_Cost'!$D$25+'Incremental_Cost Year 4'!AJ28+'Incremental_Cost Year 4'!AL28+AK28</f>
        <v>0</v>
      </c>
      <c r="AN28" s="84">
        <f>AM28*'1. Standard_Cost'!$C$29</f>
        <v>0</v>
      </c>
      <c r="AO28" s="273"/>
      <c r="AQ28" s="113">
        <f t="shared" ref="AQ28:AQ31" si="38">L28+M28</f>
        <v>0</v>
      </c>
      <c r="AR28" s="113">
        <f t="shared" ref="AR28:AR31" si="39">AF28</f>
        <v>0</v>
      </c>
      <c r="AS28" s="113">
        <f t="shared" ref="AS28:AS31" si="40">AM28+AN28</f>
        <v>0</v>
      </c>
      <c r="AT28" s="113">
        <f t="shared" ref="AT28:AT31" si="41">SUM(AQ28,AR28,AS28)</f>
        <v>0</v>
      </c>
      <c r="AU28" s="154"/>
      <c r="AV28" s="154"/>
      <c r="AW28" s="154"/>
      <c r="AX28" s="154"/>
      <c r="AY28" s="154"/>
      <c r="AZ28" s="154"/>
      <c r="BA28" s="154"/>
      <c r="BB28" s="155">
        <f t="shared" ref="BB28:BB31" si="42">SUM(AU28:BA28)-AT28</f>
        <v>0</v>
      </c>
      <c r="BC28" s="28"/>
      <c r="BD28" s="28"/>
      <c r="BE28" s="28"/>
      <c r="BF28" s="28"/>
    </row>
    <row r="29" spans="1:58" ht="75" outlineLevel="2">
      <c r="A29" s="73"/>
      <c r="B29" s="107"/>
      <c r="C29" s="108"/>
      <c r="D29" s="91"/>
      <c r="E29" s="131"/>
      <c r="F29" s="343" t="s">
        <v>542</v>
      </c>
      <c r="G29" s="343" t="s">
        <v>545</v>
      </c>
      <c r="H29" s="345" t="s">
        <v>610</v>
      </c>
      <c r="I29" s="87"/>
      <c r="J29" s="83"/>
      <c r="K29" s="83"/>
      <c r="L29" s="82" t="str">
        <f>IF(I29&lt;&gt;0,((VLOOKUP(I29,'1. Standard_Cost'!$B$4:$D$9,2)+VLOOKUP(I29,'1. Standard_Cost'!$B$4:$D$9,3))*J29*K29),"0")</f>
        <v>0</v>
      </c>
      <c r="M29" s="82">
        <f>L29*'1. Standard_Cost'!$F$4</f>
        <v>0</v>
      </c>
      <c r="N29" s="83"/>
      <c r="O29" s="83"/>
      <c r="P29" s="83"/>
      <c r="Q29" s="83"/>
      <c r="R29" s="84">
        <f>'1. Standard_Cost'!$B$13*N29*P29</f>
        <v>0</v>
      </c>
      <c r="S29" s="84">
        <f>N29*O29*P29*'1. Standard_Cost'!$C$13</f>
        <v>0</v>
      </c>
      <c r="T29" s="84">
        <f>N29*P29*Q29*'1. Standard_Cost'!$D$13</f>
        <v>0</v>
      </c>
      <c r="U29" s="84">
        <f>N29*O29*'1. Standard_Cost'!$E$13</f>
        <v>0</v>
      </c>
      <c r="V29" s="83"/>
      <c r="W29" s="83"/>
      <c r="X29" s="83"/>
      <c r="Y29" s="84">
        <f>+V29*((X29*'1. Standard_Cost'!$B$17)+(W29*X29*'1. Standard_Cost'!$C$17))</f>
        <v>0</v>
      </c>
      <c r="Z29" s="83"/>
      <c r="AA29" s="83"/>
      <c r="AB29" s="84">
        <f>+Z29*'1. Standard_Cost'!$B$21+AA29*'1. Standard_Cost'!$C$21</f>
        <v>0</v>
      </c>
      <c r="AC29" s="85"/>
      <c r="AD29" s="86"/>
      <c r="AE29" s="84">
        <f>SUM(AD29,AC29,AB29,Y29,U29,T29,S29,R29)*'1. Standard_Cost'!$B$29</f>
        <v>0</v>
      </c>
      <c r="AF29" s="84">
        <f t="shared" si="37"/>
        <v>0</v>
      </c>
      <c r="AG29" s="83"/>
      <c r="AH29" s="83"/>
      <c r="AI29" s="83"/>
      <c r="AJ29" s="87"/>
      <c r="AK29" s="87"/>
      <c r="AL29" s="87"/>
      <c r="AM29" s="84">
        <f>AG29*'1. Standard_Cost'!$B$25+'Incremental_Cost Year 4'!AH29*'1. Standard_Cost'!$C$25+'Incremental_Cost Year 4'!AI29*'1. Standard_Cost'!$D$25+'Incremental_Cost Year 4'!AJ29+'Incremental_Cost Year 4'!AL29+AK29</f>
        <v>0</v>
      </c>
      <c r="AN29" s="84">
        <f>AM29*'1. Standard_Cost'!$C$29</f>
        <v>0</v>
      </c>
      <c r="AO29" s="273"/>
      <c r="AQ29" s="113">
        <f t="shared" si="38"/>
        <v>0</v>
      </c>
      <c r="AR29" s="113">
        <f t="shared" si="39"/>
        <v>0</v>
      </c>
      <c r="AS29" s="113">
        <f t="shared" si="40"/>
        <v>0</v>
      </c>
      <c r="AT29" s="113">
        <f t="shared" si="41"/>
        <v>0</v>
      </c>
      <c r="AU29" s="154"/>
      <c r="AV29" s="154"/>
      <c r="AW29" s="154"/>
      <c r="AX29" s="154"/>
      <c r="AY29" s="154"/>
      <c r="AZ29" s="154"/>
      <c r="BA29" s="154"/>
      <c r="BB29" s="155">
        <f t="shared" si="42"/>
        <v>0</v>
      </c>
      <c r="BC29" s="28"/>
      <c r="BD29" s="28"/>
      <c r="BE29" s="28"/>
      <c r="BF29" s="28"/>
    </row>
    <row r="30" spans="1:58" ht="46.5" outlineLevel="2">
      <c r="A30" s="73"/>
      <c r="B30" s="107"/>
      <c r="C30" s="108"/>
      <c r="D30" s="91"/>
      <c r="E30" s="131"/>
      <c r="F30" s="343" t="s">
        <v>542</v>
      </c>
      <c r="G30" s="343">
        <v>2026</v>
      </c>
      <c r="H30" s="345" t="s">
        <v>611</v>
      </c>
      <c r="I30" s="87"/>
      <c r="J30" s="83"/>
      <c r="K30" s="83"/>
      <c r="L30" s="82" t="str">
        <f>IF(I30&lt;&gt;0,((VLOOKUP(I30,'1. Standard_Cost'!$B$4:$D$9,2)+VLOOKUP(I30,'1. Standard_Cost'!$B$4:$D$9,3))*J30*K30),"0")</f>
        <v>0</v>
      </c>
      <c r="M30" s="82">
        <f>L30*'1. Standard_Cost'!$F$4</f>
        <v>0</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 t="shared" si="37"/>
        <v>0</v>
      </c>
      <c r="AG30" s="83"/>
      <c r="AH30" s="83"/>
      <c r="AI30" s="83"/>
      <c r="AJ30" s="87"/>
      <c r="AK30" s="87"/>
      <c r="AL30" s="87"/>
      <c r="AM30" s="84">
        <f>AG30*'1. Standard_Cost'!$B$25+'Incremental_Cost Year 4'!AH30*'1. Standard_Cost'!$C$25+'Incremental_Cost Year 4'!AI30*'1. Standard_Cost'!$D$25+'Incremental_Cost Year 4'!AJ30+'Incremental_Cost Year 4'!AL30+AK30</f>
        <v>0</v>
      </c>
      <c r="AN30" s="84">
        <f>AM30*'1. Standard_Cost'!$C$29</f>
        <v>0</v>
      </c>
      <c r="AO30" s="273"/>
      <c r="AQ30" s="113">
        <f t="shared" si="38"/>
        <v>0</v>
      </c>
      <c r="AR30" s="113">
        <f t="shared" si="39"/>
        <v>0</v>
      </c>
      <c r="AS30" s="113">
        <f t="shared" si="40"/>
        <v>0</v>
      </c>
      <c r="AT30" s="113">
        <f t="shared" si="41"/>
        <v>0</v>
      </c>
      <c r="AU30" s="154"/>
      <c r="AV30" s="154"/>
      <c r="AW30" s="154"/>
      <c r="AX30" s="154"/>
      <c r="AY30" s="154"/>
      <c r="AZ30" s="154"/>
      <c r="BA30" s="154"/>
      <c r="BB30" s="155">
        <f t="shared" si="42"/>
        <v>0</v>
      </c>
      <c r="BC30" s="28"/>
      <c r="BD30" s="28"/>
      <c r="BE30" s="28"/>
      <c r="BF30" s="28"/>
    </row>
    <row r="31" spans="1:58" ht="60" outlineLevel="2">
      <c r="A31" s="73"/>
      <c r="B31" s="107"/>
      <c r="C31" s="108"/>
      <c r="D31" s="91"/>
      <c r="E31" s="131"/>
      <c r="F31" s="343" t="s">
        <v>542</v>
      </c>
      <c r="G31" s="343" t="s">
        <v>545</v>
      </c>
      <c r="H31" s="345" t="s">
        <v>612</v>
      </c>
      <c r="I31" s="87"/>
      <c r="J31" s="83"/>
      <c r="K31" s="83"/>
      <c r="L31" s="82" t="str">
        <f>IF(I31&lt;&gt;0,((VLOOKUP(I31,'1. Standard_Cost'!$B$4:$D$9,2)+VLOOKUP(I31,'1. Standard_Cost'!$B$4:$D$9,3))*J31*K31),"0")</f>
        <v>0</v>
      </c>
      <c r="M31" s="82">
        <f>L31*'1. Standard_Cost'!$F$4</f>
        <v>0</v>
      </c>
      <c r="N31" s="83"/>
      <c r="O31" s="83"/>
      <c r="P31" s="83"/>
      <c r="Q31" s="83"/>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 t="shared" si="37"/>
        <v>0</v>
      </c>
      <c r="AG31" s="83"/>
      <c r="AH31" s="83"/>
      <c r="AI31" s="83"/>
      <c r="AJ31" s="87"/>
      <c r="AK31" s="87"/>
      <c r="AL31" s="87"/>
      <c r="AM31" s="84">
        <f>AG31*'1. Standard_Cost'!$B$25+'Incremental_Cost Year 4'!AH31*'1. Standard_Cost'!$C$25+'Incremental_Cost Year 4'!AI31*'1. Standard_Cost'!$D$25+'Incremental_Cost Year 4'!AJ31+'Incremental_Cost Year 4'!AL31+AK31</f>
        <v>0</v>
      </c>
      <c r="AN31" s="84">
        <f>AM31*'1. Standard_Cost'!$C$29</f>
        <v>0</v>
      </c>
      <c r="AO31" s="273"/>
      <c r="AQ31" s="113">
        <f t="shared" si="38"/>
        <v>0</v>
      </c>
      <c r="AR31" s="113">
        <f t="shared" si="39"/>
        <v>0</v>
      </c>
      <c r="AS31" s="113">
        <f t="shared" si="40"/>
        <v>0</v>
      </c>
      <c r="AT31" s="113">
        <f t="shared" si="41"/>
        <v>0</v>
      </c>
      <c r="AU31" s="154"/>
      <c r="AV31" s="154"/>
      <c r="AW31" s="154"/>
      <c r="AX31" s="154"/>
      <c r="AY31" s="154"/>
      <c r="AZ31" s="154"/>
      <c r="BA31" s="154"/>
      <c r="BB31" s="155">
        <f t="shared" si="42"/>
        <v>0</v>
      </c>
      <c r="BC31" s="28"/>
      <c r="BD31" s="28"/>
      <c r="BE31" s="28"/>
      <c r="BF31" s="28"/>
    </row>
    <row r="32" spans="1:58" ht="47.25" outlineLevel="1">
      <c r="A32" s="73"/>
      <c r="B32" s="111"/>
      <c r="C32" s="112"/>
      <c r="D32" s="101" t="s">
        <v>547</v>
      </c>
      <c r="E32" s="94" t="s">
        <v>546</v>
      </c>
      <c r="F32" s="344" t="s">
        <v>542</v>
      </c>
      <c r="G32" s="344">
        <v>2026</v>
      </c>
      <c r="H32" s="220" t="s">
        <v>192</v>
      </c>
      <c r="I32" s="156"/>
      <c r="J32" s="156"/>
      <c r="K32" s="156"/>
      <c r="L32" s="84">
        <f>SUM(L26:L31)</f>
        <v>0</v>
      </c>
      <c r="M32" s="84">
        <f>SUM(M26:M31)</f>
        <v>0</v>
      </c>
      <c r="N32" s="84"/>
      <c r="O32" s="156"/>
      <c r="P32" s="156"/>
      <c r="Q32" s="156"/>
      <c r="R32" s="84">
        <f t="shared" ref="R32:U32" si="43">SUM(R26:R31)</f>
        <v>0</v>
      </c>
      <c r="S32" s="84">
        <f t="shared" si="43"/>
        <v>0</v>
      </c>
      <c r="T32" s="84">
        <f t="shared" si="43"/>
        <v>0</v>
      </c>
      <c r="U32" s="84">
        <f t="shared" si="43"/>
        <v>0</v>
      </c>
      <c r="V32" s="156"/>
      <c r="W32" s="156"/>
      <c r="X32" s="156"/>
      <c r="Y32" s="84">
        <f>SUM(Y26:Y31)</f>
        <v>0</v>
      </c>
      <c r="Z32" s="156"/>
      <c r="AA32" s="156"/>
      <c r="AB32" s="84">
        <f>SUM(AB26:AB31)</f>
        <v>0</v>
      </c>
      <c r="AC32" s="84">
        <f t="shared" ref="AC32:AF32" si="44">SUM(AC26:AC31)</f>
        <v>0</v>
      </c>
      <c r="AD32" s="84">
        <f t="shared" si="44"/>
        <v>0</v>
      </c>
      <c r="AE32" s="84">
        <f t="shared" si="44"/>
        <v>0</v>
      </c>
      <c r="AF32" s="84">
        <f t="shared" si="44"/>
        <v>0</v>
      </c>
      <c r="AG32" s="156"/>
      <c r="AH32" s="156"/>
      <c r="AI32" s="156"/>
      <c r="AJ32" s="84">
        <f t="shared" ref="AJ32:AN32" si="45">SUM(AJ26:AJ31)</f>
        <v>0</v>
      </c>
      <c r="AK32" s="84">
        <f t="shared" si="45"/>
        <v>0</v>
      </c>
      <c r="AL32" s="84">
        <f t="shared" si="45"/>
        <v>0</v>
      </c>
      <c r="AM32" s="84">
        <f t="shared" si="45"/>
        <v>0</v>
      </c>
      <c r="AN32" s="84">
        <f t="shared" si="45"/>
        <v>0</v>
      </c>
      <c r="AO32" s="157"/>
      <c r="AP32" s="158"/>
      <c r="AQ32" s="84">
        <f t="shared" ref="AQ32:BB32" si="46">SUM(AQ26:AQ31)</f>
        <v>0</v>
      </c>
      <c r="AR32" s="84">
        <f t="shared" si="46"/>
        <v>0</v>
      </c>
      <c r="AS32" s="84">
        <f t="shared" si="46"/>
        <v>0</v>
      </c>
      <c r="AT32" s="84">
        <f t="shared" si="46"/>
        <v>0</v>
      </c>
      <c r="AU32" s="84">
        <f t="shared" si="46"/>
        <v>0</v>
      </c>
      <c r="AV32" s="84">
        <f t="shared" si="46"/>
        <v>0</v>
      </c>
      <c r="AW32" s="84">
        <f t="shared" si="46"/>
        <v>0</v>
      </c>
      <c r="AX32" s="84">
        <f t="shared" si="46"/>
        <v>0</v>
      </c>
      <c r="AY32" s="84">
        <f t="shared" si="46"/>
        <v>0</v>
      </c>
      <c r="AZ32" s="84">
        <f t="shared" si="46"/>
        <v>0</v>
      </c>
      <c r="BA32" s="84">
        <f t="shared" si="46"/>
        <v>0</v>
      </c>
      <c r="BB32" s="84">
        <f t="shared" si="46"/>
        <v>0</v>
      </c>
      <c r="BC32" s="28"/>
      <c r="BD32" s="28"/>
      <c r="BE32" s="28"/>
      <c r="BF32" s="28"/>
    </row>
    <row r="33" spans="1:58" s="30" customFormat="1" ht="51.75" customHeight="1">
      <c r="A33" s="78"/>
      <c r="B33" s="179"/>
      <c r="C33" s="542" t="s">
        <v>548</v>
      </c>
      <c r="D33" s="542"/>
      <c r="E33" s="542"/>
      <c r="F33" s="128"/>
      <c r="G33" s="127"/>
      <c r="H33" s="342" t="s">
        <v>59</v>
      </c>
      <c r="I33" s="151"/>
      <c r="J33" s="151"/>
      <c r="K33" s="151"/>
      <c r="L33" s="152">
        <f>SUM(L38,L45)</f>
        <v>0</v>
      </c>
      <c r="M33" s="152">
        <f>SUM(M38,M45)</f>
        <v>0</v>
      </c>
      <c r="N33" s="152"/>
      <c r="O33" s="152"/>
      <c r="P33" s="152"/>
      <c r="Q33" s="152"/>
      <c r="R33" s="152">
        <f>SUM(R38,R45)</f>
        <v>0</v>
      </c>
      <c r="S33" s="152">
        <f>SUM(S38,S45)</f>
        <v>0</v>
      </c>
      <c r="T33" s="152">
        <f>SUM(T38,T45)</f>
        <v>0</v>
      </c>
      <c r="U33" s="152">
        <f>SUM(U38,U45)</f>
        <v>0</v>
      </c>
      <c r="V33" s="152"/>
      <c r="W33" s="152"/>
      <c r="X33" s="152"/>
      <c r="Y33" s="152">
        <f t="shared" ref="Y33:AF33" si="47">SUM(Y38,Y45)</f>
        <v>0</v>
      </c>
      <c r="Z33" s="152">
        <f t="shared" si="47"/>
        <v>0</v>
      </c>
      <c r="AA33" s="152">
        <f t="shared" si="47"/>
        <v>0</v>
      </c>
      <c r="AB33" s="152">
        <f t="shared" si="47"/>
        <v>0</v>
      </c>
      <c r="AC33" s="152">
        <f t="shared" si="47"/>
        <v>0</v>
      </c>
      <c r="AD33" s="152">
        <f t="shared" si="47"/>
        <v>0</v>
      </c>
      <c r="AE33" s="152">
        <f t="shared" si="47"/>
        <v>0</v>
      </c>
      <c r="AF33" s="152">
        <f t="shared" si="47"/>
        <v>0</v>
      </c>
      <c r="AG33" s="152"/>
      <c r="AH33" s="152"/>
      <c r="AI33" s="152"/>
      <c r="AJ33" s="152">
        <f>SUM(AJ38,AJ45)</f>
        <v>0</v>
      </c>
      <c r="AK33" s="152">
        <f>SUM(AK38,AK45)</f>
        <v>0</v>
      </c>
      <c r="AL33" s="152">
        <f>SUM(AL38,AL45)</f>
        <v>0</v>
      </c>
      <c r="AM33" s="152">
        <f>SUM(AM38,AM45)</f>
        <v>0</v>
      </c>
      <c r="AN33" s="152">
        <f>SUM(AN38,AN45)</f>
        <v>0</v>
      </c>
      <c r="AO33" s="152"/>
      <c r="AP33" s="149"/>
      <c r="AQ33" s="152">
        <f t="shared" ref="AQ33:BB33" si="48">SUM(AQ38,AQ45)</f>
        <v>0</v>
      </c>
      <c r="AR33" s="152">
        <f t="shared" si="48"/>
        <v>0</v>
      </c>
      <c r="AS33" s="152">
        <f t="shared" si="48"/>
        <v>0</v>
      </c>
      <c r="AT33" s="152">
        <f t="shared" si="48"/>
        <v>0</v>
      </c>
      <c r="AU33" s="152">
        <f t="shared" si="48"/>
        <v>0</v>
      </c>
      <c r="AV33" s="152">
        <f t="shared" si="48"/>
        <v>0</v>
      </c>
      <c r="AW33" s="152">
        <f t="shared" si="48"/>
        <v>0</v>
      </c>
      <c r="AX33" s="152">
        <f t="shared" si="48"/>
        <v>0</v>
      </c>
      <c r="AY33" s="152">
        <f t="shared" si="48"/>
        <v>0</v>
      </c>
      <c r="AZ33" s="152">
        <f t="shared" si="48"/>
        <v>0</v>
      </c>
      <c r="BA33" s="152">
        <f t="shared" si="48"/>
        <v>0</v>
      </c>
      <c r="BB33" s="152">
        <f t="shared" si="48"/>
        <v>0</v>
      </c>
    </row>
    <row r="34" spans="1:58" ht="110.25" outlineLevel="2">
      <c r="A34" s="73"/>
      <c r="B34" s="107"/>
      <c r="C34" s="108"/>
      <c r="D34" s="197"/>
      <c r="E34" s="182"/>
      <c r="F34" s="343" t="s">
        <v>541</v>
      </c>
      <c r="G34" s="343" t="s">
        <v>545</v>
      </c>
      <c r="H34" s="70" t="s">
        <v>613</v>
      </c>
      <c r="I34" s="87"/>
      <c r="J34" s="83"/>
      <c r="K34" s="83"/>
      <c r="L34" s="82" t="str">
        <f>IF(I34&lt;&gt;0,((VLOOKUP(I34,'1. Standard_Cost'!$B$4:$D$9,2)+VLOOKUP(I34,'1. Standard_Cost'!$B$4:$D$9,3))*J34*K34),"0")</f>
        <v>0</v>
      </c>
      <c r="M34" s="82">
        <f>L34*'1. Standard_Cost'!$F$4</f>
        <v>0</v>
      </c>
      <c r="N34" s="83"/>
      <c r="O34" s="83"/>
      <c r="P34" s="83"/>
      <c r="Q34" s="83"/>
      <c r="R34" s="84">
        <f>'1. Standard_Cost'!$B$13*N34*P34</f>
        <v>0</v>
      </c>
      <c r="S34" s="84">
        <f>N34*O34*P34*'1. Standard_Cost'!$C$13</f>
        <v>0</v>
      </c>
      <c r="T34" s="84">
        <f>N34*P34*Q34*'1. Standard_Cost'!$D$13</f>
        <v>0</v>
      </c>
      <c r="U34" s="84">
        <f>N34*O34*'1. Standard_Cost'!$E$13</f>
        <v>0</v>
      </c>
      <c r="V34" s="83"/>
      <c r="W34" s="83"/>
      <c r="X34" s="83"/>
      <c r="Y34" s="84">
        <f>+V34*((X34*'1. Standard_Cost'!$B$17)+(W34*X34*'1. Standard_Cost'!$C$17))</f>
        <v>0</v>
      </c>
      <c r="Z34" s="83"/>
      <c r="AA34" s="83"/>
      <c r="AB34" s="84">
        <f>+Z34*'1. Standard_Cost'!$B$21+AA34*'1. Standard_Cost'!$C$21</f>
        <v>0</v>
      </c>
      <c r="AC34" s="85"/>
      <c r="AD34" s="86"/>
      <c r="AE34" s="84">
        <f>SUM(AD34,AC34,AB34,Y34,U34,T34,S34,R34)*'1. Standard_Cost'!$B$29</f>
        <v>0</v>
      </c>
      <c r="AF34" s="84">
        <f t="shared" ref="AF34:AF37" si="49">SUM(AE34,AD34,AC34,AB34,Y34,U34,T34,S34,R34)</f>
        <v>0</v>
      </c>
      <c r="AG34" s="83"/>
      <c r="AH34" s="83"/>
      <c r="AI34" s="83"/>
      <c r="AJ34" s="87"/>
      <c r="AK34" s="87"/>
      <c r="AL34" s="87"/>
      <c r="AM34" s="84">
        <f>AG34*'1. Standard_Cost'!$B$25+'Incremental_Cost Year 4'!AH34*'1. Standard_Cost'!$C$25+'Incremental_Cost Year 4'!AI34*'1. Standard_Cost'!$D$25+'Incremental_Cost Year 4'!AJ34+'Incremental_Cost Year 4'!AL34+AK34</f>
        <v>0</v>
      </c>
      <c r="AN34" s="84">
        <f>AM34*'1. Standard_Cost'!$C$29</f>
        <v>0</v>
      </c>
      <c r="AO34" s="153"/>
      <c r="AQ34" s="113">
        <f t="shared" ref="AQ34:AQ37" si="50">L34+M34</f>
        <v>0</v>
      </c>
      <c r="AR34" s="113">
        <f t="shared" ref="AR34:AR37" si="51">AF34</f>
        <v>0</v>
      </c>
      <c r="AS34" s="113">
        <f t="shared" ref="AS34:AS37" si="52">AM34+AN34</f>
        <v>0</v>
      </c>
      <c r="AT34" s="113">
        <f t="shared" ref="AT34:AT37" si="53">SUM(AQ34,AR34,AS34)</f>
        <v>0</v>
      </c>
      <c r="AU34" s="154"/>
      <c r="AV34" s="154"/>
      <c r="AW34" s="154"/>
      <c r="AX34" s="154"/>
      <c r="AY34" s="154"/>
      <c r="AZ34" s="154"/>
      <c r="BA34" s="154"/>
      <c r="BB34" s="155">
        <f t="shared" ref="BB34:BB37" si="54">SUM(AU34:BA34)-AT34</f>
        <v>0</v>
      </c>
      <c r="BC34" s="28"/>
      <c r="BD34" s="28"/>
      <c r="BE34" s="28"/>
      <c r="BF34" s="28"/>
    </row>
    <row r="35" spans="1:58" ht="173.25" outlineLevel="2">
      <c r="A35" s="73"/>
      <c r="B35" s="107"/>
      <c r="C35" s="108"/>
      <c r="D35" s="95"/>
      <c r="E35" s="183"/>
      <c r="F35" s="343">
        <v>2024</v>
      </c>
      <c r="G35" s="343">
        <v>2026</v>
      </c>
      <c r="H35" s="70" t="s">
        <v>775</v>
      </c>
      <c r="I35" s="87"/>
      <c r="J35" s="83"/>
      <c r="K35" s="83"/>
      <c r="L35" s="82" t="str">
        <f>IF(I35&lt;&gt;0,((VLOOKUP(I35,'1. Standard_Cost'!$B$4:$D$9,2)+VLOOKUP(I35,'1. Standard_Cost'!$B$4:$D$9,3))*J35*K35),"0")</f>
        <v>0</v>
      </c>
      <c r="M35" s="82">
        <f>L35*'1. Standard_Cost'!$F$4</f>
        <v>0</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c r="AD35" s="86"/>
      <c r="AE35" s="84">
        <f>SUM(AD35,AC35,AB35,Y35,U35,T35,S35,R35)*'1. Standard_Cost'!$B$29</f>
        <v>0</v>
      </c>
      <c r="AF35" s="84">
        <f t="shared" si="49"/>
        <v>0</v>
      </c>
      <c r="AG35" s="83"/>
      <c r="AH35" s="83"/>
      <c r="AI35" s="83"/>
      <c r="AJ35" s="87"/>
      <c r="AK35" s="87"/>
      <c r="AL35" s="87"/>
      <c r="AM35" s="84">
        <f>AG35*'1. Standard_Cost'!$B$25+'Incremental_Cost Year 4'!AH35*'1. Standard_Cost'!$C$25+'Incremental_Cost Year 4'!AI35*'1. Standard_Cost'!$D$25+'Incremental_Cost Year 4'!AJ35+'Incremental_Cost Year 4'!AL35+AK35</f>
        <v>0</v>
      </c>
      <c r="AN35" s="84">
        <f>AM35*'1. Standard_Cost'!$C$29</f>
        <v>0</v>
      </c>
      <c r="AO35" s="153"/>
      <c r="AQ35" s="113">
        <f t="shared" si="50"/>
        <v>0</v>
      </c>
      <c r="AR35" s="113">
        <f t="shared" si="51"/>
        <v>0</v>
      </c>
      <c r="AS35" s="113">
        <f t="shared" si="52"/>
        <v>0</v>
      </c>
      <c r="AT35" s="113">
        <f t="shared" si="53"/>
        <v>0</v>
      </c>
      <c r="AU35" s="154"/>
      <c r="AV35" s="154"/>
      <c r="AW35" s="154"/>
      <c r="AX35" s="154"/>
      <c r="AY35" s="154"/>
      <c r="AZ35" s="154"/>
      <c r="BA35" s="154"/>
      <c r="BB35" s="155">
        <f t="shared" si="54"/>
        <v>0</v>
      </c>
      <c r="BC35" s="28"/>
      <c r="BD35" s="28"/>
      <c r="BE35" s="28"/>
      <c r="BF35" s="28"/>
    </row>
    <row r="36" spans="1:58" ht="78.75" outlineLevel="2">
      <c r="A36" s="73"/>
      <c r="B36" s="107"/>
      <c r="C36" s="108"/>
      <c r="D36" s="95"/>
      <c r="E36" s="183"/>
      <c r="F36" s="343">
        <v>2024</v>
      </c>
      <c r="G36" s="343">
        <v>2026</v>
      </c>
      <c r="H36" s="67" t="s">
        <v>694</v>
      </c>
      <c r="I36" s="87"/>
      <c r="J36" s="83"/>
      <c r="K36" s="83"/>
      <c r="L36" s="82" t="str">
        <f>IF(I36&lt;&gt;0,((VLOOKUP(I36,'1. Standard_Cost'!$B$4:$D$9,2)+VLOOKUP(I36,'1. Standard_Cost'!$B$4:$D$9,3))*J36*K36),"0")</f>
        <v>0</v>
      </c>
      <c r="M36" s="82">
        <f>L36*'1. Standard_Cost'!$F$4</f>
        <v>0</v>
      </c>
      <c r="N36" s="83"/>
      <c r="O36" s="83"/>
      <c r="P36" s="83"/>
      <c r="Q36" s="83"/>
      <c r="R36" s="84">
        <f>'1. Standard_Cost'!$B$13*N36*P36</f>
        <v>0</v>
      </c>
      <c r="S36" s="84">
        <f>N36*O36*P36*'1. Standard_Cost'!$C$13</f>
        <v>0</v>
      </c>
      <c r="T36" s="84">
        <f>N36*P36*Q36*'1. Standard_Cost'!$D$13</f>
        <v>0</v>
      </c>
      <c r="U36" s="84">
        <f>N36*O36*'1. Standard_Cost'!$E$13</f>
        <v>0</v>
      </c>
      <c r="V36" s="83"/>
      <c r="W36" s="83"/>
      <c r="X36" s="83"/>
      <c r="Y36" s="84">
        <f>+V36*((X36*'1. Standard_Cost'!$B$17)+(W36*X36*'1. Standard_Cost'!$C$17))</f>
        <v>0</v>
      </c>
      <c r="Z36" s="83"/>
      <c r="AA36" s="83"/>
      <c r="AB36" s="84">
        <f>+Z36*'1. Standard_Cost'!$B$21+AA36*'1. Standard_Cost'!$C$21</f>
        <v>0</v>
      </c>
      <c r="AC36" s="85"/>
      <c r="AD36" s="86"/>
      <c r="AE36" s="84">
        <f>SUM(AD36,AC36,AB36,Y36,U36,T36,S36,R36)*'1. Standard_Cost'!$B$29</f>
        <v>0</v>
      </c>
      <c r="AF36" s="84">
        <f t="shared" ref="AF36" si="55">SUM(AE36,AD36,AC36,AB36,Y36,U36,T36,S36,R36)</f>
        <v>0</v>
      </c>
      <c r="AG36" s="83"/>
      <c r="AH36" s="83"/>
      <c r="AI36" s="83"/>
      <c r="AJ36" s="87"/>
      <c r="AK36" s="87"/>
      <c r="AL36" s="87"/>
      <c r="AM36" s="84">
        <f>AG36*'1. Standard_Cost'!$B$25+'Incremental_Cost Year 4'!AH36*'1. Standard_Cost'!$C$25+'Incremental_Cost Year 4'!AI36*'1. Standard_Cost'!$D$25+'Incremental_Cost Year 4'!AJ36+'Incremental_Cost Year 4'!AL36+AK36</f>
        <v>0</v>
      </c>
      <c r="AN36" s="84">
        <f>AM36*'1. Standard_Cost'!$C$29</f>
        <v>0</v>
      </c>
      <c r="AO36" s="153"/>
      <c r="AQ36" s="113">
        <f t="shared" ref="AQ36" si="56">L36+M36</f>
        <v>0</v>
      </c>
      <c r="AR36" s="113">
        <f t="shared" ref="AR36" si="57">AF36</f>
        <v>0</v>
      </c>
      <c r="AS36" s="113">
        <f t="shared" ref="AS36" si="58">AM36+AN36</f>
        <v>0</v>
      </c>
      <c r="AT36" s="113">
        <f t="shared" ref="AT36" si="59">SUM(AQ36,AR36,AS36)</f>
        <v>0</v>
      </c>
      <c r="AU36" s="154"/>
      <c r="AV36" s="154"/>
      <c r="AW36" s="154"/>
      <c r="AX36" s="154"/>
      <c r="AY36" s="154"/>
      <c r="AZ36" s="154"/>
      <c r="BA36" s="154"/>
      <c r="BB36" s="155">
        <f t="shared" ref="BB36" si="60">SUM(AU36:BA36)-AT36</f>
        <v>0</v>
      </c>
      <c r="BC36" s="28"/>
      <c r="BD36" s="28"/>
      <c r="BE36" s="28"/>
      <c r="BF36" s="28"/>
    </row>
    <row r="37" spans="1:58" ht="70.5" customHeight="1" outlineLevel="2">
      <c r="A37" s="73"/>
      <c r="B37" s="107"/>
      <c r="C37" s="108"/>
      <c r="D37" s="88"/>
      <c r="E37" s="184"/>
      <c r="F37" s="343" t="s">
        <v>550</v>
      </c>
      <c r="G37" s="343" t="s">
        <v>545</v>
      </c>
      <c r="H37" s="67" t="s">
        <v>695</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c r="AD37" s="86"/>
      <c r="AE37" s="84">
        <f>SUM(AD37,AC37,AB37,Y37,U37,T37,S37,R37)*'1. Standard_Cost'!$B$29</f>
        <v>0</v>
      </c>
      <c r="AF37" s="84">
        <f t="shared" si="49"/>
        <v>0</v>
      </c>
      <c r="AG37" s="83"/>
      <c r="AH37" s="83"/>
      <c r="AI37" s="83"/>
      <c r="AJ37" s="87"/>
      <c r="AK37" s="87"/>
      <c r="AL37" s="87"/>
      <c r="AM37" s="84">
        <f>AG37*'1. Standard_Cost'!$B$25+'Incremental_Cost Year 4'!AH37*'1. Standard_Cost'!$C$25+'Incremental_Cost Year 4'!AI37*'1. Standard_Cost'!$D$25+'Incremental_Cost Year 4'!AJ37+'Incremental_Cost Year 4'!AL37+AK37</f>
        <v>0</v>
      </c>
      <c r="AN37" s="84">
        <f>AM37*'1. Standard_Cost'!$C$29</f>
        <v>0</v>
      </c>
      <c r="AO37" s="87"/>
      <c r="AQ37" s="113">
        <f t="shared" si="50"/>
        <v>0</v>
      </c>
      <c r="AR37" s="113">
        <f t="shared" si="51"/>
        <v>0</v>
      </c>
      <c r="AS37" s="113">
        <f t="shared" si="52"/>
        <v>0</v>
      </c>
      <c r="AT37" s="113">
        <f t="shared" si="53"/>
        <v>0</v>
      </c>
      <c r="AU37" s="154">
        <f>AT37</f>
        <v>0</v>
      </c>
      <c r="AV37" s="154"/>
      <c r="AW37" s="154"/>
      <c r="AX37" s="154"/>
      <c r="AY37" s="154"/>
      <c r="AZ37" s="154"/>
      <c r="BA37" s="154"/>
      <c r="BB37" s="155">
        <f t="shared" si="54"/>
        <v>0</v>
      </c>
      <c r="BC37" s="28"/>
      <c r="BD37" s="28"/>
      <c r="BE37" s="28"/>
      <c r="BF37" s="28"/>
    </row>
    <row r="38" spans="1:58" ht="94.5" outlineLevel="2">
      <c r="A38" s="73"/>
      <c r="B38" s="111"/>
      <c r="C38" s="302"/>
      <c r="D38" s="69" t="s">
        <v>683</v>
      </c>
      <c r="E38" s="69" t="s">
        <v>549</v>
      </c>
      <c r="F38" s="75">
        <v>2024</v>
      </c>
      <c r="G38" s="75">
        <v>2026</v>
      </c>
      <c r="H38" s="220" t="s">
        <v>174</v>
      </c>
      <c r="I38" s="156"/>
      <c r="J38" s="156"/>
      <c r="K38" s="156"/>
      <c r="L38" s="84">
        <f>SUM(L34:L37)</f>
        <v>0</v>
      </c>
      <c r="M38" s="84">
        <f>SUM(M34:M37)</f>
        <v>0</v>
      </c>
      <c r="N38" s="84"/>
      <c r="O38" s="156"/>
      <c r="P38" s="156"/>
      <c r="Q38" s="156"/>
      <c r="R38" s="84">
        <f>SUM(R34:R37)</f>
        <v>0</v>
      </c>
      <c r="S38" s="84">
        <f>SUM(S34:S37)</f>
        <v>0</v>
      </c>
      <c r="T38" s="84">
        <f>SUM(T34:T37)</f>
        <v>0</v>
      </c>
      <c r="U38" s="84">
        <f>SUM(U34:U37)</f>
        <v>0</v>
      </c>
      <c r="V38" s="156"/>
      <c r="W38" s="156"/>
      <c r="X38" s="156"/>
      <c r="Y38" s="84">
        <f>SUM(Y34:Y37)</f>
        <v>0</v>
      </c>
      <c r="Z38" s="156"/>
      <c r="AA38" s="156"/>
      <c r="AB38" s="84">
        <f>SUM(AB34:AB37)</f>
        <v>0</v>
      </c>
      <c r="AC38" s="84">
        <f>SUM(AC34:AC37)</f>
        <v>0</v>
      </c>
      <c r="AD38" s="84">
        <f>SUM(AD34:AD37)</f>
        <v>0</v>
      </c>
      <c r="AE38" s="84">
        <f>SUM(AE34:AE37)</f>
        <v>0</v>
      </c>
      <c r="AF38" s="84">
        <f>SUM(AF34:AF37)</f>
        <v>0</v>
      </c>
      <c r="AG38" s="156"/>
      <c r="AH38" s="156"/>
      <c r="AI38" s="156"/>
      <c r="AJ38" s="84">
        <f>SUM(AJ34:AJ37)</f>
        <v>0</v>
      </c>
      <c r="AK38" s="84">
        <f>SUM(AK34:AK37)</f>
        <v>0</v>
      </c>
      <c r="AL38" s="84">
        <f>SUM(AL34:AL37)</f>
        <v>0</v>
      </c>
      <c r="AM38" s="84">
        <f>SUM(AM34:AM37)</f>
        <v>0</v>
      </c>
      <c r="AN38" s="84">
        <f>SUM(AN34:AN37)</f>
        <v>0</v>
      </c>
      <c r="AO38" s="157"/>
      <c r="AP38" s="158"/>
      <c r="AQ38" s="84">
        <f t="shared" ref="AQ38:BB38" si="61">SUM(AQ34:AQ37)</f>
        <v>0</v>
      </c>
      <c r="AR38" s="84">
        <f t="shared" si="61"/>
        <v>0</v>
      </c>
      <c r="AS38" s="84">
        <f t="shared" si="61"/>
        <v>0</v>
      </c>
      <c r="AT38" s="84">
        <f t="shared" si="61"/>
        <v>0</v>
      </c>
      <c r="AU38" s="84">
        <f t="shared" si="61"/>
        <v>0</v>
      </c>
      <c r="AV38" s="84">
        <f t="shared" si="61"/>
        <v>0</v>
      </c>
      <c r="AW38" s="84">
        <f t="shared" si="61"/>
        <v>0</v>
      </c>
      <c r="AX38" s="84">
        <f t="shared" si="61"/>
        <v>0</v>
      </c>
      <c r="AY38" s="84">
        <f t="shared" si="61"/>
        <v>0</v>
      </c>
      <c r="AZ38" s="84">
        <f t="shared" si="61"/>
        <v>0</v>
      </c>
      <c r="BA38" s="84">
        <f t="shared" si="61"/>
        <v>0</v>
      </c>
      <c r="BB38" s="84">
        <f t="shared" si="61"/>
        <v>0</v>
      </c>
      <c r="BC38" s="28"/>
      <c r="BD38" s="28"/>
      <c r="BE38" s="28"/>
      <c r="BF38" s="28"/>
    </row>
    <row r="39" spans="1:58" ht="93.6" customHeight="1" outlineLevel="2">
      <c r="A39" s="73"/>
      <c r="B39" s="107"/>
      <c r="C39" s="108"/>
      <c r="D39" s="88"/>
      <c r="E39" s="183"/>
      <c r="F39" s="343" t="s">
        <v>542</v>
      </c>
      <c r="G39" s="343" t="s">
        <v>550</v>
      </c>
      <c r="H39" s="70" t="s">
        <v>614</v>
      </c>
      <c r="I39" s="87"/>
      <c r="J39" s="83"/>
      <c r="K39" s="83"/>
      <c r="L39" s="82" t="str">
        <f>IF(I39&lt;&gt;0,((VLOOKUP(I39,'1. Standard_Cost'!$B$4:$D$9,2)+VLOOKUP(I39,'1. Standard_Cost'!$B$4:$D$9,3))*J39*K39),"0")</f>
        <v>0</v>
      </c>
      <c r="M39" s="82">
        <f>L39*'1. Standard_Cost'!$F$4</f>
        <v>0</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f>SUM(L39+M39)*0.1</f>
        <v>0</v>
      </c>
      <c r="AD39" s="86"/>
      <c r="AE39" s="84">
        <f>SUM(AD39,AC39,AB39,Y39,U39,T39,S39,R39)*'1. Standard_Cost'!$B$29</f>
        <v>0</v>
      </c>
      <c r="AF39" s="84">
        <f t="shared" ref="AF39:AF40" si="62">SUM(AE39,AD39,AC39,AB39,Y39,U39,T39,S39,R39)</f>
        <v>0</v>
      </c>
      <c r="AG39" s="83"/>
      <c r="AH39" s="83"/>
      <c r="AI39" s="83"/>
      <c r="AJ39" s="87"/>
      <c r="AK39" s="87"/>
      <c r="AL39" s="87"/>
      <c r="AM39" s="84">
        <f>AG39*'1. Standard_Cost'!$B$25+'Incremental_Cost Year 4'!AH39*'1. Standard_Cost'!$C$25+'Incremental_Cost Year 4'!AI39*'1. Standard_Cost'!$D$25+'Incremental_Cost Year 4'!AJ39+'Incremental_Cost Year 4'!AL39+AK39</f>
        <v>0</v>
      </c>
      <c r="AN39" s="84">
        <f>AM39*'1. Standard_Cost'!$C$29</f>
        <v>0</v>
      </c>
      <c r="AO39" s="87"/>
      <c r="AQ39" s="113">
        <f t="shared" ref="AQ39:AQ44" si="63">L39+M39</f>
        <v>0</v>
      </c>
      <c r="AR39" s="113">
        <f t="shared" ref="AR39:AR44" si="64">AF39</f>
        <v>0</v>
      </c>
      <c r="AS39" s="113">
        <f t="shared" ref="AS39:AS44" si="65">AM39+AN39</f>
        <v>0</v>
      </c>
      <c r="AT39" s="113">
        <f t="shared" ref="AT39:AT44" si="66">SUM(AQ39,AR39,AS39)</f>
        <v>0</v>
      </c>
      <c r="AU39" s="154"/>
      <c r="AV39" s="154"/>
      <c r="AW39" s="154"/>
      <c r="AX39" s="154"/>
      <c r="AY39" s="154"/>
      <c r="AZ39" s="154"/>
      <c r="BA39" s="154"/>
      <c r="BB39" s="155">
        <f t="shared" ref="BB39:BB44" si="67">SUM(AU39:BA39)-AT39</f>
        <v>0</v>
      </c>
      <c r="BC39" s="28"/>
      <c r="BD39" s="28"/>
      <c r="BE39" s="28"/>
      <c r="BF39" s="28"/>
    </row>
    <row r="40" spans="1:58" ht="57.75" customHeight="1" outlineLevel="2">
      <c r="A40" s="73"/>
      <c r="B40" s="107"/>
      <c r="C40" s="108"/>
      <c r="D40" s="88"/>
      <c r="E40" s="183"/>
      <c r="F40" s="343" t="s">
        <v>542</v>
      </c>
      <c r="G40" s="343" t="s">
        <v>542</v>
      </c>
      <c r="H40" s="70" t="s">
        <v>615</v>
      </c>
      <c r="I40" s="87"/>
      <c r="J40" s="83"/>
      <c r="K40" s="83"/>
      <c r="L40" s="82" t="str">
        <f>IF(I40&lt;&gt;0,((VLOOKUP(I40,'1. Standard_Cost'!$B$4:$D$9,2)+VLOOKUP(I40,'1. Standard_Cost'!$B$4:$D$9,3))*J40*K40),"0")</f>
        <v>0</v>
      </c>
      <c r="M40" s="82">
        <f>L40*'1. Standard_Cost'!$F$4</f>
        <v>0</v>
      </c>
      <c r="N40" s="83"/>
      <c r="O40" s="83"/>
      <c r="P40" s="83"/>
      <c r="Q40" s="83"/>
      <c r="R40" s="84">
        <f>'1. Standard_Cost'!$B$13*N40*P40</f>
        <v>0</v>
      </c>
      <c r="S40" s="84">
        <f>N40*O40*P40*'1. Standard_Cost'!$C$13</f>
        <v>0</v>
      </c>
      <c r="T40" s="84">
        <f>N40*P40*Q40*'1. Standard_Cost'!$D$13</f>
        <v>0</v>
      </c>
      <c r="U40" s="84">
        <f>N40*O40*'1. Standard_Cost'!$E$13</f>
        <v>0</v>
      </c>
      <c r="V40" s="83"/>
      <c r="W40" s="83"/>
      <c r="X40" s="83"/>
      <c r="Y40" s="84">
        <f>+V40*((X40*'1. Standard_Cost'!$B$17)+(W40*X40*'1. Standard_Cost'!$C$17))</f>
        <v>0</v>
      </c>
      <c r="Z40" s="83"/>
      <c r="AA40" s="83"/>
      <c r="AB40" s="84">
        <f>+Z40*'1. Standard_Cost'!$B$21+AA40*'1. Standard_Cost'!$C$21</f>
        <v>0</v>
      </c>
      <c r="AC40" s="85"/>
      <c r="AD40" s="86"/>
      <c r="AE40" s="84">
        <f>SUM(AD40,AC40,AB40,Y40,U40,T40,S40,R40)*'1. Standard_Cost'!$B$29</f>
        <v>0</v>
      </c>
      <c r="AF40" s="84">
        <f t="shared" si="62"/>
        <v>0</v>
      </c>
      <c r="AG40" s="83"/>
      <c r="AH40" s="83"/>
      <c r="AI40" s="83"/>
      <c r="AJ40" s="87"/>
      <c r="AK40" s="87"/>
      <c r="AL40" s="87"/>
      <c r="AM40" s="84">
        <f>AG40*'1. Standard_Cost'!$B$25+'Incremental_Cost Year 4'!AH40*'1. Standard_Cost'!$C$25+'Incremental_Cost Year 4'!AI40*'1. Standard_Cost'!$D$25+'Incremental_Cost Year 4'!AJ40+'Incremental_Cost Year 4'!AL40+AK40</f>
        <v>0</v>
      </c>
      <c r="AN40" s="84">
        <f>AM40*'1. Standard_Cost'!$C$29</f>
        <v>0</v>
      </c>
      <c r="AO40" s="87"/>
      <c r="AQ40" s="113">
        <f t="shared" si="63"/>
        <v>0</v>
      </c>
      <c r="AR40" s="113">
        <f t="shared" si="64"/>
        <v>0</v>
      </c>
      <c r="AS40" s="113">
        <f t="shared" si="65"/>
        <v>0</v>
      </c>
      <c r="AT40" s="113">
        <f t="shared" si="66"/>
        <v>0</v>
      </c>
      <c r="AU40" s="154"/>
      <c r="AV40" s="154"/>
      <c r="AW40" s="154"/>
      <c r="AX40" s="154"/>
      <c r="AY40" s="154"/>
      <c r="AZ40" s="154"/>
      <c r="BA40" s="154"/>
      <c r="BB40" s="155">
        <f t="shared" si="67"/>
        <v>0</v>
      </c>
      <c r="BC40" s="28"/>
      <c r="BD40" s="28"/>
      <c r="BE40" s="28"/>
      <c r="BF40" s="28"/>
    </row>
    <row r="41" spans="1:58" ht="88.9" customHeight="1" outlineLevel="2">
      <c r="A41" s="73"/>
      <c r="B41" s="107"/>
      <c r="C41" s="108"/>
      <c r="D41" s="88"/>
      <c r="E41" s="183"/>
      <c r="F41" s="343">
        <v>2024</v>
      </c>
      <c r="G41" s="343">
        <v>2025</v>
      </c>
      <c r="H41" s="70" t="s">
        <v>616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c r="AD41" s="86"/>
      <c r="AE41" s="84">
        <f>SUM(AD41,AC41,AB41,Y41,U41,T41,S41,R41)*'1. Standard_Cost'!$B$29</f>
        <v>0</v>
      </c>
      <c r="AF41" s="84">
        <f>SUM(AE41,AD41,AC41,AB41,Y41,U41,T41,S41,R41)</f>
        <v>0</v>
      </c>
      <c r="AG41" s="83"/>
      <c r="AH41" s="83"/>
      <c r="AI41" s="83"/>
      <c r="AJ41" s="87"/>
      <c r="AK41" s="87"/>
      <c r="AL41" s="87"/>
      <c r="AM41" s="84">
        <f>AG41*'1. Standard_Cost'!$B$25+'Incremental_Cost Year 4'!AH41*'1. Standard_Cost'!$C$25+'Incremental_Cost Year 4'!AI41*'1. Standard_Cost'!$D$25+'Incremental_Cost Year 4'!AJ41+'Incremental_Cost Year 4'!AL41+AK41</f>
        <v>0</v>
      </c>
      <c r="AN41" s="84">
        <f>AM41*'1. Standard_Cost'!$C$29</f>
        <v>0</v>
      </c>
      <c r="AO41" s="87"/>
      <c r="AQ41" s="113">
        <f t="shared" si="63"/>
        <v>0</v>
      </c>
      <c r="AR41" s="113">
        <f t="shared" si="64"/>
        <v>0</v>
      </c>
      <c r="AS41" s="113">
        <f t="shared" si="65"/>
        <v>0</v>
      </c>
      <c r="AT41" s="113">
        <f t="shared" si="66"/>
        <v>0</v>
      </c>
      <c r="AU41" s="154"/>
      <c r="AV41" s="154"/>
      <c r="AW41" s="154"/>
      <c r="AX41" s="154"/>
      <c r="AY41" s="154"/>
      <c r="AZ41" s="154"/>
      <c r="BA41" s="154"/>
      <c r="BB41" s="155">
        <f t="shared" si="67"/>
        <v>0</v>
      </c>
      <c r="BC41" s="28"/>
      <c r="BD41" s="28"/>
      <c r="BE41" s="28"/>
      <c r="BF41" s="28"/>
    </row>
    <row r="42" spans="1:58" ht="134.44999999999999" customHeight="1" outlineLevel="2">
      <c r="A42" s="73"/>
      <c r="B42" s="107"/>
      <c r="C42" s="108"/>
      <c r="D42" s="88"/>
      <c r="E42" s="183"/>
      <c r="F42" s="343" t="s">
        <v>542</v>
      </c>
      <c r="G42" s="343" t="s">
        <v>550</v>
      </c>
      <c r="H42" s="70" t="s">
        <v>617</v>
      </c>
      <c r="I42" s="87"/>
      <c r="J42" s="83"/>
      <c r="K42" s="83"/>
      <c r="L42" s="82" t="str">
        <f>IF(I42&lt;&gt;0,((VLOOKUP(I42,'1. Standard_Cost'!$B$4:$D$9,2)+VLOOKUP(I42,'1. Standard_Cost'!$B$4:$D$9,3))*J42*K42),"0")</f>
        <v>0</v>
      </c>
      <c r="M42" s="82">
        <f>L42*'1. Standard_Cost'!$F$4</f>
        <v>0</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c r="AD42" s="86"/>
      <c r="AE42" s="84">
        <f>SUM(AD42,AC42,AB42,Y42,U42,T42,S42,R42)*'1. Standard_Cost'!$B$29</f>
        <v>0</v>
      </c>
      <c r="AF42" s="84">
        <f>SUM(AE42,AD42,AC42,AB42,Y42,U42,T42,S42,R42)</f>
        <v>0</v>
      </c>
      <c r="AG42" s="83"/>
      <c r="AH42" s="83"/>
      <c r="AI42" s="83"/>
      <c r="AJ42" s="87"/>
      <c r="AK42" s="87"/>
      <c r="AL42" s="87"/>
      <c r="AM42" s="84">
        <f>AG42*'1. Standard_Cost'!$B$25+'Incremental_Cost Year 4'!AH42*'1. Standard_Cost'!$C$25+'Incremental_Cost Year 4'!AI42*'1. Standard_Cost'!$D$25+'Incremental_Cost Year 4'!AJ42+'Incremental_Cost Year 4'!AL42+AK42</f>
        <v>0</v>
      </c>
      <c r="AN42" s="84">
        <f>AM42*'1. Standard_Cost'!$C$29</f>
        <v>0</v>
      </c>
      <c r="AO42" s="87"/>
      <c r="AQ42" s="113">
        <f t="shared" si="63"/>
        <v>0</v>
      </c>
      <c r="AR42" s="113">
        <f t="shared" si="64"/>
        <v>0</v>
      </c>
      <c r="AS42" s="113">
        <f t="shared" si="65"/>
        <v>0</v>
      </c>
      <c r="AT42" s="113">
        <f t="shared" si="66"/>
        <v>0</v>
      </c>
      <c r="AU42" s="154"/>
      <c r="AV42" s="154"/>
      <c r="AW42" s="154"/>
      <c r="AX42" s="154"/>
      <c r="AY42" s="154"/>
      <c r="AZ42" s="154"/>
      <c r="BA42" s="154"/>
      <c r="BB42" s="155">
        <f t="shared" si="67"/>
        <v>0</v>
      </c>
      <c r="BC42" s="28"/>
      <c r="BD42" s="28"/>
      <c r="BE42" s="28"/>
      <c r="BF42" s="28"/>
    </row>
    <row r="43" spans="1:58" ht="110.25" outlineLevel="2">
      <c r="A43" s="73"/>
      <c r="B43" s="107"/>
      <c r="C43" s="108"/>
      <c r="D43" s="88"/>
      <c r="E43" s="183"/>
      <c r="F43" s="343" t="s">
        <v>541</v>
      </c>
      <c r="G43" s="343">
        <v>2026</v>
      </c>
      <c r="H43" s="70" t="s">
        <v>618</v>
      </c>
      <c r="I43" s="87"/>
      <c r="J43" s="83"/>
      <c r="K43" s="83"/>
      <c r="L43" s="82" t="str">
        <f>IF(I43&lt;&gt;0,((VLOOKUP(I43,'1. Standard_Cost'!$B$4:$D$9,2)+VLOOKUP(I43,'1. Standard_Cost'!$B$4:$D$9,3))*J43*K43),"0")</f>
        <v>0</v>
      </c>
      <c r="M43" s="82">
        <f>L43*'1. Standard_Cost'!$F$4</f>
        <v>0</v>
      </c>
      <c r="N43" s="83"/>
      <c r="O43" s="83"/>
      <c r="P43" s="83"/>
      <c r="Q43" s="83"/>
      <c r="R43" s="84">
        <f>'1. Standard_Cost'!$B$13*N43*P43</f>
        <v>0</v>
      </c>
      <c r="S43" s="84">
        <f>N43*O43*P43*'1. Standard_Cost'!$C$13</f>
        <v>0</v>
      </c>
      <c r="T43" s="84">
        <f>N43*P43*Q43*'1. Standard_Cost'!$D$13</f>
        <v>0</v>
      </c>
      <c r="U43" s="84">
        <f>N43*O43*'1. Standard_Cost'!$E$13</f>
        <v>0</v>
      </c>
      <c r="V43" s="83"/>
      <c r="W43" s="83"/>
      <c r="X43" s="83"/>
      <c r="Y43" s="84">
        <f>+V43*((X43*'1. Standard_Cost'!$B$17)+(W43*X43*'1. Standard_Cost'!$C$17))</f>
        <v>0</v>
      </c>
      <c r="Z43" s="83"/>
      <c r="AA43" s="83"/>
      <c r="AB43" s="84">
        <f>+Z43*'1. Standard_Cost'!$B$21+AA43*'1. Standard_Cost'!$C$21</f>
        <v>0</v>
      </c>
      <c r="AC43" s="85"/>
      <c r="AD43" s="86"/>
      <c r="AE43" s="84">
        <f>SUM(AD43,AC43,AB43,Y43,U43,T43,S43,R43)*'1. Standard_Cost'!$B$29</f>
        <v>0</v>
      </c>
      <c r="AF43" s="84">
        <f>SUM(AE43,AD43,AC43,AB43,Y43,U43,T43,S43,R43)</f>
        <v>0</v>
      </c>
      <c r="AG43" s="83"/>
      <c r="AH43" s="83"/>
      <c r="AI43" s="83"/>
      <c r="AJ43" s="87"/>
      <c r="AK43" s="87"/>
      <c r="AL43" s="87"/>
      <c r="AM43" s="84">
        <f>AG43*'1. Standard_Cost'!$B$25+'Incremental_Cost Year 4'!AH43*'1. Standard_Cost'!$C$25+'Incremental_Cost Year 4'!AI43*'1. Standard_Cost'!$D$25+'Incremental_Cost Year 4'!AJ43+'Incremental_Cost Year 4'!AL43+AK43</f>
        <v>0</v>
      </c>
      <c r="AN43" s="84">
        <f>AM43*'1. Standard_Cost'!$C$29</f>
        <v>0</v>
      </c>
      <c r="AO43" s="87"/>
      <c r="AQ43" s="113">
        <f t="shared" si="63"/>
        <v>0</v>
      </c>
      <c r="AR43" s="113">
        <f t="shared" si="64"/>
        <v>0</v>
      </c>
      <c r="AS43" s="113">
        <f t="shared" si="65"/>
        <v>0</v>
      </c>
      <c r="AT43" s="113">
        <f t="shared" si="66"/>
        <v>0</v>
      </c>
      <c r="AU43" s="154"/>
      <c r="AV43" s="154"/>
      <c r="AW43" s="154"/>
      <c r="AX43" s="154"/>
      <c r="AY43" s="154"/>
      <c r="AZ43" s="154"/>
      <c r="BA43" s="154"/>
      <c r="BB43" s="155">
        <f t="shared" si="67"/>
        <v>0</v>
      </c>
      <c r="BC43" s="28"/>
      <c r="BD43" s="28"/>
      <c r="BE43" s="28"/>
      <c r="BF43" s="28"/>
    </row>
    <row r="44" spans="1:58" ht="78.75" outlineLevel="2">
      <c r="A44" s="73"/>
      <c r="B44" s="107"/>
      <c r="C44" s="108"/>
      <c r="D44" s="88"/>
      <c r="E44" s="183"/>
      <c r="F44" s="343">
        <v>2024</v>
      </c>
      <c r="G44" s="343">
        <v>2026</v>
      </c>
      <c r="H44" s="70" t="s">
        <v>696</v>
      </c>
      <c r="I44" s="87"/>
      <c r="J44" s="254"/>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4'!AH44*'1. Standard_Cost'!$C$25+'Incremental_Cost Year 4'!AI44*'1. Standard_Cost'!$D$25+'Incremental_Cost Year 4'!AJ44+'Incremental_Cost Year 4'!AL44+AK44</f>
        <v>0</v>
      </c>
      <c r="AN44" s="84">
        <f>AM44*'1. Standard_Cost'!$C$29</f>
        <v>0</v>
      </c>
      <c r="AO44" s="87"/>
      <c r="AQ44" s="113">
        <f t="shared" si="63"/>
        <v>0</v>
      </c>
      <c r="AR44" s="113">
        <f t="shared" si="64"/>
        <v>0</v>
      </c>
      <c r="AS44" s="113">
        <f t="shared" si="65"/>
        <v>0</v>
      </c>
      <c r="AT44" s="113">
        <f t="shared" si="66"/>
        <v>0</v>
      </c>
      <c r="AU44" s="154"/>
      <c r="AV44" s="154"/>
      <c r="AW44" s="154"/>
      <c r="AX44" s="154"/>
      <c r="AY44" s="154"/>
      <c r="AZ44" s="154"/>
      <c r="BA44" s="154"/>
      <c r="BB44" s="155">
        <f t="shared" si="67"/>
        <v>0</v>
      </c>
      <c r="BC44" s="28"/>
      <c r="BD44" s="28"/>
      <c r="BE44" s="28"/>
      <c r="BF44" s="28"/>
    </row>
    <row r="45" spans="1:58" ht="110.25" outlineLevel="1">
      <c r="A45" s="73"/>
      <c r="B45" s="181"/>
      <c r="C45" s="252"/>
      <c r="D45" s="293" t="s">
        <v>552</v>
      </c>
      <c r="E45" s="197" t="s">
        <v>551</v>
      </c>
      <c r="F45" s="75">
        <v>2024</v>
      </c>
      <c r="G45" s="75">
        <v>2026</v>
      </c>
      <c r="H45" s="220" t="s">
        <v>194</v>
      </c>
      <c r="I45" s="156"/>
      <c r="J45" s="156"/>
      <c r="K45" s="156"/>
      <c r="L45" s="84">
        <f>SUM(L39:L44)</f>
        <v>0</v>
      </c>
      <c r="M45" s="84">
        <f>SUM(M39:M44)</f>
        <v>0</v>
      </c>
      <c r="N45" s="84"/>
      <c r="O45" s="156"/>
      <c r="P45" s="156"/>
      <c r="Q45" s="156"/>
      <c r="R45" s="84">
        <f>SUM(R39:R44)</f>
        <v>0</v>
      </c>
      <c r="S45" s="84">
        <f>SUM(S39:S44)</f>
        <v>0</v>
      </c>
      <c r="T45" s="84">
        <f>SUM(T39:T44)</f>
        <v>0</v>
      </c>
      <c r="U45" s="84">
        <f>SUM(U39:U44)</f>
        <v>0</v>
      </c>
      <c r="V45" s="156"/>
      <c r="W45" s="156"/>
      <c r="X45" s="156"/>
      <c r="Y45" s="84">
        <f>SUM(Y39:Y44)</f>
        <v>0</v>
      </c>
      <c r="Z45" s="156"/>
      <c r="AA45" s="156"/>
      <c r="AB45" s="84">
        <f t="shared" ref="AB45:AF45" si="68">SUM(AB39:AB44)</f>
        <v>0</v>
      </c>
      <c r="AC45" s="84">
        <f t="shared" si="68"/>
        <v>0</v>
      </c>
      <c r="AD45" s="84">
        <f t="shared" si="68"/>
        <v>0</v>
      </c>
      <c r="AE45" s="84">
        <f t="shared" si="68"/>
        <v>0</v>
      </c>
      <c r="AF45" s="84">
        <f t="shared" si="68"/>
        <v>0</v>
      </c>
      <c r="AG45" s="156"/>
      <c r="AH45" s="156"/>
      <c r="AI45" s="156"/>
      <c r="AJ45" s="84">
        <f>SUM(AJ39:AJ44)</f>
        <v>0</v>
      </c>
      <c r="AK45" s="84">
        <f>SUM(AK39:AK44)</f>
        <v>0</v>
      </c>
      <c r="AL45" s="84">
        <f>SUM(AL39:AL44)</f>
        <v>0</v>
      </c>
      <c r="AM45" s="84">
        <f>SUM(AM39:AM44)</f>
        <v>0</v>
      </c>
      <c r="AN45" s="84">
        <f>SUM(AN39:AN44)</f>
        <v>0</v>
      </c>
      <c r="AO45" s="157"/>
      <c r="AP45" s="158"/>
      <c r="AQ45" s="84">
        <f t="shared" ref="AQ45:BB45" si="69">SUM(AQ39:AQ44)</f>
        <v>0</v>
      </c>
      <c r="AR45" s="84">
        <f t="shared" si="69"/>
        <v>0</v>
      </c>
      <c r="AS45" s="84">
        <f t="shared" si="69"/>
        <v>0</v>
      </c>
      <c r="AT45" s="84">
        <f t="shared" si="69"/>
        <v>0</v>
      </c>
      <c r="AU45" s="84">
        <f t="shared" si="69"/>
        <v>0</v>
      </c>
      <c r="AV45" s="84">
        <f t="shared" si="69"/>
        <v>0</v>
      </c>
      <c r="AW45" s="84">
        <f t="shared" si="69"/>
        <v>0</v>
      </c>
      <c r="AX45" s="84">
        <f t="shared" si="69"/>
        <v>0</v>
      </c>
      <c r="AY45" s="84">
        <f t="shared" si="69"/>
        <v>0</v>
      </c>
      <c r="AZ45" s="84">
        <f t="shared" si="69"/>
        <v>0</v>
      </c>
      <c r="BA45" s="84">
        <f t="shared" si="69"/>
        <v>0</v>
      </c>
      <c r="BB45" s="84">
        <f t="shared" si="69"/>
        <v>0</v>
      </c>
      <c r="BC45" s="28"/>
      <c r="BD45" s="28"/>
      <c r="BE45" s="28"/>
      <c r="BF45" s="28"/>
    </row>
    <row r="46" spans="1:58" ht="63" outlineLevel="1">
      <c r="A46" s="73"/>
      <c r="B46" s="181"/>
      <c r="C46" s="188"/>
      <c r="D46" s="188"/>
      <c r="E46" s="309"/>
      <c r="F46" s="343" t="s">
        <v>542</v>
      </c>
      <c r="G46" s="343" t="s">
        <v>544</v>
      </c>
      <c r="H46" s="327" t="s">
        <v>619</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4'!AH46*'1. Standard_Cost'!$C$25+'Incremental_Cost Year 4'!AI46*'1. Standard_Cost'!$D$25+'Incremental_Cost Year 4'!AJ46+'Incremental_Cost Year 4'!AL46+AK46</f>
        <v>0</v>
      </c>
      <c r="AN46" s="84">
        <f>AM46*'1. Standard_Cost'!$C$29</f>
        <v>0</v>
      </c>
      <c r="AO46" s="87"/>
      <c r="AQ46" s="113">
        <f t="shared" ref="AQ46" si="70">L46+M46</f>
        <v>0</v>
      </c>
      <c r="AR46" s="113">
        <f t="shared" ref="AR46" si="71">AF46</f>
        <v>0</v>
      </c>
      <c r="AS46" s="113">
        <f t="shared" ref="AS46" si="72">AM46+AN46</f>
        <v>0</v>
      </c>
      <c r="AT46" s="113">
        <f t="shared" ref="AT46" si="73">SUM(AQ46,AR46,AS46)</f>
        <v>0</v>
      </c>
      <c r="AU46" s="154"/>
      <c r="AV46" s="154"/>
      <c r="AW46" s="154"/>
      <c r="AX46" s="154"/>
      <c r="AY46" s="154"/>
      <c r="AZ46" s="154"/>
      <c r="BA46" s="154"/>
      <c r="BB46" s="155">
        <f t="shared" ref="BB46" si="74">SUM(AU46:BA46)-AT46</f>
        <v>0</v>
      </c>
      <c r="BC46" s="28"/>
      <c r="BD46" s="28"/>
      <c r="BE46" s="28"/>
      <c r="BF46" s="28"/>
    </row>
    <row r="47" spans="1:58" ht="63" outlineLevel="1">
      <c r="A47" s="73"/>
      <c r="B47" s="107"/>
      <c r="C47" s="189"/>
      <c r="D47" s="189"/>
      <c r="E47" s="316"/>
      <c r="F47" s="343" t="s">
        <v>542</v>
      </c>
      <c r="G47" s="343">
        <v>2024</v>
      </c>
      <c r="H47" s="327" t="s">
        <v>620</v>
      </c>
      <c r="I47" s="87"/>
      <c r="J47" s="83"/>
      <c r="K47" s="83"/>
      <c r="L47" s="82" t="str">
        <f>IF(I47&lt;&gt;0,((VLOOKUP(I47,'1. Standard_Cost'!$B$4:$D$9,2)+VLOOKUP(I47,'1. Standard_Cost'!$B$4:$D$9,3))*J47*K47),"0")</f>
        <v>0</v>
      </c>
      <c r="M47" s="82">
        <f>L47*'1. Standard_Cost'!$F$4</f>
        <v>0</v>
      </c>
      <c r="N47" s="83"/>
      <c r="O47" s="83"/>
      <c r="P47" s="83"/>
      <c r="Q47" s="83"/>
      <c r="R47" s="84">
        <f>'1. Standard_Cost'!$B$13*N47*P47</f>
        <v>0</v>
      </c>
      <c r="S47" s="84">
        <f>N47*O47*P47*'1. Standard_Cost'!$C$13</f>
        <v>0</v>
      </c>
      <c r="T47" s="84">
        <f>N47*P47*Q47*'1. Standard_Cost'!$D$13</f>
        <v>0</v>
      </c>
      <c r="U47" s="84">
        <f>N47*O47*'1. Standard_Cost'!$E$13</f>
        <v>0</v>
      </c>
      <c r="V47" s="83"/>
      <c r="W47" s="83"/>
      <c r="X47" s="83"/>
      <c r="Y47" s="84">
        <f>+V47*((X47*'1. Standard_Cost'!$B$17)+(W47*X47*'1. Standard_Cost'!$C$17))</f>
        <v>0</v>
      </c>
      <c r="Z47" s="83"/>
      <c r="AA47" s="83"/>
      <c r="AB47" s="84">
        <f>+Z47*'1. Standard_Cost'!$B$21+AA47*'1. Standard_Cost'!$C$21</f>
        <v>0</v>
      </c>
      <c r="AC47" s="85">
        <f>SUM(L47:M47)</f>
        <v>0</v>
      </c>
      <c r="AD47" s="86"/>
      <c r="AE47" s="84">
        <f>SUM(AD47,AC47,AB47,Y47,U47,T47,S47,R47)*'1. Standard_Cost'!$B$29</f>
        <v>0</v>
      </c>
      <c r="AF47" s="84">
        <f>SUM(AE47,AD47,AC47,AB47,Y47,U47,T47,S47,R47)</f>
        <v>0</v>
      </c>
      <c r="AG47" s="83"/>
      <c r="AH47" s="83"/>
      <c r="AI47" s="83"/>
      <c r="AJ47" s="87"/>
      <c r="AK47" s="87"/>
      <c r="AL47" s="87"/>
      <c r="AM47" s="84">
        <f>AG47*'1. Standard_Cost'!$B$25+'Incremental_Cost Year 4'!AH47*'1. Standard_Cost'!$C$25+'Incremental_Cost Year 4'!AI47*'1. Standard_Cost'!$D$25+'Incremental_Cost Year 4'!AJ47+'Incremental_Cost Year 4'!AL47+AK47</f>
        <v>0</v>
      </c>
      <c r="AN47" s="84">
        <f>AM47*'1. Standard_Cost'!$C$29</f>
        <v>0</v>
      </c>
      <c r="AO47" s="87"/>
      <c r="AQ47" s="113">
        <f>L47+M47</f>
        <v>0</v>
      </c>
      <c r="AR47" s="113">
        <f>AF47</f>
        <v>0</v>
      </c>
      <c r="AS47" s="113">
        <f>AM47+AN47</f>
        <v>0</v>
      </c>
      <c r="AT47" s="113">
        <f>SUM(AQ47,AR47,AS47)</f>
        <v>0</v>
      </c>
      <c r="AU47" s="154"/>
      <c r="AV47" s="154"/>
      <c r="AW47" s="154"/>
      <c r="AX47" s="154"/>
      <c r="AY47" s="154"/>
      <c r="AZ47" s="154"/>
      <c r="BA47" s="154"/>
      <c r="BB47" s="155">
        <f>SUM(AU47:BA47)-AT47</f>
        <v>0</v>
      </c>
      <c r="BC47" s="28"/>
      <c r="BD47" s="28"/>
      <c r="BE47" s="28"/>
      <c r="BF47" s="28"/>
    </row>
    <row r="48" spans="1:58" ht="78.75" outlineLevel="1">
      <c r="A48" s="73"/>
      <c r="B48" s="253"/>
      <c r="C48" s="291"/>
      <c r="D48" s="291"/>
      <c r="E48" s="317"/>
      <c r="F48" s="343" t="s">
        <v>542</v>
      </c>
      <c r="G48" s="343" t="s">
        <v>554</v>
      </c>
      <c r="H48" s="327" t="s">
        <v>621</v>
      </c>
      <c r="I48" s="87"/>
      <c r="J48" s="83"/>
      <c r="K48" s="83"/>
      <c r="L48" s="82" t="str">
        <f>IF(I48&lt;&gt;0,((VLOOKUP(I48,'1. Standard_Cost'!$B$4:$D$9,2)+VLOOKUP(I48,'1. Standard_Cost'!$B$4:$D$9,3))*J48*K48),"0")</f>
        <v>0</v>
      </c>
      <c r="M48" s="82">
        <f>L48*'1. Standard_Cost'!$F$4</f>
        <v>0</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f>SUM(L48:M48)</f>
        <v>0</v>
      </c>
      <c r="AD48" s="86"/>
      <c r="AE48" s="84">
        <f>SUM(AD48,AC48,AB48,Y48,U48,T48,S48,R48)*'1. Standard_Cost'!$B$29</f>
        <v>0</v>
      </c>
      <c r="AF48" s="84">
        <f>SUM(AE48,AD48,AC48,AB48,Y48,U48,T48,S48,R48)</f>
        <v>0</v>
      </c>
      <c r="AG48" s="83"/>
      <c r="AH48" s="83"/>
      <c r="AI48" s="83"/>
      <c r="AJ48" s="87"/>
      <c r="AK48" s="87"/>
      <c r="AL48" s="87"/>
      <c r="AM48" s="84">
        <f>AG48*'1. Standard_Cost'!$B$25+'Incremental_Cost Year 4'!AH48*'1. Standard_Cost'!$C$25+'Incremental_Cost Year 4'!AI48*'1. Standard_Cost'!$D$25+'Incremental_Cost Year 4'!AJ48+'Incremental_Cost Year 4'!AL48+AK48</f>
        <v>0</v>
      </c>
      <c r="AN48" s="84">
        <f>AM48*'1. Standard_Cost'!$C$29</f>
        <v>0</v>
      </c>
      <c r="AO48" s="87"/>
      <c r="AQ48" s="113">
        <f t="shared" ref="AQ48" si="75">L48+M48</f>
        <v>0</v>
      </c>
      <c r="AR48" s="113">
        <f t="shared" ref="AR48" si="76">AF48</f>
        <v>0</v>
      </c>
      <c r="AS48" s="113">
        <f t="shared" ref="AS48" si="77">AM48+AN48</f>
        <v>0</v>
      </c>
      <c r="AT48" s="113">
        <f t="shared" ref="AT48" si="78">SUM(AQ48,AR48,AS48)</f>
        <v>0</v>
      </c>
      <c r="AU48" s="154"/>
      <c r="AV48" s="154"/>
      <c r="AW48" s="154"/>
      <c r="AX48" s="154"/>
      <c r="AY48" s="154"/>
      <c r="AZ48" s="154"/>
      <c r="BA48" s="154"/>
      <c r="BB48" s="155">
        <f t="shared" ref="BB48" si="79">SUM(AU48:BA48)-AT48</f>
        <v>0</v>
      </c>
      <c r="BC48" s="28"/>
      <c r="BD48" s="28"/>
      <c r="BE48" s="28"/>
      <c r="BF48" s="28"/>
    </row>
    <row r="49" spans="1:58" ht="47.25" outlineLevel="1">
      <c r="A49" s="73"/>
      <c r="B49" s="253"/>
      <c r="C49" s="274"/>
      <c r="D49" s="196" t="s">
        <v>538</v>
      </c>
      <c r="E49" s="259" t="s">
        <v>553</v>
      </c>
      <c r="F49" s="126">
        <v>2024</v>
      </c>
      <c r="G49" s="126">
        <v>2030</v>
      </c>
      <c r="H49" s="326" t="s">
        <v>535</v>
      </c>
      <c r="I49" s="156"/>
      <c r="J49" s="156"/>
      <c r="K49" s="156"/>
      <c r="L49" s="84">
        <f>SUM(L46:L48)</f>
        <v>0</v>
      </c>
      <c r="M49" s="84">
        <f>SUM(M46:M48)</f>
        <v>0</v>
      </c>
      <c r="N49" s="84"/>
      <c r="O49" s="156"/>
      <c r="P49" s="156"/>
      <c r="Q49" s="156"/>
      <c r="R49" s="84">
        <f>SUM(R46:R48)</f>
        <v>0</v>
      </c>
      <c r="S49" s="84">
        <f>SUM(S46:S48)</f>
        <v>0</v>
      </c>
      <c r="T49" s="84">
        <f>SUM(T46:T48)</f>
        <v>0</v>
      </c>
      <c r="U49" s="84">
        <f>SUM(U46:U48)</f>
        <v>0</v>
      </c>
      <c r="V49" s="156"/>
      <c r="W49" s="156"/>
      <c r="X49" s="156"/>
      <c r="Y49" s="84">
        <f>SUM(Y46:Y48)</f>
        <v>0</v>
      </c>
      <c r="Z49" s="156"/>
      <c r="AA49" s="156"/>
      <c r="AB49" s="84">
        <f>SUM(AB46:AB48)</f>
        <v>0</v>
      </c>
      <c r="AC49" s="84">
        <f>SUM(AC46:AC48)</f>
        <v>0</v>
      </c>
      <c r="AD49" s="84">
        <f>SUM(AD46:AD48)</f>
        <v>0</v>
      </c>
      <c r="AE49" s="84">
        <f>SUM(AE46:AE48)</f>
        <v>0</v>
      </c>
      <c r="AF49" s="84">
        <f>SUM(AF46:AF48)</f>
        <v>0</v>
      </c>
      <c r="AG49" s="156"/>
      <c r="AH49" s="156"/>
      <c r="AI49" s="156"/>
      <c r="AJ49" s="84">
        <f>SUM(AJ46:AJ48)</f>
        <v>0</v>
      </c>
      <c r="AK49" s="84">
        <f>SUM(AK46:AK48)</f>
        <v>0</v>
      </c>
      <c r="AL49" s="84">
        <f>SUM(AL46:AL48)</f>
        <v>0</v>
      </c>
      <c r="AM49" s="84">
        <f>SUM(AM46:AM48)</f>
        <v>0</v>
      </c>
      <c r="AN49" s="84">
        <f>SUM(AN46:AN48)</f>
        <v>0</v>
      </c>
      <c r="AO49" s="157"/>
      <c r="AP49" s="158"/>
      <c r="AQ49" s="84">
        <f>SUM(AQ46:AQ48)</f>
        <v>0</v>
      </c>
      <c r="AR49" s="84">
        <f t="shared" ref="AR49:BB49" si="80">SUM(AR46:AR48)</f>
        <v>0</v>
      </c>
      <c r="AS49" s="84">
        <f t="shared" si="80"/>
        <v>0</v>
      </c>
      <c r="AT49" s="84">
        <f t="shared" si="80"/>
        <v>0</v>
      </c>
      <c r="AU49" s="84">
        <f t="shared" si="80"/>
        <v>0</v>
      </c>
      <c r="AV49" s="84">
        <f t="shared" si="80"/>
        <v>0</v>
      </c>
      <c r="AW49" s="84">
        <f t="shared" si="80"/>
        <v>0</v>
      </c>
      <c r="AX49" s="84">
        <f t="shared" si="80"/>
        <v>0</v>
      </c>
      <c r="AY49" s="84">
        <f t="shared" si="80"/>
        <v>0</v>
      </c>
      <c r="AZ49" s="84">
        <f t="shared" si="80"/>
        <v>0</v>
      </c>
      <c r="BA49" s="84">
        <f t="shared" si="80"/>
        <v>0</v>
      </c>
      <c r="BB49" s="84">
        <f t="shared" si="80"/>
        <v>0</v>
      </c>
      <c r="BC49" s="28"/>
      <c r="BD49" s="28"/>
      <c r="BE49" s="28"/>
      <c r="BF49" s="28"/>
    </row>
    <row r="50" spans="1:58" s="30" customFormat="1" ht="40.9" customHeight="1">
      <c r="A50" s="78"/>
      <c r="B50" s="179"/>
      <c r="C50" s="527" t="s">
        <v>555</v>
      </c>
      <c r="D50" s="527"/>
      <c r="E50" s="528"/>
      <c r="F50" s="129"/>
      <c r="G50" s="129"/>
      <c r="H50" s="342" t="s">
        <v>556</v>
      </c>
      <c r="I50" s="151"/>
      <c r="J50" s="151"/>
      <c r="K50" s="151"/>
      <c r="L50" s="152">
        <f>SUM(L54,L59,L68,L73)</f>
        <v>0</v>
      </c>
      <c r="M50" s="152">
        <f>SUM(M54,M59,M68,M73)</f>
        <v>0</v>
      </c>
      <c r="N50" s="152"/>
      <c r="O50" s="152"/>
      <c r="P50" s="152"/>
      <c r="Q50" s="152"/>
      <c r="R50" s="152">
        <f>SUM(R54,R59,R68,R73)</f>
        <v>0</v>
      </c>
      <c r="S50" s="152">
        <f>SUM(S54,S59,S68,S73)</f>
        <v>0</v>
      </c>
      <c r="T50" s="152">
        <f>SUM(T54,T59,T68,T73)</f>
        <v>0</v>
      </c>
      <c r="U50" s="152">
        <f>SUM(U54,U59,U68,U73)</f>
        <v>0</v>
      </c>
      <c r="V50" s="152"/>
      <c r="W50" s="152"/>
      <c r="X50" s="152"/>
      <c r="Y50" s="152">
        <f>SUM(Y54,Y59,Y68,Y73)</f>
        <v>0</v>
      </c>
      <c r="Z50" s="152"/>
      <c r="AA50" s="152"/>
      <c r="AB50" s="152">
        <f>SUM(AB54,AB59,AB68,AB73)</f>
        <v>0</v>
      </c>
      <c r="AC50" s="152">
        <f>SUM(AC54,AC59,AC68,AC73)</f>
        <v>0</v>
      </c>
      <c r="AD50" s="152">
        <f>SUM(AD54,AD59,AD68,AD73)</f>
        <v>0</v>
      </c>
      <c r="AE50" s="152">
        <f>SUM(AE54,AE59,AE68,AE73)</f>
        <v>0</v>
      </c>
      <c r="AF50" s="152">
        <f>SUM(AF54,AF59,AF68,AF73)</f>
        <v>0</v>
      </c>
      <c r="AG50" s="152"/>
      <c r="AH50" s="152"/>
      <c r="AI50" s="152"/>
      <c r="AJ50" s="152">
        <f>SUM(AJ54,AJ59,AJ68,AJ73)</f>
        <v>0</v>
      </c>
      <c r="AK50" s="152">
        <f>SUM(AK54,AK59,AK68,AK73)</f>
        <v>0</v>
      </c>
      <c r="AL50" s="152">
        <f>SUM(AL54,AL59,AL68,AL73)</f>
        <v>0</v>
      </c>
      <c r="AM50" s="152">
        <f>SUM(AM54,AM59,AM68,AM73)</f>
        <v>0</v>
      </c>
      <c r="AN50" s="152">
        <f>SUM(AN54,AN59,AN68,AN73)</f>
        <v>0</v>
      </c>
      <c r="AO50" s="152"/>
      <c r="AP50" s="159"/>
      <c r="AQ50" s="152">
        <f t="shared" ref="AQ50:BB50" si="81">SUM(AQ54,AQ59,AQ68,AQ73)</f>
        <v>0</v>
      </c>
      <c r="AR50" s="152">
        <f t="shared" si="81"/>
        <v>0</v>
      </c>
      <c r="AS50" s="152">
        <f t="shared" si="81"/>
        <v>0</v>
      </c>
      <c r="AT50" s="152">
        <f t="shared" si="81"/>
        <v>0</v>
      </c>
      <c r="AU50" s="152">
        <f t="shared" si="81"/>
        <v>0</v>
      </c>
      <c r="AV50" s="152">
        <f t="shared" si="81"/>
        <v>0</v>
      </c>
      <c r="AW50" s="152">
        <f t="shared" si="81"/>
        <v>0</v>
      </c>
      <c r="AX50" s="152">
        <f t="shared" si="81"/>
        <v>0</v>
      </c>
      <c r="AY50" s="152">
        <f t="shared" si="81"/>
        <v>0</v>
      </c>
      <c r="AZ50" s="152">
        <f t="shared" si="81"/>
        <v>0</v>
      </c>
      <c r="BA50" s="152">
        <f t="shared" si="81"/>
        <v>0</v>
      </c>
      <c r="BB50" s="152">
        <f t="shared" si="81"/>
        <v>0</v>
      </c>
    </row>
    <row r="51" spans="1:58" ht="99" customHeight="1" outlineLevel="2">
      <c r="A51" s="73"/>
      <c r="B51" s="107"/>
      <c r="C51" s="108"/>
      <c r="D51" s="120"/>
      <c r="E51" s="135"/>
      <c r="F51" s="343">
        <v>2024</v>
      </c>
      <c r="G51" s="343">
        <v>2026</v>
      </c>
      <c r="H51" s="110" t="s">
        <v>622</v>
      </c>
      <c r="I51" s="87"/>
      <c r="J51" s="83"/>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4'!AH51*'1. Standard_Cost'!$C$25+'Incremental_Cost Year 4'!AI51*'1. Standard_Cost'!$D$25+'Incremental_Cost Year 4'!AJ51+'Incremental_Cost Year 4'!AL51+AK51</f>
        <v>0</v>
      </c>
      <c r="AN51" s="84">
        <f>AM51*'1. Standard_Cost'!$C$29</f>
        <v>0</v>
      </c>
      <c r="AO51" s="87"/>
      <c r="AP51" s="160"/>
      <c r="AQ51" s="113">
        <f>L51+M51</f>
        <v>0</v>
      </c>
      <c r="AR51" s="113">
        <f>AF51</f>
        <v>0</v>
      </c>
      <c r="AS51" s="113">
        <f>AM51+AN51</f>
        <v>0</v>
      </c>
      <c r="AT51" s="113">
        <f>SUM(AQ51,AR51,AS51)</f>
        <v>0</v>
      </c>
      <c r="AU51" s="154"/>
      <c r="AV51" s="154"/>
      <c r="AW51" s="154"/>
      <c r="AX51" s="154"/>
      <c r="AY51" s="154"/>
      <c r="AZ51" s="154"/>
      <c r="BA51" s="154"/>
      <c r="BB51" s="155">
        <f>SUM(AU51:BA51)-AT51</f>
        <v>0</v>
      </c>
      <c r="BC51" s="28"/>
      <c r="BD51" s="28"/>
      <c r="BE51" s="28"/>
      <c r="BF51" s="28"/>
    </row>
    <row r="52" spans="1:58" ht="100.15" customHeight="1" outlineLevel="2">
      <c r="A52" s="73"/>
      <c r="B52" s="107"/>
      <c r="C52" s="108"/>
      <c r="D52" s="120"/>
      <c r="E52" s="120"/>
      <c r="F52" s="343">
        <v>2024</v>
      </c>
      <c r="G52" s="343">
        <v>2026</v>
      </c>
      <c r="H52" s="110" t="s">
        <v>623</v>
      </c>
      <c r="I52" s="87"/>
      <c r="J52" s="83"/>
      <c r="K52" s="83"/>
      <c r="L52" s="82" t="str">
        <f>IF(I52&lt;&gt;0,((VLOOKUP(I52,'1. Standard_Cost'!$B$4:$D$9,2)+VLOOKUP(I52,'1. Standard_Cost'!$B$4:$D$9,3))*J52*K52),"0")</f>
        <v>0</v>
      </c>
      <c r="M52" s="82">
        <f>L52*'1. Standard_Cost'!$F$4</f>
        <v>0</v>
      </c>
      <c r="N52" s="83"/>
      <c r="O52" s="83"/>
      <c r="P52" s="83"/>
      <c r="Q52" s="83"/>
      <c r="R52" s="84">
        <f>'1. Standard_Cost'!$B$13*N52*P52</f>
        <v>0</v>
      </c>
      <c r="S52" s="84">
        <f>N52*O52*P52*'1. Standard_Cost'!$C$13</f>
        <v>0</v>
      </c>
      <c r="T52" s="84">
        <f>N52*P52*Q52*'1. Standard_Cost'!$D$13</f>
        <v>0</v>
      </c>
      <c r="U52" s="84">
        <f>N52*O52*'1. Standard_Cost'!$E$13</f>
        <v>0</v>
      </c>
      <c r="V52" s="83"/>
      <c r="W52" s="83"/>
      <c r="X52" s="83"/>
      <c r="Y52" s="84">
        <f>+V52*((X52*'1. Standard_Cost'!$B$17)+(W52*X52*'1. Standard_Cost'!$C$17))</f>
        <v>0</v>
      </c>
      <c r="Z52" s="83"/>
      <c r="AA52" s="83"/>
      <c r="AB52" s="84">
        <f>+Z52*'1. Standard_Cost'!$B$21+AA52*'1. Standard_Cost'!$C$21</f>
        <v>0</v>
      </c>
      <c r="AC52" s="85"/>
      <c r="AD52" s="86"/>
      <c r="AE52" s="84">
        <f>SUM(AD52,AC52,AB52,Y52,U52,T52,S52,R52)*'1. Standard_Cost'!$B$29</f>
        <v>0</v>
      </c>
      <c r="AF52" s="84">
        <f>SUM(AE52,AD52,AC52,AB52,Y52,U52,T52,S52,R52)</f>
        <v>0</v>
      </c>
      <c r="AG52" s="83"/>
      <c r="AH52" s="83"/>
      <c r="AI52" s="83"/>
      <c r="AJ52" s="87"/>
      <c r="AK52" s="87"/>
      <c r="AL52" s="87"/>
      <c r="AM52" s="84">
        <f>AG52*'1. Standard_Cost'!$B$25+'Incremental_Cost Year 4'!AH52*'1. Standard_Cost'!$C$25+'Incremental_Cost Year 4'!AI52*'1. Standard_Cost'!$D$25+'Incremental_Cost Year 4'!AJ52+'Incremental_Cost Year 4'!AL52+AK52</f>
        <v>0</v>
      </c>
      <c r="AN52" s="84">
        <f>AM52*'1. Standard_Cost'!$C$29</f>
        <v>0</v>
      </c>
      <c r="AO52" s="87"/>
      <c r="AP52" s="160"/>
      <c r="AQ52" s="113">
        <f>L52+M52</f>
        <v>0</v>
      </c>
      <c r="AR52" s="113">
        <f>AF52</f>
        <v>0</v>
      </c>
      <c r="AS52" s="113">
        <f>AM52+AN52</f>
        <v>0</v>
      </c>
      <c r="AT52" s="113">
        <f>SUM(AQ52,AR52,AS52)</f>
        <v>0</v>
      </c>
      <c r="AU52" s="154"/>
      <c r="AV52" s="154"/>
      <c r="AW52" s="154"/>
      <c r="AX52" s="154"/>
      <c r="AY52" s="154"/>
      <c r="AZ52" s="154"/>
      <c r="BA52" s="154"/>
      <c r="BB52" s="155">
        <f>SUM(AU52:BA52)-AT52</f>
        <v>0</v>
      </c>
      <c r="BC52" s="28"/>
      <c r="BD52" s="28"/>
      <c r="BE52" s="28"/>
      <c r="BF52" s="28"/>
    </row>
    <row r="53" spans="1:58" ht="66" customHeight="1" outlineLevel="2">
      <c r="A53" s="73"/>
      <c r="B53" s="107"/>
      <c r="C53" s="108"/>
      <c r="D53" s="120"/>
      <c r="E53" s="120"/>
      <c r="F53" s="343">
        <v>2024</v>
      </c>
      <c r="G53" s="343">
        <v>2026</v>
      </c>
      <c r="H53" s="110" t="s">
        <v>624</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f>SUM(L53:M53)*0.1</f>
        <v>0</v>
      </c>
      <c r="AD53" s="86"/>
      <c r="AE53" s="84">
        <f>SUM(AD53,AC53,AB53,Y53,U53,T53,S53,R53)*'1. Standard_Cost'!$B$29</f>
        <v>0</v>
      </c>
      <c r="AF53" s="84">
        <f>SUM(AE53,AD53,AC53,AB53,Y53,U53,T53,S53,R53)</f>
        <v>0</v>
      </c>
      <c r="AG53" s="83"/>
      <c r="AH53" s="83"/>
      <c r="AI53" s="83"/>
      <c r="AJ53" s="87"/>
      <c r="AK53" s="87"/>
      <c r="AL53" s="87"/>
      <c r="AM53" s="84">
        <f>AG53*'1. Standard_Cost'!$B$25+'Incremental_Cost Year 4'!AH53*'1. Standard_Cost'!$C$25+'Incremental_Cost Year 4'!AI53*'1. Standard_Cost'!$D$25+'Incremental_Cost Year 4'!AJ53+'Incremental_Cost Year 4'!AL53+AK53</f>
        <v>0</v>
      </c>
      <c r="AN53" s="84">
        <f>AM53*'1. Standard_Cost'!$C$29</f>
        <v>0</v>
      </c>
      <c r="AO53" s="87"/>
      <c r="AP53" s="160"/>
      <c r="AQ53" s="113">
        <f>L53+M53</f>
        <v>0</v>
      </c>
      <c r="AR53" s="113">
        <f>AF53</f>
        <v>0</v>
      </c>
      <c r="AS53" s="113">
        <f>AM53+AN53</f>
        <v>0</v>
      </c>
      <c r="AT53" s="113">
        <f>SUM(AQ53,AR53,AS53)</f>
        <v>0</v>
      </c>
      <c r="AU53" s="154"/>
      <c r="AV53" s="154"/>
      <c r="AW53" s="154"/>
      <c r="AX53" s="154"/>
      <c r="AY53" s="154"/>
      <c r="AZ53" s="154"/>
      <c r="BA53" s="154"/>
      <c r="BB53" s="155">
        <f>SUM(AU53:BA53)-AT53</f>
        <v>0</v>
      </c>
      <c r="BC53" s="28"/>
      <c r="BD53" s="28"/>
      <c r="BE53" s="28"/>
      <c r="BF53" s="28"/>
    </row>
    <row r="54" spans="1:58" ht="63" outlineLevel="1">
      <c r="A54" s="73"/>
      <c r="B54" s="111"/>
      <c r="C54" s="112"/>
      <c r="D54" s="94" t="s">
        <v>559</v>
      </c>
      <c r="E54" s="135" t="s">
        <v>558</v>
      </c>
      <c r="F54" s="346">
        <v>2024</v>
      </c>
      <c r="G54" s="347">
        <v>2026</v>
      </c>
      <c r="H54" s="219" t="s">
        <v>557</v>
      </c>
      <c r="I54" s="156"/>
      <c r="J54" s="156"/>
      <c r="K54" s="156"/>
      <c r="L54" s="84">
        <f>SUM(L51:L53)</f>
        <v>0</v>
      </c>
      <c r="M54" s="84">
        <f>SUM(M51:M53)</f>
        <v>0</v>
      </c>
      <c r="N54" s="156"/>
      <c r="O54" s="156"/>
      <c r="P54" s="156"/>
      <c r="Q54" s="156"/>
      <c r="R54" s="84">
        <f>SUM(R51:R53)</f>
        <v>0</v>
      </c>
      <c r="S54" s="84">
        <f>SUM(S51:S53)</f>
        <v>0</v>
      </c>
      <c r="T54" s="84">
        <f>SUM(T51:T53)</f>
        <v>0</v>
      </c>
      <c r="U54" s="84">
        <f>SUM(U51:U53)</f>
        <v>0</v>
      </c>
      <c r="V54" s="156"/>
      <c r="W54" s="156"/>
      <c r="X54" s="156"/>
      <c r="Y54" s="84">
        <f>SUM(Y51:Y53)</f>
        <v>0</v>
      </c>
      <c r="Z54" s="156"/>
      <c r="AA54" s="156"/>
      <c r="AB54" s="84">
        <f>SUM(AB51:AB53)</f>
        <v>0</v>
      </c>
      <c r="AC54" s="84">
        <f>SUM(AC51:AC53)</f>
        <v>0</v>
      </c>
      <c r="AD54" s="84">
        <f>SUM(AD51:AD53)</f>
        <v>0</v>
      </c>
      <c r="AE54" s="84">
        <f>SUM(AE51:AE53)</f>
        <v>0</v>
      </c>
      <c r="AF54" s="84">
        <f>SUM(AF51:AF53)</f>
        <v>0</v>
      </c>
      <c r="AG54" s="156"/>
      <c r="AH54" s="156"/>
      <c r="AI54" s="156"/>
      <c r="AJ54" s="84">
        <f>SUM(AJ51:AJ53)</f>
        <v>0</v>
      </c>
      <c r="AK54" s="84">
        <f>SUM(AK51:AK53)</f>
        <v>0</v>
      </c>
      <c r="AL54" s="84">
        <f>SUM(AL51:AL53)</f>
        <v>0</v>
      </c>
      <c r="AM54" s="84">
        <f>SUM(AM51:AM53)</f>
        <v>0</v>
      </c>
      <c r="AN54" s="84">
        <f>SUM(AN51:AN53)</f>
        <v>0</v>
      </c>
      <c r="AO54" s="157"/>
      <c r="AP54" s="158"/>
      <c r="AQ54" s="84">
        <f t="shared" ref="AQ54:BB54" si="82">SUM(AQ51:AQ53)</f>
        <v>0</v>
      </c>
      <c r="AR54" s="84">
        <f t="shared" si="82"/>
        <v>0</v>
      </c>
      <c r="AS54" s="84">
        <f t="shared" si="82"/>
        <v>0</v>
      </c>
      <c r="AT54" s="84">
        <f t="shared" si="82"/>
        <v>0</v>
      </c>
      <c r="AU54" s="84">
        <f t="shared" si="82"/>
        <v>0</v>
      </c>
      <c r="AV54" s="84">
        <f t="shared" si="82"/>
        <v>0</v>
      </c>
      <c r="AW54" s="84">
        <f t="shared" si="82"/>
        <v>0</v>
      </c>
      <c r="AX54" s="84">
        <f t="shared" si="82"/>
        <v>0</v>
      </c>
      <c r="AY54" s="84">
        <f t="shared" si="82"/>
        <v>0</v>
      </c>
      <c r="AZ54" s="84">
        <f t="shared" si="82"/>
        <v>0</v>
      </c>
      <c r="BA54" s="84">
        <f t="shared" si="82"/>
        <v>0</v>
      </c>
      <c r="BB54" s="84">
        <f t="shared" si="82"/>
        <v>0</v>
      </c>
      <c r="BC54" s="28"/>
      <c r="BD54" s="28"/>
      <c r="BE54" s="28"/>
      <c r="BF54" s="28"/>
    </row>
    <row r="55" spans="1:58" ht="78.75" outlineLevel="2">
      <c r="A55" s="73"/>
      <c r="B55" s="181"/>
      <c r="C55" s="188"/>
      <c r="D55" s="186"/>
      <c r="E55" s="136"/>
      <c r="F55" s="222">
        <v>2024</v>
      </c>
      <c r="G55" s="75">
        <v>2026</v>
      </c>
      <c r="H55" s="110" t="s">
        <v>625</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SUM(AE55,AD55,AC55,AB55,Y55,U55,T55,S55,R55)</f>
        <v>0</v>
      </c>
      <c r="AG55" s="83"/>
      <c r="AH55" s="83"/>
      <c r="AI55" s="83"/>
      <c r="AJ55" s="87"/>
      <c r="AK55" s="87"/>
      <c r="AL55" s="87"/>
      <c r="AM55" s="84">
        <f>AG55*'1. Standard_Cost'!$B$25+'Incremental_Cost Year 4'!AH55*'1. Standard_Cost'!$C$25+'Incremental_Cost Year 4'!AI55*'1. Standard_Cost'!$D$25+'Incremental_Cost Year 4'!AJ55+'Incremental_Cost Year 4'!AL55+AK55</f>
        <v>0</v>
      </c>
      <c r="AN55" s="84">
        <f>AM55*'1. Standard_Cost'!$C$29</f>
        <v>0</v>
      </c>
      <c r="AO55" s="87"/>
      <c r="AQ55" s="113">
        <f>L55+M55</f>
        <v>0</v>
      </c>
      <c r="AR55" s="113">
        <f>AF55</f>
        <v>0</v>
      </c>
      <c r="AS55" s="113">
        <f>AM55+AN55</f>
        <v>0</v>
      </c>
      <c r="AT55" s="113">
        <f>SUM(AQ55,AR55,AS55)</f>
        <v>0</v>
      </c>
      <c r="AU55" s="154"/>
      <c r="AV55" s="154"/>
      <c r="AW55" s="154"/>
      <c r="AX55" s="154"/>
      <c r="AY55" s="154"/>
      <c r="AZ55" s="154"/>
      <c r="BA55" s="154"/>
      <c r="BB55" s="155">
        <f>SUM(AU55:BA55)-AT55</f>
        <v>0</v>
      </c>
      <c r="BC55" s="28"/>
      <c r="BD55" s="28"/>
      <c r="BE55" s="28"/>
      <c r="BF55" s="28"/>
    </row>
    <row r="56" spans="1:58" ht="72" customHeight="1" outlineLevel="2">
      <c r="A56" s="73"/>
      <c r="B56" s="107"/>
      <c r="C56" s="189"/>
      <c r="D56" s="186"/>
      <c r="E56" s="121"/>
      <c r="F56" s="222">
        <v>2024</v>
      </c>
      <c r="G56" s="75">
        <v>2026</v>
      </c>
      <c r="H56" s="67" t="s">
        <v>626</v>
      </c>
      <c r="I56" s="87"/>
      <c r="J56" s="83"/>
      <c r="K56" s="83"/>
      <c r="L56" s="82" t="str">
        <f>IF(I56&lt;&gt;0,((VLOOKUP(I56,'1. Standard_Cost'!$B$4:$D$9,2)+VLOOKUP(I56,'1. Standard_Cost'!$B$4:$D$9,3))*J56*K56),"0")</f>
        <v>0</v>
      </c>
      <c r="M56" s="82">
        <f>L56*'1. Standard_Cost'!$F$4</f>
        <v>0</v>
      </c>
      <c r="N56" s="83"/>
      <c r="O56" s="83"/>
      <c r="P56" s="83"/>
      <c r="Q56" s="83"/>
      <c r="R56" s="84">
        <f>'1. Standard_Cost'!$B$13*N56*P56</f>
        <v>0</v>
      </c>
      <c r="S56" s="84">
        <f>N56*O56*P56*'1. Standard_Cost'!$C$13</f>
        <v>0</v>
      </c>
      <c r="T56" s="84">
        <f>N56*P56*Q56*'1. Standard_Cost'!$D$13</f>
        <v>0</v>
      </c>
      <c r="U56" s="84">
        <f>N56*O56*'1. Standard_Cost'!$E$13</f>
        <v>0</v>
      </c>
      <c r="V56" s="83"/>
      <c r="W56" s="83"/>
      <c r="X56" s="83"/>
      <c r="Y56" s="84">
        <f>+V56*((X56*'1. Standard_Cost'!$B$17)+(W56*X56*'1. Standard_Cost'!$C$17))</f>
        <v>0</v>
      </c>
      <c r="Z56" s="83"/>
      <c r="AA56" s="83"/>
      <c r="AB56" s="84">
        <f>+Z56*'1. Standard_Cost'!$B$21+AA56*'1. Standard_Cost'!$C$21</f>
        <v>0</v>
      </c>
      <c r="AC56" s="85"/>
      <c r="AD56" s="86"/>
      <c r="AE56" s="84">
        <f>SUM(AD56,AC56,AB56,Y56,U56,T56,S56,R56)*'1. Standard_Cost'!$B$29</f>
        <v>0</v>
      </c>
      <c r="AF56" s="84">
        <f>SUM(AE56,AD56,AC56,AB56,Y56,U56,T56,S56,R56)</f>
        <v>0</v>
      </c>
      <c r="AG56" s="83"/>
      <c r="AH56" s="83"/>
      <c r="AI56" s="83"/>
      <c r="AJ56" s="87"/>
      <c r="AK56" s="87"/>
      <c r="AL56" s="87"/>
      <c r="AM56" s="84">
        <f>AG56*'1. Standard_Cost'!$B$25+'Incremental_Cost Year 4'!AH56*'1. Standard_Cost'!$C$25+'Incremental_Cost Year 4'!AI56*'1. Standard_Cost'!$D$25+'Incremental_Cost Year 4'!AJ56+'Incremental_Cost Year 4'!AL56+AK56</f>
        <v>0</v>
      </c>
      <c r="AN56" s="84">
        <f>AM56*'1. Standard_Cost'!$C$29</f>
        <v>0</v>
      </c>
      <c r="AO56" s="153"/>
      <c r="AQ56" s="113">
        <f>L56+M56</f>
        <v>0</v>
      </c>
      <c r="AR56" s="113">
        <f>AF56</f>
        <v>0</v>
      </c>
      <c r="AS56" s="113">
        <f>AM56+AN56</f>
        <v>0</v>
      </c>
      <c r="AT56" s="113">
        <f>SUM(AQ56,AR56,AS56)</f>
        <v>0</v>
      </c>
      <c r="AU56" s="154"/>
      <c r="AV56" s="154"/>
      <c r="AW56" s="154"/>
      <c r="AX56" s="154"/>
      <c r="AY56" s="154"/>
      <c r="AZ56" s="154"/>
      <c r="BA56" s="154"/>
      <c r="BB56" s="155">
        <f>SUM(AU56:BA56)-AT56</f>
        <v>0</v>
      </c>
      <c r="BC56" s="28"/>
      <c r="BD56" s="28"/>
      <c r="BE56" s="28"/>
      <c r="BF56" s="28"/>
    </row>
    <row r="57" spans="1:58" ht="69.599999999999994" customHeight="1" outlineLevel="2">
      <c r="A57" s="73"/>
      <c r="B57" s="107"/>
      <c r="C57" s="189"/>
      <c r="D57" s="186"/>
      <c r="E57" s="121"/>
      <c r="F57" s="222">
        <v>2024</v>
      </c>
      <c r="G57" s="75">
        <v>2026</v>
      </c>
      <c r="H57" s="67" t="s">
        <v>627</v>
      </c>
      <c r="I57" s="87"/>
      <c r="J57" s="83"/>
      <c r="K57" s="83"/>
      <c r="L57" s="82" t="str">
        <f>IF(I57&lt;&gt;0,((VLOOKUP(I57,'1. Standard_Cost'!$B$4:$D$9,2)+VLOOKUP(I57,'1. Standard_Cost'!$B$4:$D$9,3))*J57*K57),"0")</f>
        <v>0</v>
      </c>
      <c r="M57" s="82">
        <f>L57*'1. Standard_Cost'!$F$4</f>
        <v>0</v>
      </c>
      <c r="N57" s="83"/>
      <c r="O57" s="83"/>
      <c r="P57" s="83"/>
      <c r="Q57" s="83"/>
      <c r="R57" s="84">
        <f>'1. Standard_Cost'!$B$13*N57*P57</f>
        <v>0</v>
      </c>
      <c r="S57" s="84">
        <f>N57*O57*P57*'1. Standard_Cost'!$C$13</f>
        <v>0</v>
      </c>
      <c r="T57" s="84">
        <f>N57*P57*Q57*'1. Standard_Cost'!$D$13</f>
        <v>0</v>
      </c>
      <c r="U57" s="84">
        <f>N57*O57*'1. Standard_Cost'!$E$13</f>
        <v>0</v>
      </c>
      <c r="V57" s="83"/>
      <c r="W57" s="83"/>
      <c r="X57" s="83"/>
      <c r="Y57" s="84">
        <f>+V57*((X57*'1. Standard_Cost'!$B$17)+(W57*X57*'1. Standard_Cost'!$C$17))</f>
        <v>0</v>
      </c>
      <c r="Z57" s="83"/>
      <c r="AA57" s="83"/>
      <c r="AB57" s="84">
        <f>+Z57*'1. Standard_Cost'!$B$21+AA57*'1. Standard_Cost'!$C$21</f>
        <v>0</v>
      </c>
      <c r="AC57" s="85"/>
      <c r="AD57" s="86"/>
      <c r="AE57" s="84">
        <f>SUM(AD57,AC57,AB57,Y57,U57,T57,S57,R57)*'1. Standard_Cost'!$B$29</f>
        <v>0</v>
      </c>
      <c r="AF57" s="84">
        <f>SUM(AE57,AD57,AC57,AB57,Y57,U57,T57,S57,R57)</f>
        <v>0</v>
      </c>
      <c r="AG57" s="83"/>
      <c r="AH57" s="83"/>
      <c r="AI57" s="83"/>
      <c r="AJ57" s="87"/>
      <c r="AK57" s="87"/>
      <c r="AL57" s="87"/>
      <c r="AM57" s="84">
        <f>AG57*'1. Standard_Cost'!$B$25+'Incremental_Cost Year 4'!AH57*'1. Standard_Cost'!$C$25+'Incremental_Cost Year 4'!AI57*'1. Standard_Cost'!$D$25+'Incremental_Cost Year 4'!AJ57+'Incremental_Cost Year 4'!AL57+AK57</f>
        <v>0</v>
      </c>
      <c r="AN57" s="84">
        <f>AM57*'1. Standard_Cost'!$C$29</f>
        <v>0</v>
      </c>
      <c r="AO57" s="153"/>
      <c r="AQ57" s="113">
        <f>L57+M57</f>
        <v>0</v>
      </c>
      <c r="AR57" s="113">
        <f>AF57</f>
        <v>0</v>
      </c>
      <c r="AS57" s="113">
        <f>AM57+AN57</f>
        <v>0</v>
      </c>
      <c r="AT57" s="113">
        <f>SUM(AQ57,AR57,AS57)</f>
        <v>0</v>
      </c>
      <c r="AU57" s="154"/>
      <c r="AV57" s="154"/>
      <c r="AW57" s="154"/>
      <c r="AX57" s="154"/>
      <c r="AY57" s="154"/>
      <c r="AZ57" s="154"/>
      <c r="BA57" s="154"/>
      <c r="BB57" s="155">
        <f>SUM(AU57:BA57)-AT57</f>
        <v>0</v>
      </c>
      <c r="BC57" s="28"/>
      <c r="BD57" s="28"/>
      <c r="BE57" s="28"/>
      <c r="BF57" s="28"/>
    </row>
    <row r="58" spans="1:58" ht="64.5" customHeight="1" outlineLevel="2">
      <c r="A58" s="73"/>
      <c r="B58" s="107"/>
      <c r="C58" s="189"/>
      <c r="D58" s="186"/>
      <c r="E58" s="121"/>
      <c r="F58" s="222">
        <v>2024</v>
      </c>
      <c r="G58" s="75">
        <v>2026</v>
      </c>
      <c r="H58" s="67" t="s">
        <v>628</v>
      </c>
      <c r="I58" s="87"/>
      <c r="J58" s="83"/>
      <c r="K58" s="83"/>
      <c r="L58" s="82" t="str">
        <f>IF(I58&lt;&gt;0,((VLOOKUP(I58,'1. Standard_Cost'!$B$4:$D$9,2)+VLOOKUP(I58,'1. Standard_Cost'!$B$4:$D$9,3))*J58*K58),"0")</f>
        <v>0</v>
      </c>
      <c r="M58" s="82">
        <f>L58*'1. Standard_Cost'!$F$4</f>
        <v>0</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c r="AD58" s="86"/>
      <c r="AE58" s="84">
        <f>SUM(AD58,AC58,AB58,Y58,U58,T58,S58,R58)*'1. Standard_Cost'!$B$29</f>
        <v>0</v>
      </c>
      <c r="AF58" s="84">
        <f>SUM(AE58,AD58,AC58,AB58,Y58,U58,T58,S58,R58)</f>
        <v>0</v>
      </c>
      <c r="AG58" s="83"/>
      <c r="AH58" s="83"/>
      <c r="AI58" s="83"/>
      <c r="AJ58" s="87"/>
      <c r="AK58" s="87"/>
      <c r="AL58" s="87"/>
      <c r="AM58" s="84">
        <f>AG58*'1. Standard_Cost'!$B$25+'Incremental_Cost Year 4'!AH58*'1. Standard_Cost'!$C$25+'Incremental_Cost Year 4'!AI58*'1. Standard_Cost'!$D$25+'Incremental_Cost Year 4'!AJ58+'Incremental_Cost Year 4'!AL58+AK58</f>
        <v>0</v>
      </c>
      <c r="AN58" s="84">
        <f>AM58*'1. Standard_Cost'!$C$29</f>
        <v>0</v>
      </c>
      <c r="AO58" s="153"/>
      <c r="AQ58" s="113">
        <f>L58+M58</f>
        <v>0</v>
      </c>
      <c r="AR58" s="113">
        <f>AF58</f>
        <v>0</v>
      </c>
      <c r="AS58" s="113">
        <f>AM58+AN58</f>
        <v>0</v>
      </c>
      <c r="AT58" s="113">
        <f>SUM(AQ58,AR58,AS58)</f>
        <v>0</v>
      </c>
      <c r="AU58" s="154"/>
      <c r="AV58" s="154"/>
      <c r="AW58" s="154"/>
      <c r="AX58" s="154"/>
      <c r="AY58" s="154"/>
      <c r="AZ58" s="154"/>
      <c r="BA58" s="154"/>
      <c r="BB58" s="155">
        <f>SUM(AU58:BA58)-AT58</f>
        <v>0</v>
      </c>
      <c r="BC58" s="28"/>
      <c r="BD58" s="28"/>
      <c r="BE58" s="28"/>
      <c r="BF58" s="28"/>
    </row>
    <row r="59" spans="1:58" ht="31.5" outlineLevel="1">
      <c r="A59" s="73"/>
      <c r="B59" s="181"/>
      <c r="C59" s="252"/>
      <c r="D59" s="136" t="s">
        <v>561</v>
      </c>
      <c r="E59" s="136" t="s">
        <v>560</v>
      </c>
      <c r="F59" s="75">
        <v>2024</v>
      </c>
      <c r="G59" s="75">
        <v>2030</v>
      </c>
      <c r="H59" s="219" t="s">
        <v>562</v>
      </c>
      <c r="I59" s="156"/>
      <c r="J59" s="156"/>
      <c r="K59" s="156"/>
      <c r="L59" s="84">
        <f>SUM(L55:L58)</f>
        <v>0</v>
      </c>
      <c r="M59" s="84">
        <f>SUM(M55:M58)</f>
        <v>0</v>
      </c>
      <c r="N59" s="156"/>
      <c r="O59" s="156"/>
      <c r="P59" s="156"/>
      <c r="Q59" s="156"/>
      <c r="R59" s="84">
        <f>SUM(R55:R58)</f>
        <v>0</v>
      </c>
      <c r="S59" s="84">
        <f>SUM(S55:S58)</f>
        <v>0</v>
      </c>
      <c r="T59" s="84">
        <f>SUM(T55:T58)</f>
        <v>0</v>
      </c>
      <c r="U59" s="84">
        <f>SUM(U55:U58)</f>
        <v>0</v>
      </c>
      <c r="V59" s="156"/>
      <c r="W59" s="156"/>
      <c r="X59" s="156"/>
      <c r="Y59" s="84">
        <f>SUM(Y55:Y58)</f>
        <v>0</v>
      </c>
      <c r="Z59" s="156"/>
      <c r="AA59" s="156"/>
      <c r="AB59" s="84">
        <f>SUM(AB55:AB58)</f>
        <v>0</v>
      </c>
      <c r="AC59" s="84">
        <f>SUM(AC55:AC58)</f>
        <v>0</v>
      </c>
      <c r="AD59" s="84">
        <f>SUM(AD55:AD58)</f>
        <v>0</v>
      </c>
      <c r="AE59" s="84">
        <f>SUM(AE55:AE58)</f>
        <v>0</v>
      </c>
      <c r="AF59" s="84">
        <f>SUM(AF55:AF58)</f>
        <v>0</v>
      </c>
      <c r="AG59" s="156"/>
      <c r="AH59" s="156"/>
      <c r="AI59" s="156"/>
      <c r="AJ59" s="84">
        <f>SUM(AJ55:AJ58)</f>
        <v>0</v>
      </c>
      <c r="AK59" s="84">
        <f>SUM(AK55:AK58)</f>
        <v>0</v>
      </c>
      <c r="AL59" s="84">
        <f>SUM(AL55:AL58)</f>
        <v>0</v>
      </c>
      <c r="AM59" s="84">
        <f>SUM(AM55:AM58)</f>
        <v>0</v>
      </c>
      <c r="AN59" s="84">
        <f>SUM(AN55:AN58)</f>
        <v>0</v>
      </c>
      <c r="AO59" s="157"/>
      <c r="AP59" s="158"/>
      <c r="AQ59" s="84">
        <f t="shared" ref="AQ59:BB59" si="83">SUM(AQ55:AQ58)</f>
        <v>0</v>
      </c>
      <c r="AR59" s="84">
        <f t="shared" si="83"/>
        <v>0</v>
      </c>
      <c r="AS59" s="84">
        <f t="shared" si="83"/>
        <v>0</v>
      </c>
      <c r="AT59" s="84">
        <f t="shared" si="83"/>
        <v>0</v>
      </c>
      <c r="AU59" s="84">
        <f t="shared" si="83"/>
        <v>0</v>
      </c>
      <c r="AV59" s="84">
        <f t="shared" si="83"/>
        <v>0</v>
      </c>
      <c r="AW59" s="84">
        <f t="shared" si="83"/>
        <v>0</v>
      </c>
      <c r="AX59" s="84">
        <f t="shared" si="83"/>
        <v>0</v>
      </c>
      <c r="AY59" s="84">
        <f t="shared" si="83"/>
        <v>0</v>
      </c>
      <c r="AZ59" s="84">
        <f t="shared" si="83"/>
        <v>0</v>
      </c>
      <c r="BA59" s="84">
        <f t="shared" si="83"/>
        <v>0</v>
      </c>
      <c r="BB59" s="84">
        <f t="shared" si="83"/>
        <v>0</v>
      </c>
      <c r="BC59" s="28"/>
      <c r="BD59" s="28"/>
      <c r="BE59" s="28"/>
      <c r="BF59" s="28"/>
    </row>
    <row r="60" spans="1:58" s="30" customFormat="1" ht="40.9" customHeight="1">
      <c r="A60" s="348"/>
      <c r="B60" s="268"/>
      <c r="C60" s="540" t="s">
        <v>565</v>
      </c>
      <c r="D60" s="540"/>
      <c r="E60" s="541"/>
      <c r="F60" s="129"/>
      <c r="G60" s="129"/>
      <c r="H60" s="342" t="s">
        <v>564</v>
      </c>
      <c r="I60" s="151"/>
      <c r="J60" s="151"/>
      <c r="K60" s="151"/>
      <c r="L60" s="152">
        <f>SUM(L68,L73)</f>
        <v>0</v>
      </c>
      <c r="M60" s="152">
        <f>SUM(M68,M73)</f>
        <v>0</v>
      </c>
      <c r="N60" s="152"/>
      <c r="O60" s="152"/>
      <c r="P60" s="152"/>
      <c r="Q60" s="152"/>
      <c r="R60" s="152">
        <f t="shared" ref="R60:U60" si="84">SUM(R68,R73)</f>
        <v>0</v>
      </c>
      <c r="S60" s="152">
        <f t="shared" si="84"/>
        <v>0</v>
      </c>
      <c r="T60" s="152">
        <f t="shared" si="84"/>
        <v>0</v>
      </c>
      <c r="U60" s="152">
        <f t="shared" si="84"/>
        <v>0</v>
      </c>
      <c r="V60" s="152"/>
      <c r="W60" s="152"/>
      <c r="X60" s="152"/>
      <c r="Y60" s="152">
        <f>SUM(Y68,Y73)</f>
        <v>0</v>
      </c>
      <c r="Z60" s="152"/>
      <c r="AA60" s="152"/>
      <c r="AB60" s="152">
        <f t="shared" ref="AB60:AF60" si="85">SUM(AB68,AB73)</f>
        <v>0</v>
      </c>
      <c r="AC60" s="152">
        <f t="shared" si="85"/>
        <v>0</v>
      </c>
      <c r="AD60" s="152">
        <f t="shared" si="85"/>
        <v>0</v>
      </c>
      <c r="AE60" s="152">
        <f t="shared" si="85"/>
        <v>0</v>
      </c>
      <c r="AF60" s="152">
        <f t="shared" si="85"/>
        <v>0</v>
      </c>
      <c r="AG60" s="152"/>
      <c r="AH60" s="152"/>
      <c r="AI60" s="152"/>
      <c r="AJ60" s="152">
        <f t="shared" ref="AJ60:AN60" si="86">SUM(AJ68,AJ73)</f>
        <v>0</v>
      </c>
      <c r="AK60" s="152">
        <f t="shared" si="86"/>
        <v>0</v>
      </c>
      <c r="AL60" s="152">
        <f t="shared" si="86"/>
        <v>0</v>
      </c>
      <c r="AM60" s="152">
        <f t="shared" si="86"/>
        <v>0</v>
      </c>
      <c r="AN60" s="152">
        <f t="shared" si="86"/>
        <v>0</v>
      </c>
      <c r="AO60" s="152"/>
      <c r="AP60" s="159"/>
      <c r="AQ60" s="152">
        <f t="shared" ref="AQ60" si="87">SUM(AQ64,AQ69,AQ78,AQ80)</f>
        <v>0</v>
      </c>
      <c r="AR60" s="152">
        <f t="shared" ref="AR60:BB60" si="88">SUM(AR68,AR73)</f>
        <v>0</v>
      </c>
      <c r="AS60" s="152">
        <f t="shared" si="88"/>
        <v>0</v>
      </c>
      <c r="AT60" s="152">
        <f t="shared" si="88"/>
        <v>0</v>
      </c>
      <c r="AU60" s="152">
        <f t="shared" si="88"/>
        <v>0</v>
      </c>
      <c r="AV60" s="152">
        <f t="shared" si="88"/>
        <v>0</v>
      </c>
      <c r="AW60" s="152">
        <f t="shared" si="88"/>
        <v>0</v>
      </c>
      <c r="AX60" s="152">
        <f t="shared" si="88"/>
        <v>0</v>
      </c>
      <c r="AY60" s="152">
        <f t="shared" si="88"/>
        <v>0</v>
      </c>
      <c r="AZ60" s="152">
        <f t="shared" si="88"/>
        <v>0</v>
      </c>
      <c r="BA60" s="152">
        <f t="shared" si="88"/>
        <v>0</v>
      </c>
      <c r="BB60" s="152">
        <f t="shared" si="88"/>
        <v>0</v>
      </c>
    </row>
    <row r="61" spans="1:58" ht="126.75" customHeight="1" outlineLevel="2">
      <c r="A61" s="73"/>
      <c r="B61" s="181"/>
      <c r="C61" s="188"/>
      <c r="D61" s="223"/>
      <c r="E61" s="223"/>
      <c r="F61" s="343" t="s">
        <v>542</v>
      </c>
      <c r="G61" s="343" t="s">
        <v>543</v>
      </c>
      <c r="H61" s="70" t="s">
        <v>629</v>
      </c>
      <c r="I61" s="87"/>
      <c r="J61" s="83"/>
      <c r="K61" s="83"/>
      <c r="L61" s="82" t="str">
        <f>IF(I61&lt;&gt;0,((VLOOKUP(I61,'1. Standard_Cost'!$B$4:$D$9,2)+VLOOKUP(I61,'1. Standard_Cost'!$B$4:$D$9,3))*J61*K61),"0")</f>
        <v>0</v>
      </c>
      <c r="M61" s="82">
        <f>L61*'1. Standard_Cost'!$F$4</f>
        <v>0</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c r="AD61" s="86"/>
      <c r="AE61" s="84">
        <f>SUM(AD61,AC61,AB61,Y61,U61,T61,S61,R61)*'1. Standard_Cost'!$B$29</f>
        <v>0</v>
      </c>
      <c r="AF61" s="84">
        <f>SUM(AE61,AD61,AC61,AB61,Y61,U61,T61,S61,R61)</f>
        <v>0</v>
      </c>
      <c r="AG61" s="83"/>
      <c r="AH61" s="83"/>
      <c r="AI61" s="83"/>
      <c r="AJ61" s="87"/>
      <c r="AK61" s="87"/>
      <c r="AL61" s="87"/>
      <c r="AM61" s="84">
        <f>AG61*'1. Standard_Cost'!$B$25+'Incremental_Cost Year 4'!AH61*'1. Standard_Cost'!$C$25+'Incremental_Cost Year 4'!AI61*'1. Standard_Cost'!$D$25+'Incremental_Cost Year 4'!AJ61+'Incremental_Cost Year 4'!AL61+AK61</f>
        <v>0</v>
      </c>
      <c r="AN61" s="84">
        <f>AM61*'1. Standard_Cost'!$C$29</f>
        <v>0</v>
      </c>
      <c r="AO61" s="87"/>
      <c r="AQ61" s="113">
        <f>L61+M61</f>
        <v>0</v>
      </c>
      <c r="AR61" s="113">
        <f>AF61</f>
        <v>0</v>
      </c>
      <c r="AS61" s="113">
        <f>AM61+AN61</f>
        <v>0</v>
      </c>
      <c r="AT61" s="113">
        <f>SUM(AQ61,AR61,AS61)</f>
        <v>0</v>
      </c>
      <c r="AU61" s="154"/>
      <c r="AV61" s="154"/>
      <c r="AW61" s="154"/>
      <c r="AX61" s="154"/>
      <c r="AY61" s="154"/>
      <c r="AZ61" s="154"/>
      <c r="BA61" s="154"/>
      <c r="BB61" s="155">
        <f>SUM(AU61:BA61)-AT61</f>
        <v>0</v>
      </c>
      <c r="BC61" s="28"/>
      <c r="BD61" s="28"/>
      <c r="BE61" s="28"/>
      <c r="BF61" s="28"/>
    </row>
    <row r="62" spans="1:58" ht="112.5" customHeight="1" outlineLevel="2">
      <c r="A62" s="73"/>
      <c r="B62" s="107"/>
      <c r="C62" s="189"/>
      <c r="D62" s="198"/>
      <c r="E62" s="198"/>
      <c r="F62" s="343" t="s">
        <v>542</v>
      </c>
      <c r="G62" s="343" t="s">
        <v>554</v>
      </c>
      <c r="H62" s="70" t="s">
        <v>630</v>
      </c>
      <c r="I62" s="87"/>
      <c r="J62" s="83"/>
      <c r="K62" s="83"/>
      <c r="L62" s="82" t="str">
        <f>IF(I62&lt;&gt;0,((VLOOKUP(I62,'1. Standard_Cost'!$B$4:$D$9,2)+VLOOKUP(I62,'1. Standard_Cost'!$B$4:$D$9,3))*J62*K62),"0")</f>
        <v>0</v>
      </c>
      <c r="M62" s="82">
        <f>L62*'1. Standard_Cost'!$F$4</f>
        <v>0</v>
      </c>
      <c r="N62" s="83"/>
      <c r="O62" s="83"/>
      <c r="P62" s="83"/>
      <c r="Q62" s="83"/>
      <c r="R62" s="84">
        <f>'1. Standard_Cost'!$B$13*N62*P62</f>
        <v>0</v>
      </c>
      <c r="S62" s="84">
        <f>N62*O62*P62*'1. Standard_Cost'!$C$13</f>
        <v>0</v>
      </c>
      <c r="T62" s="84">
        <f>N62*P62*Q62*'1. Standard_Cost'!$D$13</f>
        <v>0</v>
      </c>
      <c r="U62" s="84">
        <f>N62*O62*'1. Standard_Cost'!$E$13</f>
        <v>0</v>
      </c>
      <c r="V62" s="83"/>
      <c r="W62" s="83"/>
      <c r="X62" s="83"/>
      <c r="Y62" s="84">
        <f>+V62*((X62*'1. Standard_Cost'!$B$17)+(W62*X62*'1. Standard_Cost'!$C$17))</f>
        <v>0</v>
      </c>
      <c r="Z62" s="83"/>
      <c r="AA62" s="83"/>
      <c r="AB62" s="84">
        <f>+Z62*'1. Standard_Cost'!$B$21+AA62*'1. Standard_Cost'!$C$21</f>
        <v>0</v>
      </c>
      <c r="AC62" s="85"/>
      <c r="AD62" s="86"/>
      <c r="AE62" s="84">
        <f>SUM(AD62,AC62,AB62,Y62,U62,T62,S62,R62)*'1. Standard_Cost'!$B$29</f>
        <v>0</v>
      </c>
      <c r="AF62" s="84">
        <f>SUM(AE62,AD62,AC62,AB62,Y62,U62,T62,S62,R62)</f>
        <v>0</v>
      </c>
      <c r="AG62" s="83"/>
      <c r="AH62" s="83"/>
      <c r="AI62" s="83"/>
      <c r="AJ62" s="87"/>
      <c r="AK62" s="87"/>
      <c r="AL62" s="87"/>
      <c r="AM62" s="84">
        <f>AG62*'1. Standard_Cost'!$B$25+'Incremental_Cost Year 4'!AH62*'1. Standard_Cost'!$C$25+'Incremental_Cost Year 4'!AI62*'1. Standard_Cost'!$D$25+'Incremental_Cost Year 4'!AJ62+'Incremental_Cost Year 4'!AL62+AK62</f>
        <v>0</v>
      </c>
      <c r="AN62" s="84">
        <f>AM62*'1. Standard_Cost'!$C$29</f>
        <v>0</v>
      </c>
      <c r="AO62" s="87"/>
      <c r="AQ62" s="113">
        <f>L62+M62</f>
        <v>0</v>
      </c>
      <c r="AR62" s="113">
        <f>AF62</f>
        <v>0</v>
      </c>
      <c r="AS62" s="113">
        <f>AM62+AN62</f>
        <v>0</v>
      </c>
      <c r="AT62" s="113">
        <f>SUM(AQ62,AR62,AS62)</f>
        <v>0</v>
      </c>
      <c r="AU62" s="154"/>
      <c r="AV62" s="154"/>
      <c r="AW62" s="154"/>
      <c r="AX62" s="154"/>
      <c r="AY62" s="154"/>
      <c r="AZ62" s="154"/>
      <c r="BA62" s="154"/>
      <c r="BB62" s="155">
        <f>SUM(AU62:BA62)-AT62</f>
        <v>0</v>
      </c>
      <c r="BC62" s="28"/>
      <c r="BD62" s="28"/>
      <c r="BE62" s="28"/>
      <c r="BF62" s="28"/>
    </row>
    <row r="63" spans="1:58" ht="84" customHeight="1" outlineLevel="2">
      <c r="A63" s="73"/>
      <c r="B63" s="107"/>
      <c r="C63" s="189"/>
      <c r="D63" s="198"/>
      <c r="E63" s="198"/>
      <c r="F63" s="343" t="s">
        <v>542</v>
      </c>
      <c r="G63" s="343" t="s">
        <v>554</v>
      </c>
      <c r="H63" s="68" t="s">
        <v>631</v>
      </c>
      <c r="I63" s="87"/>
      <c r="J63" s="83"/>
      <c r="K63" s="83"/>
      <c r="L63" s="82" t="str">
        <f>IF(I63&lt;&gt;0,((VLOOKUP(I63,'1. Standard_Cost'!$B$4:$D$9,2)+VLOOKUP(I63,'1. Standard_Cost'!$B$4:$D$9,3))*J63*K63),"0")</f>
        <v>0</v>
      </c>
      <c r="M63" s="82">
        <f>L63*'1. Standard_Cost'!$F$4</f>
        <v>0</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c r="AD63" s="86"/>
      <c r="AE63" s="84">
        <f>SUM(AD63,AC63,AB63,Y63,U63,T63,S63,R63)*'1. Standard_Cost'!$B$29</f>
        <v>0</v>
      </c>
      <c r="AF63" s="84">
        <f>SUM(AE63,AD63,AC63,AB63,Y63,U63,T63,S63,R63)</f>
        <v>0</v>
      </c>
      <c r="AG63" s="83"/>
      <c r="AH63" s="83"/>
      <c r="AI63" s="83"/>
      <c r="AJ63" s="87"/>
      <c r="AK63" s="87"/>
      <c r="AL63" s="87"/>
      <c r="AM63" s="84">
        <f>AG63*'1. Standard_Cost'!$B$25+'Incremental_Cost Year 4'!AH63*'1. Standard_Cost'!$C$25+'Incremental_Cost Year 4'!AI63*'1. Standard_Cost'!$D$25+'Incremental_Cost Year 4'!AJ63+'Incremental_Cost Year 4'!AL63+AK63</f>
        <v>0</v>
      </c>
      <c r="AN63" s="84">
        <f>AM63*'1. Standard_Cost'!$C$29</f>
        <v>0</v>
      </c>
      <c r="AO63" s="87"/>
      <c r="AQ63" s="113">
        <f>L63+M63</f>
        <v>0</v>
      </c>
      <c r="AR63" s="113">
        <f>AF63</f>
        <v>0</v>
      </c>
      <c r="AS63" s="113">
        <f>AM63+AN63</f>
        <v>0</v>
      </c>
      <c r="AT63" s="113">
        <f>SUM(AQ63,AR63,AS63)</f>
        <v>0</v>
      </c>
      <c r="AU63" s="154"/>
      <c r="AV63" s="154"/>
      <c r="AW63" s="154"/>
      <c r="AX63" s="154"/>
      <c r="AY63" s="154"/>
      <c r="AZ63" s="154"/>
      <c r="BA63" s="154"/>
      <c r="BB63" s="155">
        <f>SUM(AU63:BA63)-AT63</f>
        <v>0</v>
      </c>
      <c r="BC63" s="28"/>
      <c r="BD63" s="28"/>
      <c r="BE63" s="28"/>
      <c r="BF63" s="28"/>
    </row>
    <row r="64" spans="1:58" ht="42.75" customHeight="1" outlineLevel="2">
      <c r="A64" s="73"/>
      <c r="B64" s="107"/>
      <c r="C64" s="189"/>
      <c r="D64" s="198"/>
      <c r="E64" s="198"/>
      <c r="F64" s="343" t="s">
        <v>542</v>
      </c>
      <c r="G64" s="343" t="s">
        <v>554</v>
      </c>
      <c r="H64" s="67" t="s">
        <v>697</v>
      </c>
      <c r="I64" s="87"/>
      <c r="J64" s="83"/>
      <c r="K64" s="83"/>
      <c r="L64" s="82" t="str">
        <f>IF(I64&lt;&gt;0,((VLOOKUP(I64,'1. Standard_Cost'!$B$4:$D$9,2)+VLOOKUP(I64,'1. Standard_Cost'!$B$4:$D$9,3))*J64*K64),"0")</f>
        <v>0</v>
      </c>
      <c r="M64" s="82">
        <f>L64*'1. Standard_Cost'!$F$4</f>
        <v>0</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c r="AD64" s="86"/>
      <c r="AE64" s="84">
        <f>SUM(AD64,AC64,AB64,Y64,U64,T64,S64,R64)*'1. Standard_Cost'!$B$29</f>
        <v>0</v>
      </c>
      <c r="AF64" s="84">
        <f>SUM(AE64,AD64,AC64,AB64,Y64,U64,T64,S64,R64)</f>
        <v>0</v>
      </c>
      <c r="AG64" s="83"/>
      <c r="AH64" s="83"/>
      <c r="AI64" s="83"/>
      <c r="AJ64" s="87"/>
      <c r="AK64" s="87"/>
      <c r="AL64" s="87"/>
      <c r="AM64" s="84">
        <f>AG64*'1. Standard_Cost'!$B$25+'Incremental_Cost Year 4'!AH64*'1. Standard_Cost'!$C$25+'Incremental_Cost Year 4'!AI64*'1. Standard_Cost'!$D$25+'Incremental_Cost Year 4'!AJ64+'Incremental_Cost Year 4'!AL64+AK64</f>
        <v>0</v>
      </c>
      <c r="AN64" s="84">
        <f>AM64*'1. Standard_Cost'!$C$29</f>
        <v>0</v>
      </c>
      <c r="AO64" s="153"/>
      <c r="AQ64" s="113">
        <f>L64+M64</f>
        <v>0</v>
      </c>
      <c r="AR64" s="113">
        <f>AF64</f>
        <v>0</v>
      </c>
      <c r="AS64" s="113">
        <f>AM64+AN64</f>
        <v>0</v>
      </c>
      <c r="AT64" s="113">
        <f>SUM(AQ64,AR64,AS64)</f>
        <v>0</v>
      </c>
      <c r="AU64" s="154"/>
      <c r="AV64" s="154"/>
      <c r="AW64" s="154"/>
      <c r="AX64" s="154"/>
      <c r="AY64" s="154"/>
      <c r="AZ64" s="154"/>
      <c r="BA64" s="154"/>
      <c r="BB64" s="155">
        <f>SUM(AU64:BA64)-AT64</f>
        <v>0</v>
      </c>
      <c r="BC64" s="28"/>
      <c r="BD64" s="28"/>
      <c r="BE64" s="28"/>
      <c r="BF64" s="28"/>
    </row>
    <row r="65" spans="1:59" ht="42.75" customHeight="1" outlineLevel="2">
      <c r="A65" s="73"/>
      <c r="B65" s="107"/>
      <c r="C65" s="189"/>
      <c r="D65" s="198"/>
      <c r="E65" s="198"/>
      <c r="F65" s="343">
        <v>2024</v>
      </c>
      <c r="G65" s="343">
        <v>2026</v>
      </c>
      <c r="H65" s="67" t="s">
        <v>698</v>
      </c>
      <c r="I65" s="87"/>
      <c r="J65" s="83"/>
      <c r="K65" s="83"/>
      <c r="L65" s="82" t="str">
        <f>IF(I65&lt;&gt;0,((VLOOKUP(I65,'1. Standard_Cost'!$B$4:$D$9,2)+VLOOKUP(I65,'1. Standard_Cost'!$B$4:$D$9,3))*J65*K65),"0")</f>
        <v>0</v>
      </c>
      <c r="M65" s="82">
        <f>L65*'1. Standard_Cost'!$F$4</f>
        <v>0</v>
      </c>
      <c r="N65" s="83"/>
      <c r="O65" s="83"/>
      <c r="P65" s="83"/>
      <c r="Q65" s="83"/>
      <c r="R65" s="84">
        <f>'1. Standard_Cost'!$B$13*N65*P65</f>
        <v>0</v>
      </c>
      <c r="S65" s="84">
        <f>N65*O65*P65*'1. Standard_Cost'!$C$13</f>
        <v>0</v>
      </c>
      <c r="T65" s="84">
        <f>N65*P65*Q65*'1. Standard_Cost'!$D$13</f>
        <v>0</v>
      </c>
      <c r="U65" s="84">
        <f>N65*O65*'1. Standard_Cost'!$E$13</f>
        <v>0</v>
      </c>
      <c r="V65" s="83"/>
      <c r="W65" s="83"/>
      <c r="X65" s="83"/>
      <c r="Y65" s="84">
        <f>+V65*((X65*'1. Standard_Cost'!$B$17)+(W65*X65*'1. Standard_Cost'!$C$17))</f>
        <v>0</v>
      </c>
      <c r="Z65" s="83"/>
      <c r="AA65" s="83"/>
      <c r="AB65" s="84">
        <f>+Z65*'1. Standard_Cost'!$B$21+AA65*'1. Standard_Cost'!$C$21</f>
        <v>0</v>
      </c>
      <c r="AC65" s="85"/>
      <c r="AD65" s="86"/>
      <c r="AE65" s="84">
        <f>SUM(AD65,AC65,AB65,Y65,U65,T65,S65,R65)*'1. Standard_Cost'!$B$29</f>
        <v>0</v>
      </c>
      <c r="AF65" s="84">
        <f>SUM(AE65,AD65,AC65,AB65,Y65,U65,T65,S65,R65)</f>
        <v>0</v>
      </c>
      <c r="AG65" s="83"/>
      <c r="AH65" s="83"/>
      <c r="AI65" s="83"/>
      <c r="AJ65" s="87"/>
      <c r="AK65" s="87"/>
      <c r="AL65" s="87"/>
      <c r="AM65" s="84">
        <f>AG65*'1. Standard_Cost'!$B$25+'Incremental_Cost Year 4'!AH65*'1. Standard_Cost'!$C$25+'Incremental_Cost Year 4'!AI65*'1. Standard_Cost'!$D$25+'Incremental_Cost Year 4'!AJ65+'Incremental_Cost Year 4'!AL65+AK65</f>
        <v>0</v>
      </c>
      <c r="AN65" s="84">
        <f>AM65*'1. Standard_Cost'!$C$29</f>
        <v>0</v>
      </c>
      <c r="AO65" s="153"/>
      <c r="AQ65" s="113">
        <f>L65+M65</f>
        <v>0</v>
      </c>
      <c r="AR65" s="113">
        <f>AF65</f>
        <v>0</v>
      </c>
      <c r="AS65" s="113">
        <f>AM65+AN65</f>
        <v>0</v>
      </c>
      <c r="AT65" s="113">
        <f>SUM(AQ65,AR65,AS65)</f>
        <v>0</v>
      </c>
      <c r="AU65" s="154"/>
      <c r="AV65" s="154"/>
      <c r="AW65" s="154"/>
      <c r="AX65" s="154"/>
      <c r="AY65" s="154"/>
      <c r="AZ65" s="154"/>
      <c r="BA65" s="154"/>
      <c r="BB65" s="155">
        <f>SUM(AU65:BA65)-AT65</f>
        <v>0</v>
      </c>
      <c r="BC65" s="28"/>
      <c r="BD65" s="28"/>
      <c r="BE65" s="28"/>
      <c r="BF65" s="28"/>
    </row>
    <row r="66" spans="1:59" ht="42.75" customHeight="1" outlineLevel="2">
      <c r="A66" s="73"/>
      <c r="B66" s="107"/>
      <c r="C66" s="189"/>
      <c r="D66" s="198"/>
      <c r="E66" s="198"/>
      <c r="F66" s="343" t="s">
        <v>542</v>
      </c>
      <c r="G66" s="343" t="s">
        <v>554</v>
      </c>
      <c r="H66" s="67" t="s">
        <v>632</v>
      </c>
      <c r="I66" s="87"/>
      <c r="J66" s="83"/>
      <c r="K66" s="83"/>
      <c r="L66" s="82" t="str">
        <f>IF(I66&lt;&gt;0,((VLOOKUP(I66,'1. Standard_Cost'!$B$4:$D$9,2)+VLOOKUP(I66,'1. Standard_Cost'!$B$4:$D$9,3))*J66*K66),"0")</f>
        <v>0</v>
      </c>
      <c r="M66" s="82">
        <f>L66*'1. Standard_Cost'!$F$4</f>
        <v>0</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c r="AD66" s="86"/>
      <c r="AE66" s="84">
        <f>SUM(AD66,AC66,AB66,Y66,U66,T66,S66,R66)*'1. Standard_Cost'!$B$29</f>
        <v>0</v>
      </c>
      <c r="AF66" s="84">
        <f t="shared" ref="AF66:AF67" si="89">SUM(AE66,AD66,AC66,AB66,Y66,U66,T66,S66,R66)</f>
        <v>0</v>
      </c>
      <c r="AG66" s="83"/>
      <c r="AH66" s="83"/>
      <c r="AI66" s="83"/>
      <c r="AJ66" s="87"/>
      <c r="AK66" s="87"/>
      <c r="AL66" s="87"/>
      <c r="AM66" s="84">
        <f>AG66*'1. Standard_Cost'!$B$25+'Incremental_Cost Year 4'!AH66*'1. Standard_Cost'!$C$25+'Incremental_Cost Year 4'!AI66*'1. Standard_Cost'!$D$25+'Incremental_Cost Year 4'!AJ66+'Incremental_Cost Year 4'!AL66+AK66</f>
        <v>0</v>
      </c>
      <c r="AN66" s="84">
        <f>AM66*'1. Standard_Cost'!$C$29</f>
        <v>0</v>
      </c>
      <c r="AO66" s="273"/>
      <c r="AQ66" s="113">
        <f t="shared" ref="AQ66:AQ67" si="90">L66+M66</f>
        <v>0</v>
      </c>
      <c r="AR66" s="113">
        <f t="shared" ref="AR66:AR67" si="91">AF66</f>
        <v>0</v>
      </c>
      <c r="AS66" s="113">
        <f t="shared" ref="AS66:AS67" si="92">AM66+AN66</f>
        <v>0</v>
      </c>
      <c r="AT66" s="113">
        <f t="shared" ref="AT66:AT67" si="93">SUM(AQ66,AR66,AS66)</f>
        <v>0</v>
      </c>
      <c r="AU66" s="154"/>
      <c r="AV66" s="154"/>
      <c r="AW66" s="154"/>
      <c r="AX66" s="154"/>
      <c r="AY66" s="154"/>
      <c r="AZ66" s="154"/>
      <c r="BA66" s="154"/>
      <c r="BB66" s="155">
        <f t="shared" ref="BB66:BB67" si="94">SUM(AU66:BA66)-AT66</f>
        <v>0</v>
      </c>
      <c r="BC66" s="28"/>
      <c r="BD66" s="28"/>
      <c r="BE66" s="28"/>
      <c r="BF66" s="28"/>
    </row>
    <row r="67" spans="1:59" ht="42.75" customHeight="1" outlineLevel="2">
      <c r="A67" s="73"/>
      <c r="B67" s="253"/>
      <c r="C67" s="291"/>
      <c r="D67" s="221"/>
      <c r="E67" s="221"/>
      <c r="F67" s="343">
        <v>2024</v>
      </c>
      <c r="G67" s="343">
        <v>2025</v>
      </c>
      <c r="H67" s="67" t="s">
        <v>633</v>
      </c>
      <c r="I67" s="87"/>
      <c r="J67" s="83"/>
      <c r="K67" s="83"/>
      <c r="L67" s="82" t="str">
        <f>IF(I67&lt;&gt;0,((VLOOKUP(I67,'1. Standard_Cost'!$B$4:$D$9,2)+VLOOKUP(I67,'1. Standard_Cost'!$B$4:$D$9,3))*J67*K67),"0")</f>
        <v>0</v>
      </c>
      <c r="M67" s="82">
        <f>L67*'1. Standard_Cost'!$F$4</f>
        <v>0</v>
      </c>
      <c r="N67" s="83"/>
      <c r="O67" s="83"/>
      <c r="P67" s="83"/>
      <c r="Q67" s="83"/>
      <c r="R67" s="84">
        <f>'1. Standard_Cost'!$B$13*N67*P67</f>
        <v>0</v>
      </c>
      <c r="S67" s="84">
        <f>N67*O67*P67*'1. Standard_Cost'!$C$13</f>
        <v>0</v>
      </c>
      <c r="T67" s="84">
        <f>N67*P67*Q67*'1. Standard_Cost'!$D$13</f>
        <v>0</v>
      </c>
      <c r="U67" s="84">
        <f>N67*O67*'1. Standard_Cost'!$E$13</f>
        <v>0</v>
      </c>
      <c r="V67" s="83"/>
      <c r="W67" s="83"/>
      <c r="X67" s="83"/>
      <c r="Y67" s="84">
        <f>+V67*((X67*'1. Standard_Cost'!$B$17)+(W67*X67*'1. Standard_Cost'!$C$17))</f>
        <v>0</v>
      </c>
      <c r="Z67" s="83"/>
      <c r="AA67" s="83"/>
      <c r="AB67" s="84">
        <f>+Z67*'1. Standard_Cost'!$B$21+AA67*'1. Standard_Cost'!$C$21</f>
        <v>0</v>
      </c>
      <c r="AC67" s="85"/>
      <c r="AD67" s="86"/>
      <c r="AE67" s="84">
        <f>SUM(AD67,AC67,AB67,Y67,U67,T67,S67,R67)*'1. Standard_Cost'!$B$29</f>
        <v>0</v>
      </c>
      <c r="AF67" s="84">
        <f t="shared" si="89"/>
        <v>0</v>
      </c>
      <c r="AG67" s="83"/>
      <c r="AH67" s="83"/>
      <c r="AI67" s="83"/>
      <c r="AJ67" s="87"/>
      <c r="AK67" s="87"/>
      <c r="AL67" s="87"/>
      <c r="AM67" s="84">
        <f>AG67*'1. Standard_Cost'!$B$25+'Incremental_Cost Year 4'!AH67*'1. Standard_Cost'!$C$25+'Incremental_Cost Year 4'!AI67*'1. Standard_Cost'!$D$25+'Incremental_Cost Year 4'!AJ67+'Incremental_Cost Year 4'!AL67+AK67</f>
        <v>0</v>
      </c>
      <c r="AN67" s="84">
        <f>AM67*'1. Standard_Cost'!$C$29</f>
        <v>0</v>
      </c>
      <c r="AO67" s="273"/>
      <c r="AQ67" s="113">
        <f t="shared" si="90"/>
        <v>0</v>
      </c>
      <c r="AR67" s="113">
        <f t="shared" si="91"/>
        <v>0</v>
      </c>
      <c r="AS67" s="113">
        <f t="shared" si="92"/>
        <v>0</v>
      </c>
      <c r="AT67" s="113">
        <f t="shared" si="93"/>
        <v>0</v>
      </c>
      <c r="AU67" s="154"/>
      <c r="AV67" s="154"/>
      <c r="AW67" s="154"/>
      <c r="AX67" s="154"/>
      <c r="AY67" s="154"/>
      <c r="AZ67" s="154"/>
      <c r="BA67" s="154"/>
      <c r="BB67" s="155">
        <f t="shared" si="94"/>
        <v>0</v>
      </c>
      <c r="BC67" s="28"/>
      <c r="BD67" s="28"/>
      <c r="BE67" s="28"/>
      <c r="BF67" s="28"/>
    </row>
    <row r="68" spans="1:59" ht="56.45" customHeight="1" outlineLevel="1">
      <c r="A68" s="73"/>
      <c r="B68" s="253"/>
      <c r="C68" s="274"/>
      <c r="D68" s="259" t="s">
        <v>570</v>
      </c>
      <c r="E68" s="253" t="s">
        <v>563</v>
      </c>
      <c r="F68" s="349">
        <v>2024</v>
      </c>
      <c r="G68" s="349">
        <v>2030</v>
      </c>
      <c r="H68" s="219" t="s">
        <v>566</v>
      </c>
      <c r="I68" s="156"/>
      <c r="J68" s="156"/>
      <c r="K68" s="156"/>
      <c r="L68" s="84">
        <f>SUM(L61:L67)</f>
        <v>0</v>
      </c>
      <c r="M68" s="84">
        <f>SUM(M61:M67)</f>
        <v>0</v>
      </c>
      <c r="N68" s="156"/>
      <c r="O68" s="156"/>
      <c r="P68" s="156"/>
      <c r="Q68" s="156"/>
      <c r="R68" s="84">
        <f t="shared" ref="R68:U68" si="95">SUM(R61:R67)</f>
        <v>0</v>
      </c>
      <c r="S68" s="84">
        <f t="shared" si="95"/>
        <v>0</v>
      </c>
      <c r="T68" s="84">
        <f t="shared" si="95"/>
        <v>0</v>
      </c>
      <c r="U68" s="84">
        <f t="shared" si="95"/>
        <v>0</v>
      </c>
      <c r="V68" s="156"/>
      <c r="W68" s="156"/>
      <c r="X68" s="156"/>
      <c r="Y68" s="84">
        <f>SUM(Y61:Y67)</f>
        <v>0</v>
      </c>
      <c r="Z68" s="156"/>
      <c r="AA68" s="156"/>
      <c r="AB68" s="84">
        <f t="shared" ref="AB68:AE68" si="96">SUM(AB61:AB67)</f>
        <v>0</v>
      </c>
      <c r="AC68" s="84">
        <f t="shared" si="96"/>
        <v>0</v>
      </c>
      <c r="AD68" s="84">
        <f t="shared" si="96"/>
        <v>0</v>
      </c>
      <c r="AE68" s="84">
        <f t="shared" si="96"/>
        <v>0</v>
      </c>
      <c r="AF68" s="84">
        <f>SUM(AF61:AF67)</f>
        <v>0</v>
      </c>
      <c r="AG68" s="156"/>
      <c r="AH68" s="156"/>
      <c r="AI68" s="156"/>
      <c r="AJ68" s="84">
        <f t="shared" ref="AJ68:AN68" si="97">SUM(AJ61:AJ67)</f>
        <v>0</v>
      </c>
      <c r="AK68" s="84">
        <f t="shared" si="97"/>
        <v>0</v>
      </c>
      <c r="AL68" s="84">
        <f t="shared" si="97"/>
        <v>0</v>
      </c>
      <c r="AM68" s="84">
        <f t="shared" si="97"/>
        <v>0</v>
      </c>
      <c r="AN68" s="84">
        <f t="shared" si="97"/>
        <v>0</v>
      </c>
      <c r="AO68" s="157"/>
      <c r="AP68" s="158"/>
      <c r="AQ68" s="84">
        <f t="shared" ref="AQ68:BB68" si="98">SUM(AQ61:AQ67)</f>
        <v>0</v>
      </c>
      <c r="AR68" s="84">
        <f t="shared" si="98"/>
        <v>0</v>
      </c>
      <c r="AS68" s="84">
        <f t="shared" si="98"/>
        <v>0</v>
      </c>
      <c r="AT68" s="84">
        <f t="shared" si="98"/>
        <v>0</v>
      </c>
      <c r="AU68" s="84">
        <f t="shared" si="98"/>
        <v>0</v>
      </c>
      <c r="AV68" s="84">
        <f t="shared" si="98"/>
        <v>0</v>
      </c>
      <c r="AW68" s="84">
        <f t="shared" si="98"/>
        <v>0</v>
      </c>
      <c r="AX68" s="84">
        <f t="shared" si="98"/>
        <v>0</v>
      </c>
      <c r="AY68" s="84">
        <f t="shared" si="98"/>
        <v>0</v>
      </c>
      <c r="AZ68" s="84">
        <f t="shared" si="98"/>
        <v>0</v>
      </c>
      <c r="BA68" s="84">
        <f t="shared" si="98"/>
        <v>0</v>
      </c>
      <c r="BB68" s="84">
        <f t="shared" si="98"/>
        <v>0</v>
      </c>
      <c r="BC68" s="28"/>
      <c r="BD68" s="28"/>
      <c r="BE68" s="28"/>
      <c r="BF68" s="28"/>
    </row>
    <row r="69" spans="1:59" ht="56.25" customHeight="1" outlineLevel="2">
      <c r="A69" s="73"/>
      <c r="B69" s="107"/>
      <c r="C69" s="108"/>
      <c r="D69" s="136"/>
      <c r="E69" s="185"/>
      <c r="F69" s="65">
        <v>2024</v>
      </c>
      <c r="G69" s="65">
        <v>2026</v>
      </c>
      <c r="H69" s="68" t="s">
        <v>635</v>
      </c>
      <c r="I69" s="87"/>
      <c r="J69" s="83"/>
      <c r="K69" s="83"/>
      <c r="L69" s="82" t="str">
        <f>IF(I69&lt;&gt;0,((VLOOKUP(I69,'1. Standard_Cost'!$B$4:$D$9,2)+VLOOKUP(I69,'1. Standard_Cost'!$B$4:$D$9,3))*J69*K69),"0")</f>
        <v>0</v>
      </c>
      <c r="M69" s="82">
        <f>L69*'1. Standard_Cost'!$F$4</f>
        <v>0</v>
      </c>
      <c r="N69" s="83"/>
      <c r="O69" s="83"/>
      <c r="P69" s="83"/>
      <c r="Q69" s="83"/>
      <c r="R69" s="84">
        <f>'1. Standard_Cost'!$B$13*N69*P69</f>
        <v>0</v>
      </c>
      <c r="S69" s="84">
        <f>N69*O69*P69*'1. Standard_Cost'!$C$13</f>
        <v>0</v>
      </c>
      <c r="T69" s="84">
        <f>N69*P69*Q69*'1. Standard_Cost'!$D$13</f>
        <v>0</v>
      </c>
      <c r="U69" s="84">
        <f>N69*O69*'1. Standard_Cost'!$E$13</f>
        <v>0</v>
      </c>
      <c r="V69" s="83"/>
      <c r="W69" s="83"/>
      <c r="X69" s="83"/>
      <c r="Y69" s="84">
        <f>+V69*((X69*'1. Standard_Cost'!$B$17)+(W69*X69*'1. Standard_Cost'!$C$17))</f>
        <v>0</v>
      </c>
      <c r="Z69" s="83"/>
      <c r="AA69" s="83"/>
      <c r="AB69" s="84">
        <f>+Z69*'1. Standard_Cost'!$B$21+AA69*'1. Standard_Cost'!$C$21</f>
        <v>0</v>
      </c>
      <c r="AC69" s="85"/>
      <c r="AD69" s="86"/>
      <c r="AE69" s="84">
        <f>SUM(AD69,AC69,AB69,Y69,U69,T69,S69,R69)*'1. Standard_Cost'!$B$29</f>
        <v>0</v>
      </c>
      <c r="AF69" s="84">
        <f>SUM(AE69,AD69,AC69,AB69,Y69,U69,T69,S69,R69)</f>
        <v>0</v>
      </c>
      <c r="AG69" s="83"/>
      <c r="AH69" s="83"/>
      <c r="AI69" s="83"/>
      <c r="AJ69" s="87"/>
      <c r="AK69" s="87"/>
      <c r="AL69" s="87"/>
      <c r="AM69" s="84">
        <f>AG69*'1. Standard_Cost'!$B$25+'Incremental_Cost Year 4'!AH69*'1. Standard_Cost'!$C$25+'Incremental_Cost Year 4'!AI69*'1. Standard_Cost'!$D$25+'Incremental_Cost Year 4'!AJ69+'Incremental_Cost Year 4'!AL69+AK69</f>
        <v>0</v>
      </c>
      <c r="AN69" s="84">
        <f>AM69*'1. Standard_Cost'!$C$29</f>
        <v>0</v>
      </c>
      <c r="AO69" s="87"/>
      <c r="AQ69" s="113">
        <f>L69+M69</f>
        <v>0</v>
      </c>
      <c r="AR69" s="113">
        <f>AF69</f>
        <v>0</v>
      </c>
      <c r="AS69" s="113">
        <f>AM69+AN69</f>
        <v>0</v>
      </c>
      <c r="AT69" s="113">
        <f>SUM(AQ69,AR69,AS69)</f>
        <v>0</v>
      </c>
      <c r="AU69" s="154"/>
      <c r="AV69" s="154"/>
      <c r="AW69" s="154"/>
      <c r="AX69" s="154"/>
      <c r="AY69" s="154"/>
      <c r="AZ69" s="154"/>
      <c r="BA69" s="154"/>
      <c r="BB69" s="155">
        <f t="shared" ref="BB69:BB72" si="99">SUM(AU69:BA69)-AT69</f>
        <v>0</v>
      </c>
      <c r="BC69" s="28"/>
      <c r="BD69" s="28"/>
      <c r="BE69" s="28"/>
      <c r="BF69" s="28"/>
    </row>
    <row r="70" spans="1:59" ht="57.75" customHeight="1" outlineLevel="2">
      <c r="A70" s="73"/>
      <c r="B70" s="107"/>
      <c r="C70" s="108"/>
      <c r="D70" s="121"/>
      <c r="E70" s="186"/>
      <c r="F70" s="65">
        <v>2024</v>
      </c>
      <c r="G70" s="65">
        <v>2026</v>
      </c>
      <c r="H70" s="68" t="s">
        <v>699</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4'!AH70*'1. Standard_Cost'!$C$25+'Incremental_Cost Year 4'!AI70*'1. Standard_Cost'!$D$25+'Incremental_Cost Year 4'!AJ70+'Incremental_Cost Year 4'!AL70+AK70</f>
        <v>0</v>
      </c>
      <c r="AN70" s="84">
        <f>AM70*'1. Standard_Cost'!$C$29</f>
        <v>0</v>
      </c>
      <c r="AO70" s="87"/>
      <c r="AQ70" s="113">
        <f>L70+M70</f>
        <v>0</v>
      </c>
      <c r="AR70" s="113">
        <f>AF70</f>
        <v>0</v>
      </c>
      <c r="AS70" s="113">
        <f>AM70+AN70</f>
        <v>0</v>
      </c>
      <c r="AT70" s="113">
        <f>SUM(AQ70,AR70,AS70)</f>
        <v>0</v>
      </c>
      <c r="AU70" s="154"/>
      <c r="AV70" s="154"/>
      <c r="AW70" s="154"/>
      <c r="AX70" s="154"/>
      <c r="AY70" s="154"/>
      <c r="AZ70" s="154"/>
      <c r="BA70" s="154"/>
      <c r="BB70" s="155">
        <f t="shared" si="99"/>
        <v>0</v>
      </c>
      <c r="BC70" s="28"/>
      <c r="BD70" s="28"/>
      <c r="BE70" s="28"/>
      <c r="BF70" s="28"/>
    </row>
    <row r="71" spans="1:59" ht="57.75" customHeight="1" outlineLevel="2">
      <c r="A71" s="73"/>
      <c r="B71" s="107"/>
      <c r="C71" s="108"/>
      <c r="D71" s="121"/>
      <c r="E71" s="186"/>
      <c r="F71" s="65">
        <v>2024</v>
      </c>
      <c r="G71" s="65">
        <v>2026</v>
      </c>
      <c r="H71" s="67" t="s">
        <v>636</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f>SUM(L71:M71)*0.1</f>
        <v>0</v>
      </c>
      <c r="AD71" s="86"/>
      <c r="AE71" s="84">
        <f>SUM(AD71,AC71,AB71,Y71,U71,T71,S71,R71)*'1. Standard_Cost'!$B$29</f>
        <v>0</v>
      </c>
      <c r="AF71" s="84">
        <f>SUM(AE71,AD71,AC71,AB71,Y71,U71,T71,S71,R71)</f>
        <v>0</v>
      </c>
      <c r="AG71" s="83"/>
      <c r="AH71" s="83"/>
      <c r="AI71" s="83"/>
      <c r="AJ71" s="87"/>
      <c r="AK71" s="87"/>
      <c r="AL71" s="87"/>
      <c r="AM71" s="84">
        <f>AG71*'1. Standard_Cost'!$B$25+'Incremental_Cost Year 4'!AH71*'1. Standard_Cost'!$C$25+'Incremental_Cost Year 4'!AI71*'1. Standard_Cost'!$D$25+'Incremental_Cost Year 4'!AJ71+'Incremental_Cost Year 4'!AL71+AK71</f>
        <v>0</v>
      </c>
      <c r="AN71" s="84">
        <f>AM71*'1. Standard_Cost'!$C$29</f>
        <v>0</v>
      </c>
      <c r="AO71" s="87"/>
      <c r="AQ71" s="113">
        <f>L71+M71</f>
        <v>0</v>
      </c>
      <c r="AR71" s="113">
        <f>AF71</f>
        <v>0</v>
      </c>
      <c r="AS71" s="113">
        <f>AM71+AN71</f>
        <v>0</v>
      </c>
      <c r="AT71" s="113">
        <f>SUM(AQ71,AR71,AS71)</f>
        <v>0</v>
      </c>
      <c r="AU71" s="154"/>
      <c r="AV71" s="154"/>
      <c r="AW71" s="154"/>
      <c r="AX71" s="154"/>
      <c r="AY71" s="154"/>
      <c r="AZ71" s="154"/>
      <c r="BA71" s="154"/>
      <c r="BB71" s="155">
        <f t="shared" si="99"/>
        <v>0</v>
      </c>
      <c r="BC71" s="28"/>
      <c r="BD71" s="28"/>
      <c r="BE71" s="28"/>
      <c r="BF71" s="28"/>
    </row>
    <row r="72" spans="1:59" ht="57.75" customHeight="1" outlineLevel="2">
      <c r="A72" s="73"/>
      <c r="B72" s="107"/>
      <c r="C72" s="108"/>
      <c r="D72" s="121"/>
      <c r="E72" s="186"/>
      <c r="F72" s="65">
        <v>2024</v>
      </c>
      <c r="G72" s="65">
        <v>2026</v>
      </c>
      <c r="H72" s="67" t="s">
        <v>634</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c r="AB72" s="84">
        <f>+Z72*'1. Standard_Cost'!$B$21+AA72*'1. Standard_Cost'!$C$21</f>
        <v>0</v>
      </c>
      <c r="AC72" s="85"/>
      <c r="AD72" s="86"/>
      <c r="AE72" s="84">
        <f>SUM(AD72,AC72,AB72,Y72,U72,T72,S72,R72)*'1. Standard_Cost'!$B$29</f>
        <v>0</v>
      </c>
      <c r="AF72" s="84">
        <f>SUM(AE72,AD72,AC72,AB72,Y72,U72,T72,S72,R72)</f>
        <v>0</v>
      </c>
      <c r="AG72" s="83"/>
      <c r="AH72" s="83"/>
      <c r="AI72" s="83"/>
      <c r="AJ72" s="87"/>
      <c r="AK72" s="87"/>
      <c r="AL72" s="87"/>
      <c r="AM72" s="84">
        <f>AG72*'1. Standard_Cost'!$B$25+'Incremental_Cost Year 4'!AH72*'1. Standard_Cost'!$C$25+'Incremental_Cost Year 4'!AI72*'1. Standard_Cost'!$D$25+'Incremental_Cost Year 4'!AJ72+'Incremental_Cost Year 4'!AL72+AK72</f>
        <v>0</v>
      </c>
      <c r="AN72" s="84">
        <f>AM72*'1. Standard_Cost'!$C$29</f>
        <v>0</v>
      </c>
      <c r="AO72" s="87"/>
      <c r="AQ72" s="113">
        <f>L72+M72</f>
        <v>0</v>
      </c>
      <c r="AR72" s="113">
        <f>AF72</f>
        <v>0</v>
      </c>
      <c r="AS72" s="113">
        <f>AM72+AN72</f>
        <v>0</v>
      </c>
      <c r="AT72" s="113">
        <f>SUM(AQ72,AR72,AS72)</f>
        <v>0</v>
      </c>
      <c r="AU72" s="154"/>
      <c r="AV72" s="154"/>
      <c r="AW72" s="154"/>
      <c r="AX72" s="154"/>
      <c r="AY72" s="154"/>
      <c r="AZ72" s="154"/>
      <c r="BA72" s="154"/>
      <c r="BB72" s="155">
        <f t="shared" si="99"/>
        <v>0</v>
      </c>
      <c r="BC72" s="28"/>
      <c r="BD72" s="28"/>
      <c r="BE72" s="28"/>
      <c r="BF72" s="28"/>
    </row>
    <row r="73" spans="1:59" ht="66.75" customHeight="1" outlineLevel="2">
      <c r="A73" s="73"/>
      <c r="B73" s="111"/>
      <c r="C73" s="302"/>
      <c r="D73" s="94" t="s">
        <v>571</v>
      </c>
      <c r="E73" s="231" t="s">
        <v>568</v>
      </c>
      <c r="F73" s="65">
        <v>2024</v>
      </c>
      <c r="G73" s="65">
        <v>2026</v>
      </c>
      <c r="H73" s="219" t="s">
        <v>637</v>
      </c>
      <c r="I73" s="156"/>
      <c r="J73" s="156"/>
      <c r="K73" s="156"/>
      <c r="L73" s="84">
        <f>SUM(L69:L72)</f>
        <v>0</v>
      </c>
      <c r="M73" s="84">
        <f>SUM(M69:M72)</f>
        <v>0</v>
      </c>
      <c r="N73" s="156"/>
      <c r="O73" s="156"/>
      <c r="P73" s="156"/>
      <c r="Q73" s="156"/>
      <c r="R73" s="84">
        <f>SUM(R69:R72)</f>
        <v>0</v>
      </c>
      <c r="S73" s="84">
        <f>SUM(S69:S72)</f>
        <v>0</v>
      </c>
      <c r="T73" s="84">
        <f>SUM(T69:T72)</f>
        <v>0</v>
      </c>
      <c r="U73" s="84">
        <f>SUM(U69:U72)</f>
        <v>0</v>
      </c>
      <c r="V73" s="156"/>
      <c r="W73" s="156"/>
      <c r="X73" s="156"/>
      <c r="Y73" s="84">
        <f>SUM(Y69:Y72)</f>
        <v>0</v>
      </c>
      <c r="Z73" s="156"/>
      <c r="AA73" s="156"/>
      <c r="AB73" s="84">
        <f>SUM(AB69:AB72)</f>
        <v>0</v>
      </c>
      <c r="AC73" s="84">
        <f>SUM(AC69:AC72)</f>
        <v>0</v>
      </c>
      <c r="AD73" s="84">
        <f>SUM(AD69:AD72)</f>
        <v>0</v>
      </c>
      <c r="AE73" s="84">
        <f>SUM(AE69:AE72)</f>
        <v>0</v>
      </c>
      <c r="AF73" s="84">
        <f>SUM(AF69:AF72)</f>
        <v>0</v>
      </c>
      <c r="AG73" s="156"/>
      <c r="AH73" s="156"/>
      <c r="AI73" s="156"/>
      <c r="AJ73" s="84">
        <f>SUM(AJ69:AJ72)</f>
        <v>0</v>
      </c>
      <c r="AK73" s="84">
        <f>SUM(AK69:AK72)</f>
        <v>0</v>
      </c>
      <c r="AL73" s="84">
        <f>SUM(AL69:AL72)</f>
        <v>0</v>
      </c>
      <c r="AM73" s="84">
        <f>SUM(AM69:AM72)</f>
        <v>0</v>
      </c>
      <c r="AN73" s="84">
        <f>SUM(AN69:AN72)</f>
        <v>0</v>
      </c>
      <c r="AO73" s="157"/>
      <c r="AP73" s="158"/>
      <c r="AQ73" s="84">
        <f t="shared" ref="AQ73:BB73" si="100">SUM(AQ69:AQ72)</f>
        <v>0</v>
      </c>
      <c r="AR73" s="84">
        <f t="shared" si="100"/>
        <v>0</v>
      </c>
      <c r="AS73" s="84">
        <f t="shared" si="100"/>
        <v>0</v>
      </c>
      <c r="AT73" s="84">
        <f t="shared" si="100"/>
        <v>0</v>
      </c>
      <c r="AU73" s="84">
        <f t="shared" si="100"/>
        <v>0</v>
      </c>
      <c r="AV73" s="84">
        <f t="shared" si="100"/>
        <v>0</v>
      </c>
      <c r="AW73" s="84">
        <f t="shared" si="100"/>
        <v>0</v>
      </c>
      <c r="AX73" s="84">
        <f t="shared" si="100"/>
        <v>0</v>
      </c>
      <c r="AY73" s="84">
        <f t="shared" si="100"/>
        <v>0</v>
      </c>
      <c r="AZ73" s="84">
        <f t="shared" si="100"/>
        <v>0</v>
      </c>
      <c r="BA73" s="84">
        <f t="shared" si="100"/>
        <v>0</v>
      </c>
      <c r="BB73" s="84">
        <f t="shared" si="100"/>
        <v>0</v>
      </c>
      <c r="BC73" s="28"/>
      <c r="BD73" s="28"/>
      <c r="BE73" s="28"/>
      <c r="BF73" s="28"/>
    </row>
    <row r="74" spans="1:59" s="30" customFormat="1" ht="57" customHeight="1">
      <c r="A74" s="78"/>
      <c r="B74" s="553" t="s">
        <v>569</v>
      </c>
      <c r="C74" s="536"/>
      <c r="D74" s="536"/>
      <c r="E74" s="537"/>
      <c r="F74" s="176"/>
      <c r="G74" s="176"/>
      <c r="H74" s="352" t="s">
        <v>60</v>
      </c>
      <c r="I74" s="148"/>
      <c r="J74" s="148"/>
      <c r="K74" s="148"/>
      <c r="L74" s="351">
        <f>SUM(L75,L92,L115)</f>
        <v>0</v>
      </c>
      <c r="M74" s="351">
        <f>SUM(M75,M92,M115)</f>
        <v>0</v>
      </c>
      <c r="N74" s="148"/>
      <c r="O74" s="148"/>
      <c r="P74" s="148"/>
      <c r="Q74" s="148"/>
      <c r="R74" s="351">
        <f t="shared" ref="R74:U74" si="101">SUM(R75,R92,R115)</f>
        <v>0</v>
      </c>
      <c r="S74" s="351">
        <f t="shared" si="101"/>
        <v>0</v>
      </c>
      <c r="T74" s="351">
        <f t="shared" si="101"/>
        <v>0</v>
      </c>
      <c r="U74" s="351">
        <f t="shared" si="101"/>
        <v>0</v>
      </c>
      <c r="V74" s="148"/>
      <c r="W74" s="148"/>
      <c r="X74" s="148"/>
      <c r="Y74" s="351">
        <f t="shared" ref="Y74:AF74" si="102">SUM(Y75,Y92,Y115)</f>
        <v>0</v>
      </c>
      <c r="Z74" s="351">
        <f t="shared" si="102"/>
        <v>0</v>
      </c>
      <c r="AA74" s="351">
        <f t="shared" si="102"/>
        <v>0</v>
      </c>
      <c r="AB74" s="351">
        <f t="shared" si="102"/>
        <v>0</v>
      </c>
      <c r="AC74" s="351">
        <f t="shared" si="102"/>
        <v>0</v>
      </c>
      <c r="AD74" s="351">
        <f t="shared" si="102"/>
        <v>0</v>
      </c>
      <c r="AE74" s="351">
        <f t="shared" si="102"/>
        <v>0</v>
      </c>
      <c r="AF74" s="351">
        <f t="shared" si="102"/>
        <v>0</v>
      </c>
      <c r="AG74" s="148"/>
      <c r="AH74" s="148"/>
      <c r="AI74" s="148"/>
      <c r="AJ74" s="351">
        <f t="shared" ref="AJ74:AN74" si="103">SUM(AJ75,AJ92,AJ115)</f>
        <v>0</v>
      </c>
      <c r="AK74" s="351">
        <f t="shared" si="103"/>
        <v>0</v>
      </c>
      <c r="AL74" s="351">
        <f t="shared" si="103"/>
        <v>0</v>
      </c>
      <c r="AM74" s="351">
        <f t="shared" si="103"/>
        <v>0</v>
      </c>
      <c r="AN74" s="351">
        <f t="shared" si="103"/>
        <v>0</v>
      </c>
      <c r="AO74" s="148"/>
      <c r="AP74" s="149"/>
      <c r="AQ74" s="351">
        <f t="shared" ref="AQ74:BB74" si="104">SUM(AQ75,AQ92,AQ115)</f>
        <v>0</v>
      </c>
      <c r="AR74" s="351">
        <f t="shared" si="104"/>
        <v>0</v>
      </c>
      <c r="AS74" s="351">
        <f t="shared" si="104"/>
        <v>0</v>
      </c>
      <c r="AT74" s="351">
        <f t="shared" si="104"/>
        <v>0</v>
      </c>
      <c r="AU74" s="351">
        <f t="shared" si="104"/>
        <v>0</v>
      </c>
      <c r="AV74" s="351">
        <f t="shared" si="104"/>
        <v>0</v>
      </c>
      <c r="AW74" s="351">
        <f t="shared" si="104"/>
        <v>0</v>
      </c>
      <c r="AX74" s="351">
        <f t="shared" si="104"/>
        <v>0</v>
      </c>
      <c r="AY74" s="351">
        <f t="shared" si="104"/>
        <v>0</v>
      </c>
      <c r="AZ74" s="351">
        <f t="shared" si="104"/>
        <v>0</v>
      </c>
      <c r="BA74" s="351">
        <f t="shared" si="104"/>
        <v>0</v>
      </c>
      <c r="BB74" s="351">
        <f t="shared" si="104"/>
        <v>0</v>
      </c>
    </row>
    <row r="75" spans="1:59" ht="54.75" customHeight="1">
      <c r="A75" s="97"/>
      <c r="B75" s="190"/>
      <c r="C75" s="538" t="s">
        <v>572</v>
      </c>
      <c r="D75" s="538"/>
      <c r="E75" s="539"/>
      <c r="F75" s="130"/>
      <c r="G75" s="191"/>
      <c r="H75" s="98" t="s">
        <v>196</v>
      </c>
      <c r="I75" s="161"/>
      <c r="J75" s="161"/>
      <c r="K75" s="161"/>
      <c r="L75" s="162">
        <f>SUM(L80,L86,L91)</f>
        <v>0</v>
      </c>
      <c r="M75" s="162">
        <f>SUM(M80,M86,M91)</f>
        <v>0</v>
      </c>
      <c r="N75" s="161"/>
      <c r="O75" s="161"/>
      <c r="P75" s="161"/>
      <c r="Q75" s="161"/>
      <c r="R75" s="162">
        <f t="shared" ref="R75:U75" si="105">SUM(R80,R86,R91)</f>
        <v>0</v>
      </c>
      <c r="S75" s="162">
        <f t="shared" si="105"/>
        <v>0</v>
      </c>
      <c r="T75" s="162">
        <f t="shared" si="105"/>
        <v>0</v>
      </c>
      <c r="U75" s="162">
        <f t="shared" si="105"/>
        <v>0</v>
      </c>
      <c r="V75" s="161"/>
      <c r="W75" s="161"/>
      <c r="X75" s="161"/>
      <c r="Y75" s="162">
        <f>SUM(Y80,Y86,Y91)</f>
        <v>0</v>
      </c>
      <c r="Z75" s="162"/>
      <c r="AA75" s="162"/>
      <c r="AB75" s="162">
        <f t="shared" ref="AB75:AF75" si="106">SUM(AB80,AB86,AB91)</f>
        <v>0</v>
      </c>
      <c r="AC75" s="162">
        <f t="shared" si="106"/>
        <v>0</v>
      </c>
      <c r="AD75" s="162">
        <f t="shared" si="106"/>
        <v>0</v>
      </c>
      <c r="AE75" s="162">
        <f t="shared" si="106"/>
        <v>0</v>
      </c>
      <c r="AF75" s="162">
        <f t="shared" si="106"/>
        <v>0</v>
      </c>
      <c r="AG75" s="161"/>
      <c r="AH75" s="161"/>
      <c r="AI75" s="161"/>
      <c r="AJ75" s="162">
        <f t="shared" ref="AJ75:AN75" si="107">SUM(AJ80,AJ86,AJ91)</f>
        <v>0</v>
      </c>
      <c r="AK75" s="162">
        <f t="shared" si="107"/>
        <v>0</v>
      </c>
      <c r="AL75" s="162">
        <f t="shared" si="107"/>
        <v>0</v>
      </c>
      <c r="AM75" s="162">
        <f t="shared" si="107"/>
        <v>0</v>
      </c>
      <c r="AN75" s="162">
        <f t="shared" si="107"/>
        <v>0</v>
      </c>
      <c r="AO75" s="163"/>
      <c r="AP75" s="164"/>
      <c r="AQ75" s="162">
        <f t="shared" ref="AQ75:BB75" si="108">SUM(AQ80,AQ86,AQ91)</f>
        <v>0</v>
      </c>
      <c r="AR75" s="162">
        <f t="shared" si="108"/>
        <v>0</v>
      </c>
      <c r="AS75" s="162">
        <f t="shared" si="108"/>
        <v>0</v>
      </c>
      <c r="AT75" s="162">
        <f t="shared" si="108"/>
        <v>0</v>
      </c>
      <c r="AU75" s="162">
        <f t="shared" si="108"/>
        <v>0</v>
      </c>
      <c r="AV75" s="162">
        <f t="shared" si="108"/>
        <v>0</v>
      </c>
      <c r="AW75" s="162">
        <f t="shared" si="108"/>
        <v>0</v>
      </c>
      <c r="AX75" s="162">
        <f t="shared" si="108"/>
        <v>0</v>
      </c>
      <c r="AY75" s="162">
        <f t="shared" si="108"/>
        <v>0</v>
      </c>
      <c r="AZ75" s="162">
        <f t="shared" si="108"/>
        <v>0</v>
      </c>
      <c r="BA75" s="162">
        <f t="shared" si="108"/>
        <v>0</v>
      </c>
      <c r="BB75" s="162">
        <f t="shared" si="108"/>
        <v>0</v>
      </c>
      <c r="BC75" s="28"/>
      <c r="BD75" s="28"/>
      <c r="BE75" s="28"/>
      <c r="BF75" s="28"/>
    </row>
    <row r="76" spans="1:59" ht="90" customHeight="1" outlineLevel="2">
      <c r="A76" s="73"/>
      <c r="B76" s="181"/>
      <c r="C76" s="188"/>
      <c r="D76" s="192"/>
      <c r="E76" s="187"/>
      <c r="F76" s="66">
        <v>2025</v>
      </c>
      <c r="G76" s="65">
        <v>2026</v>
      </c>
      <c r="H76" s="70" t="s">
        <v>638</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f>SUM(L76:M76)</f>
        <v>0</v>
      </c>
      <c r="AD76" s="86"/>
      <c r="AE76" s="84">
        <f>SUM(AD76,AC76,AB76,Y76,U76,T76,S76,R76)*'1. Standard_Cost'!$B$29</f>
        <v>0</v>
      </c>
      <c r="AF76" s="84">
        <f t="shared" ref="AF76:AF79" si="109">SUM(AE76,AD76,AC76,AB76,Y76,U76,T76,S76,R76)</f>
        <v>0</v>
      </c>
      <c r="AG76" s="83"/>
      <c r="AH76" s="83"/>
      <c r="AI76" s="83"/>
      <c r="AJ76" s="87"/>
      <c r="AK76" s="87"/>
      <c r="AL76" s="87"/>
      <c r="AM76" s="84">
        <f>AG76*'1. Standard_Cost'!$B$25+'Incremental_Cost Year 4'!AH76*'1. Standard_Cost'!$C$25+'Incremental_Cost Year 4'!AI76*'1. Standard_Cost'!$D$25+'Incremental_Cost Year 4'!AJ76+'Incremental_Cost Year 4'!AL76+AK76</f>
        <v>0</v>
      </c>
      <c r="AN76" s="84">
        <f>AM76*'1. Standard_Cost'!$C$29</f>
        <v>0</v>
      </c>
      <c r="AO76" s="87"/>
      <c r="AQ76" s="113">
        <f t="shared" ref="AQ76:AQ79" si="110">L76+M76</f>
        <v>0</v>
      </c>
      <c r="AR76" s="113">
        <f t="shared" ref="AR76:AR79" si="111">AF76</f>
        <v>0</v>
      </c>
      <c r="AS76" s="113">
        <f t="shared" ref="AS76:AS79" si="112">AM76+AN76</f>
        <v>0</v>
      </c>
      <c r="AT76" s="113">
        <f t="shared" ref="AT76:AT79" si="113">SUM(AQ76,AR76,AS76)</f>
        <v>0</v>
      </c>
      <c r="AU76" s="154"/>
      <c r="AV76" s="154"/>
      <c r="AW76" s="154"/>
      <c r="AX76" s="154"/>
      <c r="AY76" s="154"/>
      <c r="AZ76" s="154"/>
      <c r="BA76" s="154"/>
      <c r="BB76" s="155">
        <f t="shared" ref="BB76:BB79" si="114">SUM(AU76:BA76)-AT76</f>
        <v>0</v>
      </c>
      <c r="BC76" s="28"/>
      <c r="BD76" s="322"/>
      <c r="BE76" s="322"/>
      <c r="BF76" s="322"/>
      <c r="BG76" s="322"/>
    </row>
    <row r="77" spans="1:59" ht="76.5" customHeight="1" outlineLevel="2">
      <c r="A77" s="73"/>
      <c r="B77" s="107"/>
      <c r="C77" s="189"/>
      <c r="D77" s="193"/>
      <c r="E77" s="187"/>
      <c r="F77" s="66">
        <v>2024</v>
      </c>
      <c r="G77" s="65">
        <v>2026</v>
      </c>
      <c r="H77" s="70" t="s">
        <v>639</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109"/>
        <v>0</v>
      </c>
      <c r="AG77" s="83"/>
      <c r="AH77" s="83"/>
      <c r="AI77" s="83"/>
      <c r="AJ77" s="87"/>
      <c r="AK77" s="87"/>
      <c r="AL77" s="87"/>
      <c r="AM77" s="84">
        <f>AG77*'1. Standard_Cost'!$B$25+'Incremental_Cost Year 4'!AH77*'1. Standard_Cost'!$C$25+'Incremental_Cost Year 4'!AI77*'1. Standard_Cost'!$D$25+'Incremental_Cost Year 4'!AJ77+'Incremental_Cost Year 4'!AL77+AK77</f>
        <v>0</v>
      </c>
      <c r="AN77" s="84">
        <f>AM77*'1. Standard_Cost'!$C$29</f>
        <v>0</v>
      </c>
      <c r="AO77" s="87"/>
      <c r="AQ77" s="113">
        <f t="shared" si="110"/>
        <v>0</v>
      </c>
      <c r="AR77" s="113">
        <f t="shared" si="111"/>
        <v>0</v>
      </c>
      <c r="AS77" s="113">
        <f t="shared" si="112"/>
        <v>0</v>
      </c>
      <c r="AT77" s="113">
        <f t="shared" si="113"/>
        <v>0</v>
      </c>
      <c r="AU77" s="154"/>
      <c r="AV77" s="154"/>
      <c r="AW77" s="154"/>
      <c r="AX77" s="154"/>
      <c r="AY77" s="154"/>
      <c r="AZ77" s="154"/>
      <c r="BA77" s="154"/>
      <c r="BB77" s="155">
        <f t="shared" si="114"/>
        <v>0</v>
      </c>
      <c r="BC77" s="28"/>
      <c r="BD77" s="322"/>
      <c r="BE77" s="322"/>
      <c r="BF77" s="322"/>
      <c r="BG77" s="322"/>
    </row>
    <row r="78" spans="1:59" ht="110.25" customHeight="1" outlineLevel="2">
      <c r="A78" s="73"/>
      <c r="B78" s="107"/>
      <c r="C78" s="189"/>
      <c r="D78" s="193"/>
      <c r="E78" s="187"/>
      <c r="F78" s="66">
        <v>2024</v>
      </c>
      <c r="G78" s="65">
        <v>2026</v>
      </c>
      <c r="H78" s="70" t="s">
        <v>640</v>
      </c>
      <c r="I78" s="87"/>
      <c r="J78" s="83"/>
      <c r="K78" s="83"/>
      <c r="L78" s="82" t="str">
        <f>IF(I78&lt;&gt;0,((VLOOKUP(I78,'1. Standard_Cost'!$B$4:$D$9,2)+VLOOKUP(I78,'1. Standard_Cost'!$B$4:$D$9,3))*J78*K78),"0")</f>
        <v>0</v>
      </c>
      <c r="M78" s="82">
        <f>L78*'1. Standard_Cost'!$F$4</f>
        <v>0</v>
      </c>
      <c r="N78" s="83"/>
      <c r="O78" s="83"/>
      <c r="P78" s="83"/>
      <c r="Q78" s="83"/>
      <c r="R78" s="84">
        <f>'1. Standard_Cost'!$B$13*N78*P78</f>
        <v>0</v>
      </c>
      <c r="S78" s="84">
        <f>N78*O78*P78*'1. Standard_Cost'!$C$13</f>
        <v>0</v>
      </c>
      <c r="T78" s="84">
        <f>N78*P78*Q78*'1. Standard_Cost'!$D$13</f>
        <v>0</v>
      </c>
      <c r="U78" s="84">
        <f>N78*O78*'1. Standard_Cost'!$E$13</f>
        <v>0</v>
      </c>
      <c r="V78" s="83"/>
      <c r="W78" s="83"/>
      <c r="X78" s="83"/>
      <c r="Y78" s="84">
        <f>+V78*((X78*'1. Standard_Cost'!$B$17)+(W78*X78*'1. Standard_Cost'!$C$17))</f>
        <v>0</v>
      </c>
      <c r="Z78" s="83"/>
      <c r="AA78" s="83"/>
      <c r="AB78" s="84">
        <f>+Z78*'1. Standard_Cost'!$B$21+AA78*'1. Standard_Cost'!$C$21</f>
        <v>0</v>
      </c>
      <c r="AC78" s="85">
        <f>SUM(L78:M78)*0.1</f>
        <v>0</v>
      </c>
      <c r="AD78" s="86"/>
      <c r="AE78" s="84">
        <f>SUM(AD78,AC78,AB78,Y78,U78,T78,S78,R78)*'1. Standard_Cost'!$B$29</f>
        <v>0</v>
      </c>
      <c r="AF78" s="84">
        <f t="shared" si="109"/>
        <v>0</v>
      </c>
      <c r="AG78" s="83"/>
      <c r="AH78" s="83"/>
      <c r="AI78" s="83"/>
      <c r="AJ78" s="87"/>
      <c r="AK78" s="87"/>
      <c r="AL78" s="87"/>
      <c r="AM78" s="84">
        <f>AG78*'1. Standard_Cost'!$B$25+'Incremental_Cost Year 4'!AH78*'1. Standard_Cost'!$C$25+'Incremental_Cost Year 4'!AI78*'1. Standard_Cost'!$D$25+'Incremental_Cost Year 4'!AJ78+'Incremental_Cost Year 4'!AL78+AK78</f>
        <v>0</v>
      </c>
      <c r="AN78" s="84">
        <f>AM78*'1. Standard_Cost'!$C$29</f>
        <v>0</v>
      </c>
      <c r="AO78" s="87"/>
      <c r="AQ78" s="113">
        <f t="shared" si="110"/>
        <v>0</v>
      </c>
      <c r="AR78" s="113">
        <f t="shared" si="111"/>
        <v>0</v>
      </c>
      <c r="AS78" s="113">
        <f t="shared" si="112"/>
        <v>0</v>
      </c>
      <c r="AT78" s="113">
        <f t="shared" si="113"/>
        <v>0</v>
      </c>
      <c r="AU78" s="154"/>
      <c r="AV78" s="154"/>
      <c r="AW78" s="154"/>
      <c r="AX78" s="154"/>
      <c r="AY78" s="154"/>
      <c r="AZ78" s="154"/>
      <c r="BA78" s="154"/>
      <c r="BB78" s="155">
        <f t="shared" si="114"/>
        <v>0</v>
      </c>
      <c r="BC78" s="28"/>
      <c r="BD78" s="322"/>
      <c r="BE78" s="322"/>
      <c r="BF78" s="322"/>
      <c r="BG78" s="322"/>
    </row>
    <row r="79" spans="1:59" ht="92.25" customHeight="1" outlineLevel="2">
      <c r="A79" s="73"/>
      <c r="B79" s="107"/>
      <c r="C79" s="189"/>
      <c r="D79" s="193"/>
      <c r="E79" s="187"/>
      <c r="F79" s="66">
        <v>2024</v>
      </c>
      <c r="G79" s="65">
        <v>2026</v>
      </c>
      <c r="H79" s="70" t="s">
        <v>641</v>
      </c>
      <c r="I79" s="87"/>
      <c r="J79" s="83"/>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c r="AD79" s="86"/>
      <c r="AE79" s="84">
        <f>SUM(AD79,AC79,AB79,Y79,U79,T79,S79,R79)*'1. Standard_Cost'!$B$29</f>
        <v>0</v>
      </c>
      <c r="AF79" s="84">
        <f t="shared" si="109"/>
        <v>0</v>
      </c>
      <c r="AG79" s="83"/>
      <c r="AH79" s="83"/>
      <c r="AI79" s="83"/>
      <c r="AJ79" s="87"/>
      <c r="AK79" s="87"/>
      <c r="AL79" s="87"/>
      <c r="AM79" s="84">
        <f>AG79*'1. Standard_Cost'!$B$25+'Incremental_Cost Year 4'!AH79*'1. Standard_Cost'!$C$25+'Incremental_Cost Year 4'!AI79*'1. Standard_Cost'!$D$25+'Incremental_Cost Year 4'!AJ79+'Incremental_Cost Year 4'!AL79+AK79</f>
        <v>0</v>
      </c>
      <c r="AN79" s="84">
        <f>AM79*'1. Standard_Cost'!$C$29</f>
        <v>0</v>
      </c>
      <c r="AO79" s="87"/>
      <c r="AQ79" s="113">
        <f t="shared" si="110"/>
        <v>0</v>
      </c>
      <c r="AR79" s="113">
        <f t="shared" si="111"/>
        <v>0</v>
      </c>
      <c r="AS79" s="113">
        <f t="shared" si="112"/>
        <v>0</v>
      </c>
      <c r="AT79" s="113">
        <f t="shared" si="113"/>
        <v>0</v>
      </c>
      <c r="AU79" s="154"/>
      <c r="AV79" s="154"/>
      <c r="AW79" s="154"/>
      <c r="AX79" s="154"/>
      <c r="AY79" s="154"/>
      <c r="AZ79" s="154"/>
      <c r="BA79" s="154"/>
      <c r="BB79" s="155">
        <f t="shared" si="114"/>
        <v>0</v>
      </c>
      <c r="BC79" s="28"/>
      <c r="BD79" s="322"/>
      <c r="BE79" s="322"/>
      <c r="BF79" s="322"/>
      <c r="BG79" s="322"/>
    </row>
    <row r="80" spans="1:59" ht="31.5" outlineLevel="1">
      <c r="A80" s="73"/>
      <c r="B80" s="111"/>
      <c r="C80" s="112"/>
      <c r="D80" s="136" t="s">
        <v>573</v>
      </c>
      <c r="E80" s="185" t="s">
        <v>574</v>
      </c>
      <c r="F80" s="354">
        <v>2024</v>
      </c>
      <c r="G80" s="349">
        <v>2026</v>
      </c>
      <c r="H80" s="219" t="s">
        <v>164</v>
      </c>
      <c r="I80" s="156"/>
      <c r="J80" s="156"/>
      <c r="K80" s="156"/>
      <c r="L80" s="84">
        <f>SUM(L76:L79)</f>
        <v>0</v>
      </c>
      <c r="M80" s="84">
        <f>SUM(M76:M79)</f>
        <v>0</v>
      </c>
      <c r="N80" s="84"/>
      <c r="O80" s="156"/>
      <c r="P80" s="156"/>
      <c r="Q80" s="156"/>
      <c r="R80" s="84">
        <f>SUM(R76:R79)</f>
        <v>0</v>
      </c>
      <c r="S80" s="84">
        <f>SUM(S76:S79)</f>
        <v>0</v>
      </c>
      <c r="T80" s="84">
        <f>SUM(T76:T79)</f>
        <v>0</v>
      </c>
      <c r="U80" s="84">
        <f>SUM(U76:U79)</f>
        <v>0</v>
      </c>
      <c r="V80" s="156"/>
      <c r="W80" s="156"/>
      <c r="X80" s="156"/>
      <c r="Y80" s="84">
        <f>SUM(Y76:Y79)</f>
        <v>0</v>
      </c>
      <c r="Z80" s="156"/>
      <c r="AA80" s="156"/>
      <c r="AB80" s="84">
        <f>SUM(AB76:AB79)</f>
        <v>0</v>
      </c>
      <c r="AC80" s="84">
        <f>SUM(AC76:AC79)</f>
        <v>0</v>
      </c>
      <c r="AD80" s="84">
        <f>SUM(AD76:AD79)</f>
        <v>0</v>
      </c>
      <c r="AE80" s="84">
        <f>SUM(AE76:AE79)</f>
        <v>0</v>
      </c>
      <c r="AF80" s="84">
        <f>SUM(AF76:AF79)</f>
        <v>0</v>
      </c>
      <c r="AG80" s="156"/>
      <c r="AH80" s="156"/>
      <c r="AI80" s="156"/>
      <c r="AJ80" s="84">
        <f>SUM(AJ76:AJ79)</f>
        <v>0</v>
      </c>
      <c r="AK80" s="84">
        <f>SUM(AK76:AK79)</f>
        <v>0</v>
      </c>
      <c r="AL80" s="84">
        <f>SUM(AL76:AL79)</f>
        <v>0</v>
      </c>
      <c r="AM80" s="84">
        <f>SUM(AM76:AM79)</f>
        <v>0</v>
      </c>
      <c r="AN80" s="84">
        <f>SUM(AN76:AN79)</f>
        <v>0</v>
      </c>
      <c r="AO80" s="157"/>
      <c r="AP80" s="158"/>
      <c r="AQ80" s="115">
        <f t="shared" ref="AQ80:BB80" si="115">SUM(AQ76:AQ79)</f>
        <v>0</v>
      </c>
      <c r="AR80" s="115">
        <f t="shared" si="115"/>
        <v>0</v>
      </c>
      <c r="AS80" s="115">
        <f t="shared" si="115"/>
        <v>0</v>
      </c>
      <c r="AT80" s="115">
        <f t="shared" si="115"/>
        <v>0</v>
      </c>
      <c r="AU80" s="115">
        <f t="shared" si="115"/>
        <v>0</v>
      </c>
      <c r="AV80" s="115">
        <f t="shared" si="115"/>
        <v>0</v>
      </c>
      <c r="AW80" s="115">
        <f t="shared" si="115"/>
        <v>0</v>
      </c>
      <c r="AX80" s="115">
        <f t="shared" si="115"/>
        <v>0</v>
      </c>
      <c r="AY80" s="115">
        <f t="shared" si="115"/>
        <v>0</v>
      </c>
      <c r="AZ80" s="115">
        <f t="shared" si="115"/>
        <v>0</v>
      </c>
      <c r="BA80" s="115">
        <f t="shared" si="115"/>
        <v>0</v>
      </c>
      <c r="BB80" s="115">
        <f t="shared" si="115"/>
        <v>0</v>
      </c>
      <c r="BC80" s="28"/>
      <c r="BD80" s="28"/>
      <c r="BE80" s="28"/>
      <c r="BF80" s="28"/>
    </row>
    <row r="81" spans="1:58" ht="70.5" customHeight="1" outlineLevel="2">
      <c r="A81" s="73"/>
      <c r="B81" s="107"/>
      <c r="C81" s="108"/>
      <c r="D81" s="136"/>
      <c r="E81" s="126"/>
      <c r="F81" s="66">
        <v>2024</v>
      </c>
      <c r="G81" s="65">
        <v>2026</v>
      </c>
      <c r="H81" s="67" t="s">
        <v>643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SUM(AE81,AD81,AC81,AB81,Y81,U81,T81,S81,R81)</f>
        <v>0</v>
      </c>
      <c r="AG81" s="83"/>
      <c r="AH81" s="83"/>
      <c r="AI81" s="83"/>
      <c r="AJ81" s="87"/>
      <c r="AK81" s="87"/>
      <c r="AL81" s="87"/>
      <c r="AM81" s="84">
        <f>AG81*'1. Standard_Cost'!$B$25+'Incremental_Cost Year 4'!AH81*'1. Standard_Cost'!$C$25+'Incremental_Cost Year 4'!AI81*'1. Standard_Cost'!$D$25+'Incremental_Cost Year 4'!AJ81+'Incremental_Cost Year 4'!AL81+AK81</f>
        <v>0</v>
      </c>
      <c r="AN81" s="84"/>
      <c r="AO81" s="87"/>
      <c r="AP81" s="160"/>
      <c r="AQ81" s="113">
        <f>L81+M81</f>
        <v>0</v>
      </c>
      <c r="AR81" s="113">
        <f>AF81</f>
        <v>0</v>
      </c>
      <c r="AS81" s="113">
        <f>AM81+AN81</f>
        <v>0</v>
      </c>
      <c r="AT81" s="113">
        <f>SUM(AQ81,AR81,AS81)</f>
        <v>0</v>
      </c>
      <c r="AU81" s="154"/>
      <c r="AV81" s="154"/>
      <c r="AW81" s="154"/>
      <c r="AX81" s="154"/>
      <c r="AY81" s="154"/>
      <c r="AZ81" s="154"/>
      <c r="BA81" s="154"/>
      <c r="BB81" s="155">
        <f>SUM(AU81:BA81)-AT81</f>
        <v>0</v>
      </c>
      <c r="BC81" s="28"/>
      <c r="BD81" s="28"/>
      <c r="BE81" s="28"/>
      <c r="BF81" s="28"/>
    </row>
    <row r="82" spans="1:58" ht="76.5" customHeight="1" outlineLevel="2">
      <c r="A82" s="73"/>
      <c r="B82" s="107"/>
      <c r="C82" s="108"/>
      <c r="D82" s="95"/>
      <c r="E82" s="292"/>
      <c r="F82" s="66">
        <v>2024</v>
      </c>
      <c r="G82" s="65">
        <v>2026</v>
      </c>
      <c r="H82" s="70" t="s">
        <v>644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SUM(AE82,AD82,AC82,AB82,Y82,U82,T82,S82,R82)</f>
        <v>0</v>
      </c>
      <c r="AG82" s="83"/>
      <c r="AH82" s="83"/>
      <c r="AI82" s="83"/>
      <c r="AJ82" s="87"/>
      <c r="AK82" s="87"/>
      <c r="AL82" s="87"/>
      <c r="AM82" s="84">
        <f>AG82*'1. Standard_Cost'!$B$25+'Incremental_Cost Year 4'!AH82*'1. Standard_Cost'!$C$25+'Incremental_Cost Year 4'!AI82*'1. Standard_Cost'!$D$25+'Incremental_Cost Year 4'!AJ82+'Incremental_Cost Year 4'!AL82+AK82</f>
        <v>0</v>
      </c>
      <c r="AN82" s="84">
        <f>AM82*'1. Standard_Cost'!$C$29</f>
        <v>0</v>
      </c>
      <c r="AO82" s="87"/>
      <c r="AP82" s="160"/>
      <c r="AQ82" s="113">
        <f>L82+M82</f>
        <v>0</v>
      </c>
      <c r="AR82" s="113">
        <f>AF82</f>
        <v>0</v>
      </c>
      <c r="AS82" s="113">
        <f>AM82+AN82</f>
        <v>0</v>
      </c>
      <c r="AT82" s="113">
        <f>SUM(AQ82,AR82,AS82)</f>
        <v>0</v>
      </c>
      <c r="AU82" s="154"/>
      <c r="AV82" s="154"/>
      <c r="AW82" s="154"/>
      <c r="AX82" s="154"/>
      <c r="AY82" s="154"/>
      <c r="AZ82" s="154"/>
      <c r="BA82" s="154"/>
      <c r="BB82" s="155">
        <f>SUM(AU82:BA82)-AT82</f>
        <v>0</v>
      </c>
      <c r="BC82" s="28"/>
      <c r="BD82" s="28"/>
      <c r="BE82" s="28"/>
      <c r="BF82" s="28"/>
    </row>
    <row r="83" spans="1:58" ht="43.5" customHeight="1" outlineLevel="2">
      <c r="A83" s="73"/>
      <c r="B83" s="107"/>
      <c r="C83" s="108"/>
      <c r="D83" s="121"/>
      <c r="E83" s="292"/>
      <c r="F83" s="66">
        <v>2026</v>
      </c>
      <c r="G83" s="65">
        <v>2026</v>
      </c>
      <c r="H83" s="70" t="s">
        <v>642</v>
      </c>
      <c r="I83" s="87"/>
      <c r="J83" s="83"/>
      <c r="K83" s="83"/>
      <c r="L83" s="82" t="str">
        <f>IF(I83&lt;&gt;0,((VLOOKUP(I83,'1. Standard_Cost'!$B$4:$D$9,2)+VLOOKUP(I83,'1. Standard_Cost'!$B$4:$D$9,3))*J83*K83),"0")</f>
        <v>0</v>
      </c>
      <c r="M83" s="82">
        <f>L83*'1. Standard_Cost'!$F$4</f>
        <v>0</v>
      </c>
      <c r="N83" s="83"/>
      <c r="O83" s="83"/>
      <c r="P83" s="83"/>
      <c r="Q83" s="83"/>
      <c r="R83" s="84">
        <f>'1. Standard_Cost'!$B$13*N83*P83</f>
        <v>0</v>
      </c>
      <c r="S83" s="84">
        <f>N83*O83*P83*'1. Standard_Cost'!$C$13</f>
        <v>0</v>
      </c>
      <c r="T83" s="84">
        <f>N83*P83*Q83*'1. Standard_Cost'!$D$13</f>
        <v>0</v>
      </c>
      <c r="U83" s="84">
        <f>N83*O83*'1. Standard_Cost'!$E$13</f>
        <v>0</v>
      </c>
      <c r="V83" s="83"/>
      <c r="W83" s="83"/>
      <c r="X83" s="83"/>
      <c r="Y83" s="84">
        <f>+V83*((X83*'1. Standard_Cost'!$B$17)+(W83*X83*'1. Standard_Cost'!$C$17))</f>
        <v>0</v>
      </c>
      <c r="Z83" s="83"/>
      <c r="AA83" s="83"/>
      <c r="AB83" s="84">
        <f>+Z83*'1. Standard_Cost'!$B$21+AA83*'1. Standard_Cost'!$C$21</f>
        <v>0</v>
      </c>
      <c r="AC83" s="85"/>
      <c r="AD83" s="86"/>
      <c r="AE83" s="84">
        <f>SUM(AD83,AC83,AB83,Y83,U83,T83,S83,R83)*'1. Standard_Cost'!$B$29</f>
        <v>0</v>
      </c>
      <c r="AF83" s="84">
        <f>SUM(AE83,AD83,AC83,AB83,Y83,U83,T83,S83,R83)</f>
        <v>0</v>
      </c>
      <c r="AG83" s="83"/>
      <c r="AH83" s="83"/>
      <c r="AI83" s="83"/>
      <c r="AJ83" s="87"/>
      <c r="AK83" s="87"/>
      <c r="AL83" s="87"/>
      <c r="AM83" s="84">
        <f>AG83*'1. Standard_Cost'!$B$25+'Incremental_Cost Year 4'!AH83*'1. Standard_Cost'!$C$25+'Incremental_Cost Year 4'!AI83*'1. Standard_Cost'!$D$25+'Incremental_Cost Year 4'!AJ83+'Incremental_Cost Year 4'!AL83+AK83</f>
        <v>0</v>
      </c>
      <c r="AN83" s="84">
        <f>AM83*'1. Standard_Cost'!$C$29</f>
        <v>0</v>
      </c>
      <c r="AO83" s="87"/>
      <c r="AP83" s="160"/>
      <c r="AQ83" s="113">
        <f>L83+M83</f>
        <v>0</v>
      </c>
      <c r="AR83" s="113">
        <f>AF83</f>
        <v>0</v>
      </c>
      <c r="AS83" s="113">
        <f>AM83+AN83</f>
        <v>0</v>
      </c>
      <c r="AT83" s="113">
        <f>SUM(AQ83,AR83,AS83)</f>
        <v>0</v>
      </c>
      <c r="AU83" s="154"/>
      <c r="AV83" s="154"/>
      <c r="AW83" s="154"/>
      <c r="AX83" s="154"/>
      <c r="AY83" s="154"/>
      <c r="AZ83" s="154"/>
      <c r="BA83" s="154"/>
      <c r="BB83" s="155">
        <f>SUM(AU83:BA83)-AT83</f>
        <v>0</v>
      </c>
      <c r="BC83" s="28"/>
      <c r="BD83" s="28"/>
      <c r="BE83" s="28"/>
      <c r="BF83" s="28"/>
    </row>
    <row r="84" spans="1:58" ht="43.5" customHeight="1" outlineLevel="2">
      <c r="A84" s="73"/>
      <c r="B84" s="107"/>
      <c r="C84" s="108"/>
      <c r="D84" s="121"/>
      <c r="E84" s="292"/>
      <c r="F84" s="66">
        <v>2024</v>
      </c>
      <c r="G84" s="65">
        <v>2026</v>
      </c>
      <c r="H84" s="67" t="s">
        <v>645</v>
      </c>
      <c r="I84" s="87"/>
      <c r="J84" s="83"/>
      <c r="K84" s="83"/>
      <c r="L84" s="82" t="str">
        <f>IF(I84&lt;&gt;0,((VLOOKUP(I84,'1. Standard_Cost'!$B$4:$D$9,2)+VLOOKUP(I84,'1. Standard_Cost'!$B$4:$D$9,3))*J84*K84),"0")</f>
        <v>0</v>
      </c>
      <c r="M84" s="82">
        <f>L84*'1. Standard_Cost'!$F$4</f>
        <v>0</v>
      </c>
      <c r="N84" s="99"/>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 t="shared" ref="AF84:AF85" si="116">SUM(AE84,AD84,AC84,AB84,Y84,U84,T84,S84,R84)</f>
        <v>0</v>
      </c>
      <c r="AG84" s="83"/>
      <c r="AH84" s="83"/>
      <c r="AI84" s="83"/>
      <c r="AJ84" s="87"/>
      <c r="AK84" s="87"/>
      <c r="AL84" s="87"/>
      <c r="AM84" s="84">
        <f>AG84*'1. Standard_Cost'!$B$25+'Incremental_Cost Year 4'!AH84*'1. Standard_Cost'!$C$25+'Incremental_Cost Year 4'!AI84*'1. Standard_Cost'!$D$25+'Incremental_Cost Year 4'!AJ84+'Incremental_Cost Year 4'!AL84+AK84</f>
        <v>0</v>
      </c>
      <c r="AN84" s="84">
        <f>AM84*'1. Standard_Cost'!$C$29</f>
        <v>0</v>
      </c>
      <c r="AO84" s="166"/>
      <c r="AP84" s="160"/>
      <c r="AQ84" s="113">
        <f t="shared" ref="AQ84:AQ85" si="117">L84+M84</f>
        <v>0</v>
      </c>
      <c r="AR84" s="113">
        <f t="shared" ref="AR84:AR85" si="118">AF84</f>
        <v>0</v>
      </c>
      <c r="AS84" s="113">
        <f t="shared" ref="AS84:AS85" si="119">AM84+AN84</f>
        <v>0</v>
      </c>
      <c r="AT84" s="113">
        <f t="shared" ref="AT84:AT85" si="120">SUM(AQ84,AR84,AS84)</f>
        <v>0</v>
      </c>
      <c r="AU84" s="154"/>
      <c r="AV84" s="154"/>
      <c r="AW84" s="154"/>
      <c r="AX84" s="154"/>
      <c r="AY84" s="154"/>
      <c r="AZ84" s="154"/>
      <c r="BA84" s="154"/>
      <c r="BB84" s="155">
        <f t="shared" ref="BB84:BB85" si="121">SUM(AU84:BA84)-AT84</f>
        <v>0</v>
      </c>
      <c r="BC84" s="28"/>
      <c r="BD84" s="28"/>
      <c r="BE84" s="28"/>
      <c r="BF84" s="28"/>
    </row>
    <row r="85" spans="1:58" ht="43.5" customHeight="1" outlineLevel="2">
      <c r="A85" s="73"/>
      <c r="B85" s="107"/>
      <c r="C85" s="108"/>
      <c r="D85" s="90"/>
      <c r="E85" s="81"/>
      <c r="F85" s="66">
        <v>2024</v>
      </c>
      <c r="G85" s="65">
        <v>2026</v>
      </c>
      <c r="H85" s="67" t="s">
        <v>646</v>
      </c>
      <c r="I85" s="87"/>
      <c r="J85" s="83"/>
      <c r="K85" s="83"/>
      <c r="L85" s="82" t="str">
        <f>IF(I85&lt;&gt;0,((VLOOKUP(I85,'1. Standard_Cost'!$B$4:$D$9,2)+VLOOKUP(I85,'1. Standard_Cost'!$B$4:$D$9,3))*J85*K85),"0")</f>
        <v>0</v>
      </c>
      <c r="M85" s="82">
        <f>L85*'1. Standard_Cost'!$F$4</f>
        <v>0</v>
      </c>
      <c r="N85" s="99"/>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 t="shared" si="116"/>
        <v>0</v>
      </c>
      <c r="AG85" s="83"/>
      <c r="AH85" s="83"/>
      <c r="AI85" s="83"/>
      <c r="AJ85" s="87"/>
      <c r="AK85" s="87"/>
      <c r="AL85" s="87"/>
      <c r="AM85" s="84">
        <f>AG85*'1. Standard_Cost'!$B$25+'Incremental_Cost Year 4'!AH85*'1. Standard_Cost'!$C$25+'Incremental_Cost Year 4'!AI85*'1. Standard_Cost'!$D$25+'Incremental_Cost Year 4'!AJ85+'Incremental_Cost Year 4'!AL85+AK85</f>
        <v>0</v>
      </c>
      <c r="AN85" s="84">
        <f>AM85*'1. Standard_Cost'!$C$29</f>
        <v>0</v>
      </c>
      <c r="AO85" s="166"/>
      <c r="AP85" s="160"/>
      <c r="AQ85" s="113">
        <f t="shared" si="117"/>
        <v>0</v>
      </c>
      <c r="AR85" s="113">
        <f t="shared" si="118"/>
        <v>0</v>
      </c>
      <c r="AS85" s="113">
        <f t="shared" si="119"/>
        <v>0</v>
      </c>
      <c r="AT85" s="113">
        <f t="shared" si="120"/>
        <v>0</v>
      </c>
      <c r="AU85" s="154"/>
      <c r="AV85" s="154"/>
      <c r="AW85" s="154"/>
      <c r="AX85" s="154"/>
      <c r="AY85" s="154"/>
      <c r="AZ85" s="154"/>
      <c r="BA85" s="154"/>
      <c r="BB85" s="155">
        <f t="shared" si="121"/>
        <v>0</v>
      </c>
      <c r="BC85" s="28"/>
      <c r="BD85" s="28"/>
      <c r="BE85" s="28"/>
      <c r="BF85" s="28"/>
    </row>
    <row r="86" spans="1:58" ht="47.25" outlineLevel="2">
      <c r="A86" s="73"/>
      <c r="B86" s="111"/>
      <c r="C86" s="112"/>
      <c r="D86" s="120" t="s">
        <v>575</v>
      </c>
      <c r="E86" s="120" t="s">
        <v>576</v>
      </c>
      <c r="F86" s="354">
        <v>2024</v>
      </c>
      <c r="G86" s="349">
        <v>2026</v>
      </c>
      <c r="H86" s="219" t="s">
        <v>181</v>
      </c>
      <c r="I86" s="156"/>
      <c r="J86" s="156"/>
      <c r="K86" s="156"/>
      <c r="L86" s="84">
        <f>SUM(L81:L85)</f>
        <v>0</v>
      </c>
      <c r="M86" s="84">
        <f>SUM(M81:M85)</f>
        <v>0</v>
      </c>
      <c r="N86" s="156"/>
      <c r="O86" s="156"/>
      <c r="P86" s="156"/>
      <c r="Q86" s="156"/>
      <c r="R86" s="84">
        <f t="shared" ref="R86:U86" si="122">SUM(R81:R85)</f>
        <v>0</v>
      </c>
      <c r="S86" s="84">
        <f t="shared" si="122"/>
        <v>0</v>
      </c>
      <c r="T86" s="84">
        <f t="shared" si="122"/>
        <v>0</v>
      </c>
      <c r="U86" s="84">
        <f t="shared" si="122"/>
        <v>0</v>
      </c>
      <c r="V86" s="156"/>
      <c r="W86" s="156"/>
      <c r="X86" s="156"/>
      <c r="Y86" s="84">
        <f>SUM(Y81:Y85)</f>
        <v>0</v>
      </c>
      <c r="Z86" s="156"/>
      <c r="AA86" s="156"/>
      <c r="AB86" s="84">
        <f t="shared" ref="AB86:AF86" si="123">SUM(AB81:AB85)</f>
        <v>0</v>
      </c>
      <c r="AC86" s="84">
        <f t="shared" si="123"/>
        <v>0</v>
      </c>
      <c r="AD86" s="84">
        <f t="shared" si="123"/>
        <v>0</v>
      </c>
      <c r="AE86" s="84">
        <f t="shared" si="123"/>
        <v>0</v>
      </c>
      <c r="AF86" s="84">
        <f t="shared" si="123"/>
        <v>0</v>
      </c>
      <c r="AG86" s="156"/>
      <c r="AH86" s="156"/>
      <c r="AI86" s="156"/>
      <c r="AJ86" s="84">
        <f t="shared" ref="AJ86:AN86" si="124">SUM(AJ81:AJ85)</f>
        <v>0</v>
      </c>
      <c r="AK86" s="84">
        <f t="shared" si="124"/>
        <v>0</v>
      </c>
      <c r="AL86" s="84">
        <f t="shared" si="124"/>
        <v>0</v>
      </c>
      <c r="AM86" s="84">
        <f t="shared" si="124"/>
        <v>0</v>
      </c>
      <c r="AN86" s="84">
        <f t="shared" si="124"/>
        <v>0</v>
      </c>
      <c r="AO86" s="157"/>
      <c r="AP86" s="158"/>
      <c r="AQ86" s="84">
        <f t="shared" ref="AQ86:BA86" si="125">SUM(AQ81:AQ85)</f>
        <v>0</v>
      </c>
      <c r="AR86" s="84">
        <f t="shared" si="125"/>
        <v>0</v>
      </c>
      <c r="AS86" s="84">
        <f t="shared" si="125"/>
        <v>0</v>
      </c>
      <c r="AT86" s="84">
        <f t="shared" si="125"/>
        <v>0</v>
      </c>
      <c r="AU86" s="84">
        <f t="shared" si="125"/>
        <v>0</v>
      </c>
      <c r="AV86" s="84">
        <f t="shared" si="125"/>
        <v>0</v>
      </c>
      <c r="AW86" s="84">
        <f t="shared" si="125"/>
        <v>0</v>
      </c>
      <c r="AX86" s="84">
        <f t="shared" si="125"/>
        <v>0</v>
      </c>
      <c r="AY86" s="84">
        <f t="shared" si="125"/>
        <v>0</v>
      </c>
      <c r="AZ86" s="84">
        <f t="shared" si="125"/>
        <v>0</v>
      </c>
      <c r="BA86" s="84">
        <f t="shared" si="125"/>
        <v>0</v>
      </c>
      <c r="BB86" s="115">
        <f t="shared" ref="BB86" si="126">SUM(BB81:BB83)</f>
        <v>0</v>
      </c>
      <c r="BC86" s="28"/>
      <c r="BD86" s="28"/>
      <c r="BE86" s="28"/>
      <c r="BF86" s="28"/>
    </row>
    <row r="87" spans="1:58" ht="63" outlineLevel="1">
      <c r="A87" s="73"/>
      <c r="B87" s="107"/>
      <c r="C87" s="108"/>
      <c r="D87" s="192"/>
      <c r="E87" s="201"/>
      <c r="F87" s="251">
        <v>2024</v>
      </c>
      <c r="G87" s="65">
        <v>2026</v>
      </c>
      <c r="H87" s="70" t="s">
        <v>647</v>
      </c>
      <c r="I87" s="87"/>
      <c r="J87" s="83"/>
      <c r="K87" s="83"/>
      <c r="L87" s="82" t="str">
        <f>IF(I87&lt;&gt;0,((VLOOKUP(I87,'1. Standard_Cost'!$B$4:$D$9,2)+VLOOKUP(I87,'1. Standard_Cost'!$B$4:$D$9,3))*J87*K87),"0")</f>
        <v>0</v>
      </c>
      <c r="M87" s="82">
        <f>L87*'1. Standard_Cost'!$F$4</f>
        <v>0</v>
      </c>
      <c r="N87" s="83"/>
      <c r="O87" s="83"/>
      <c r="P87" s="83"/>
      <c r="Q87" s="83"/>
      <c r="R87" s="84">
        <f>'1. Standard_Cost'!$B$13*N87*P87</f>
        <v>0</v>
      </c>
      <c r="S87" s="84">
        <f>N87*O87*P87*'1. Standard_Cost'!$C$13</f>
        <v>0</v>
      </c>
      <c r="T87" s="84">
        <f>N87*P87*Q87*'1. Standard_Cost'!$D$13</f>
        <v>0</v>
      </c>
      <c r="U87" s="84">
        <f>N87*O87*'1. Standard_Cost'!$E$13</f>
        <v>0</v>
      </c>
      <c r="V87" s="83"/>
      <c r="W87" s="83"/>
      <c r="X87" s="83"/>
      <c r="Y87" s="84">
        <f>+V87*((X87*'1. Standard_Cost'!$B$17)+(W87*X87*'1. Standard_Cost'!$C$17))</f>
        <v>0</v>
      </c>
      <c r="Z87" s="83"/>
      <c r="AA87" s="83"/>
      <c r="AB87" s="84">
        <f>+Z87*'1. Standard_Cost'!$B$21+AA87*'1. Standard_Cost'!$C$21</f>
        <v>0</v>
      </c>
      <c r="AC87" s="85"/>
      <c r="AD87" s="86"/>
      <c r="AE87" s="84">
        <f>SUM(AD87,AC87,AB87,Y87,U87,T87,S87,R87)*'1. Standard_Cost'!$B$29</f>
        <v>0</v>
      </c>
      <c r="AF87" s="84">
        <f>SUM(AE87,AD87,AC87,AB87,Y87,U87,T87,S87,R87)</f>
        <v>0</v>
      </c>
      <c r="AG87" s="83"/>
      <c r="AH87" s="83"/>
      <c r="AI87" s="83"/>
      <c r="AJ87" s="87"/>
      <c r="AK87" s="87"/>
      <c r="AL87" s="87"/>
      <c r="AM87" s="84">
        <f>AG87*'1. Standard_Cost'!$B$25+'Incremental_Cost Year 4'!AH87*'1. Standard_Cost'!$C$25+'Incremental_Cost Year 4'!AI87*'1. Standard_Cost'!$D$25+'Incremental_Cost Year 4'!AJ87+'Incremental_Cost Year 4'!AL87+AK87</f>
        <v>0</v>
      </c>
      <c r="AN87" s="84"/>
      <c r="AO87" s="87"/>
      <c r="AP87" s="160"/>
      <c r="AQ87" s="113">
        <f>L87+M87</f>
        <v>0</v>
      </c>
      <c r="AR87" s="113">
        <f>AF87</f>
        <v>0</v>
      </c>
      <c r="AS87" s="113">
        <f>AM87+AN87</f>
        <v>0</v>
      </c>
      <c r="AT87" s="113">
        <f>SUM(AQ87,AR87,AS87)</f>
        <v>0</v>
      </c>
      <c r="AU87" s="154"/>
      <c r="AV87" s="154"/>
      <c r="AW87" s="154"/>
      <c r="AX87" s="154"/>
      <c r="AY87" s="154"/>
      <c r="AZ87" s="154"/>
      <c r="BA87" s="154"/>
      <c r="BB87" s="155">
        <f>SUM(AU87:BA87)-AT87</f>
        <v>0</v>
      </c>
      <c r="BC87" s="28"/>
      <c r="BD87" s="28"/>
      <c r="BE87" s="28"/>
      <c r="BF87" s="28"/>
    </row>
    <row r="88" spans="1:58" ht="78.75" outlineLevel="2">
      <c r="A88" s="73"/>
      <c r="B88" s="107"/>
      <c r="C88" s="108"/>
      <c r="D88" s="193"/>
      <c r="E88" s="203"/>
      <c r="F88" s="251">
        <v>2024</v>
      </c>
      <c r="G88" s="65">
        <v>2026</v>
      </c>
      <c r="H88" s="70" t="s">
        <v>649</v>
      </c>
      <c r="I88" s="87"/>
      <c r="J88" s="83"/>
      <c r="K88" s="83"/>
      <c r="L88" s="82" t="str">
        <f>IF(I88&lt;&gt;0,((VLOOKUP(I88,'1. Standard_Cost'!$B$4:$D$9,2)+VLOOKUP(I88,'1. Standard_Cost'!$B$4:$D$9,3))*J88*K88),"0")</f>
        <v>0</v>
      </c>
      <c r="M88" s="82">
        <f>L88*'1. Standard_Cost'!$F$4</f>
        <v>0</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4'!AH88*'1. Standard_Cost'!$C$25+'Incremental_Cost Year 4'!AI88*'1. Standard_Cost'!$D$25+'Incremental_Cost Year 4'!AJ88+'Incremental_Cost Year 4'!AL88+AK88</f>
        <v>0</v>
      </c>
      <c r="AN88" s="84">
        <f>AM88*'1. Standard_Cost'!$C$29</f>
        <v>0</v>
      </c>
      <c r="AO88" s="87"/>
      <c r="AP88" s="160"/>
      <c r="AQ88" s="113">
        <f>L88+M88</f>
        <v>0</v>
      </c>
      <c r="AR88" s="113">
        <f>AF88</f>
        <v>0</v>
      </c>
      <c r="AS88" s="113">
        <f>AM88+AN88</f>
        <v>0</v>
      </c>
      <c r="AT88" s="113">
        <f>SUM(AQ88,AR88,AS88)</f>
        <v>0</v>
      </c>
      <c r="AU88" s="154"/>
      <c r="AV88" s="154"/>
      <c r="AW88" s="154"/>
      <c r="AX88" s="154"/>
      <c r="AY88" s="154"/>
      <c r="AZ88" s="154"/>
      <c r="BA88" s="154"/>
      <c r="BB88" s="155">
        <f>SUM(AU88:BA88)-AT88</f>
        <v>0</v>
      </c>
      <c r="BC88" s="28"/>
      <c r="BD88" s="28"/>
      <c r="BE88" s="28"/>
      <c r="BF88" s="28"/>
    </row>
    <row r="89" spans="1:58" ht="63" outlineLevel="2">
      <c r="A89" s="73"/>
      <c r="B89" s="107"/>
      <c r="C89" s="108"/>
      <c r="D89" s="193"/>
      <c r="E89" s="203"/>
      <c r="F89" s="251">
        <v>2024</v>
      </c>
      <c r="G89" s="65">
        <v>2026</v>
      </c>
      <c r="H89" s="67" t="s">
        <v>650</v>
      </c>
      <c r="I89" s="87"/>
      <c r="J89" s="83"/>
      <c r="K89" s="83"/>
      <c r="L89" s="82" t="str">
        <f>IF(I89&lt;&gt;0,((VLOOKUP(I89,'1. Standard_Cost'!$B$4:$D$9,2)+VLOOKUP(I89,'1. Standard_Cost'!$B$4:$D$9,3))*J89*K89),"0")</f>
        <v>0</v>
      </c>
      <c r="M89" s="82">
        <f>L89*'1. Standard_Cost'!$F$4</f>
        <v>0</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4'!AH89*'1. Standard_Cost'!$C$25+'Incremental_Cost Year 4'!AI89*'1. Standard_Cost'!$D$25+'Incremental_Cost Year 4'!AJ89+'Incremental_Cost Year 4'!AL89+AK89</f>
        <v>0</v>
      </c>
      <c r="AN89" s="84">
        <f>AM89*'1. Standard_Cost'!$C$29</f>
        <v>0</v>
      </c>
      <c r="AO89" s="153"/>
      <c r="AQ89" s="113">
        <f>L89+M89</f>
        <v>0</v>
      </c>
      <c r="AR89" s="113">
        <f>AF89</f>
        <v>0</v>
      </c>
      <c r="AS89" s="113">
        <f>AM89+AN89</f>
        <v>0</v>
      </c>
      <c r="AT89" s="113">
        <f>SUM(AQ89,AR89,AS89)</f>
        <v>0</v>
      </c>
      <c r="AU89" s="154"/>
      <c r="AV89" s="154"/>
      <c r="AW89" s="154"/>
      <c r="AX89" s="154"/>
      <c r="AY89" s="154"/>
      <c r="AZ89" s="154"/>
      <c r="BA89" s="154"/>
      <c r="BB89" s="155">
        <f>SUM(AU89:BA89)-AT89</f>
        <v>0</v>
      </c>
      <c r="BC89" s="28"/>
      <c r="BD89" s="28"/>
      <c r="BE89" s="28"/>
      <c r="BF89" s="28"/>
    </row>
    <row r="90" spans="1:58" ht="32.450000000000003" customHeight="1" outlineLevel="2">
      <c r="A90" s="73"/>
      <c r="B90" s="107"/>
      <c r="C90" s="108"/>
      <c r="D90" s="194"/>
      <c r="E90" s="205"/>
      <c r="F90" s="251">
        <v>2024</v>
      </c>
      <c r="G90" s="65">
        <v>2026</v>
      </c>
      <c r="H90" s="67" t="s">
        <v>648</v>
      </c>
      <c r="I90" s="87"/>
      <c r="J90" s="83"/>
      <c r="K90" s="99"/>
      <c r="L90" s="82" t="str">
        <f>IF(I90&lt;&gt;0,((VLOOKUP(I90,'1. Standard_Cost'!$B$4:$D$9,2)+VLOOKUP(I90,'1. Standard_Cost'!$B$4:$D$9,3))*J90*K90),"0")</f>
        <v>0</v>
      </c>
      <c r="M90" s="82">
        <f>L90*'1. Standard_Cost'!$F$4</f>
        <v>0</v>
      </c>
      <c r="N90" s="83"/>
      <c r="O90" s="83"/>
      <c r="P90" s="83"/>
      <c r="Q90" s="83"/>
      <c r="R90" s="84">
        <f>'1. Standard_Cost'!$B$13*N90*P90</f>
        <v>0</v>
      </c>
      <c r="S90" s="84">
        <f>N90*O90*P90*'1. Standard_Cost'!$C$13</f>
        <v>0</v>
      </c>
      <c r="T90" s="84">
        <f>N90*P90*Q90*'1. Standard_Cost'!$D$13</f>
        <v>0</v>
      </c>
      <c r="U90" s="84">
        <f>N90*O90*'1. Standard_Cost'!$E$13</f>
        <v>0</v>
      </c>
      <c r="V90" s="99"/>
      <c r="W90" s="99"/>
      <c r="X90" s="99"/>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4'!AH90*'1. Standard_Cost'!$C$25+'Incremental_Cost Year 4'!AI90*'1. Standard_Cost'!$D$25+'Incremental_Cost Year 4'!AJ90+'Incremental_Cost Year 4'!AL90+AK90</f>
        <v>0</v>
      </c>
      <c r="AN90" s="84">
        <f>AM90*'1. Standard_Cost'!$C$29</f>
        <v>0</v>
      </c>
      <c r="AO90" s="273"/>
      <c r="AQ90" s="113">
        <f>L90+M90</f>
        <v>0</v>
      </c>
      <c r="AR90" s="113">
        <f>AF90</f>
        <v>0</v>
      </c>
      <c r="AS90" s="113">
        <f>AM90+AN90</f>
        <v>0</v>
      </c>
      <c r="AT90" s="113">
        <f>SUM(AQ90,AR90,AS90)</f>
        <v>0</v>
      </c>
      <c r="AU90" s="154"/>
      <c r="AV90" s="154"/>
      <c r="AW90" s="154"/>
      <c r="AX90" s="154"/>
      <c r="AY90" s="154"/>
      <c r="AZ90" s="154"/>
      <c r="BA90" s="154"/>
      <c r="BB90" s="155">
        <f>SUM(AU90:BA90)-AT90</f>
        <v>0</v>
      </c>
      <c r="BC90" s="28"/>
      <c r="BD90" s="28"/>
      <c r="BE90" s="28"/>
      <c r="BF90" s="28"/>
    </row>
    <row r="91" spans="1:58" ht="31.5" outlineLevel="2">
      <c r="A91" s="73"/>
      <c r="B91" s="111"/>
      <c r="C91" s="112"/>
      <c r="D91" s="196" t="s">
        <v>578</v>
      </c>
      <c r="E91" s="253" t="s">
        <v>577</v>
      </c>
      <c r="F91" s="354">
        <v>2024</v>
      </c>
      <c r="G91" s="349">
        <v>2026</v>
      </c>
      <c r="H91" s="219" t="s">
        <v>182</v>
      </c>
      <c r="I91" s="227"/>
      <c r="J91" s="156"/>
      <c r="K91" s="156"/>
      <c r="L91" s="84">
        <f>SUM(L87:L90)</f>
        <v>0</v>
      </c>
      <c r="M91" s="84">
        <f>SUM(M87:M90)</f>
        <v>0</v>
      </c>
      <c r="N91" s="156"/>
      <c r="O91" s="156"/>
      <c r="P91" s="156"/>
      <c r="Q91" s="156"/>
      <c r="R91" s="84">
        <f t="shared" ref="R91:U91" si="127">SUM(R87:R90)</f>
        <v>0</v>
      </c>
      <c r="S91" s="84">
        <f t="shared" si="127"/>
        <v>0</v>
      </c>
      <c r="T91" s="84">
        <f t="shared" si="127"/>
        <v>0</v>
      </c>
      <c r="U91" s="84">
        <f t="shared" si="127"/>
        <v>0</v>
      </c>
      <c r="V91" s="156"/>
      <c r="W91" s="156"/>
      <c r="X91" s="156"/>
      <c r="Y91" s="84">
        <f>SUM(Y87:Y90)</f>
        <v>0</v>
      </c>
      <c r="Z91" s="156"/>
      <c r="AA91" s="156"/>
      <c r="AB91" s="84">
        <f t="shared" ref="AB91:AF91" si="128">SUM(AB87:AB90)</f>
        <v>0</v>
      </c>
      <c r="AC91" s="84">
        <f t="shared" si="128"/>
        <v>0</v>
      </c>
      <c r="AD91" s="84">
        <f t="shared" si="128"/>
        <v>0</v>
      </c>
      <c r="AE91" s="84">
        <f t="shared" si="128"/>
        <v>0</v>
      </c>
      <c r="AF91" s="84">
        <f t="shared" si="128"/>
        <v>0</v>
      </c>
      <c r="AG91" s="156"/>
      <c r="AH91" s="156"/>
      <c r="AI91" s="156"/>
      <c r="AJ91" s="84">
        <f t="shared" ref="AJ91:AN91" si="129">SUM(AJ87:AJ90)</f>
        <v>0</v>
      </c>
      <c r="AK91" s="84">
        <f t="shared" si="129"/>
        <v>0</v>
      </c>
      <c r="AL91" s="84">
        <f t="shared" si="129"/>
        <v>0</v>
      </c>
      <c r="AM91" s="84">
        <f t="shared" si="129"/>
        <v>0</v>
      </c>
      <c r="AN91" s="84">
        <f t="shared" si="129"/>
        <v>0</v>
      </c>
      <c r="AO91" s="157"/>
      <c r="AP91" s="158"/>
      <c r="AQ91" s="84">
        <f t="shared" ref="AQ91:BB91" si="130">SUM(AQ87:AQ90)</f>
        <v>0</v>
      </c>
      <c r="AR91" s="84">
        <f t="shared" si="130"/>
        <v>0</v>
      </c>
      <c r="AS91" s="84">
        <f t="shared" si="130"/>
        <v>0</v>
      </c>
      <c r="AT91" s="84">
        <f t="shared" si="130"/>
        <v>0</v>
      </c>
      <c r="AU91" s="84">
        <f t="shared" si="130"/>
        <v>0</v>
      </c>
      <c r="AV91" s="84">
        <f t="shared" si="130"/>
        <v>0</v>
      </c>
      <c r="AW91" s="84">
        <f t="shared" si="130"/>
        <v>0</v>
      </c>
      <c r="AX91" s="84">
        <f t="shared" si="130"/>
        <v>0</v>
      </c>
      <c r="AY91" s="84">
        <f t="shared" si="130"/>
        <v>0</v>
      </c>
      <c r="AZ91" s="84">
        <f t="shared" si="130"/>
        <v>0</v>
      </c>
      <c r="BA91" s="84">
        <f t="shared" si="130"/>
        <v>0</v>
      </c>
      <c r="BB91" s="84">
        <f t="shared" si="130"/>
        <v>0</v>
      </c>
      <c r="BC91" s="28"/>
      <c r="BD91" s="28"/>
      <c r="BE91" s="28"/>
      <c r="BF91" s="28"/>
    </row>
    <row r="92" spans="1:58" ht="52.9" customHeight="1" outlineLevel="2">
      <c r="A92" s="97"/>
      <c r="B92" s="179"/>
      <c r="C92" s="527" t="s">
        <v>579</v>
      </c>
      <c r="D92" s="527"/>
      <c r="E92" s="528"/>
      <c r="F92" s="177"/>
      <c r="G92" s="128"/>
      <c r="H92" s="98" t="s">
        <v>580</v>
      </c>
      <c r="I92" s="161"/>
      <c r="J92" s="161"/>
      <c r="K92" s="161"/>
      <c r="L92" s="162">
        <f>SUM(,L96,L101,L109,L114)</f>
        <v>0</v>
      </c>
      <c r="M92" s="162">
        <f>SUM(,M96,M101,M109,M114)</f>
        <v>0</v>
      </c>
      <c r="N92" s="161"/>
      <c r="O92" s="161"/>
      <c r="P92" s="161"/>
      <c r="Q92" s="161"/>
      <c r="R92" s="162">
        <f t="shared" ref="R92:U92" si="131">SUM(,R96,R101,R109,R114)</f>
        <v>0</v>
      </c>
      <c r="S92" s="162">
        <f t="shared" si="131"/>
        <v>0</v>
      </c>
      <c r="T92" s="162">
        <f t="shared" si="131"/>
        <v>0</v>
      </c>
      <c r="U92" s="162">
        <f t="shared" si="131"/>
        <v>0</v>
      </c>
      <c r="V92" s="161"/>
      <c r="W92" s="161"/>
      <c r="X92" s="161"/>
      <c r="Y92" s="162">
        <f>SUM(,Y96,Y101,Y109,Y114)</f>
        <v>0</v>
      </c>
      <c r="Z92" s="162"/>
      <c r="AA92" s="162"/>
      <c r="AB92" s="162">
        <f t="shared" ref="AB92:AF92" si="132">SUM(,AB96,AB101,AB109,AB114)</f>
        <v>0</v>
      </c>
      <c r="AC92" s="162">
        <f t="shared" si="132"/>
        <v>0</v>
      </c>
      <c r="AD92" s="162">
        <f t="shared" si="132"/>
        <v>0</v>
      </c>
      <c r="AE92" s="162">
        <f t="shared" si="132"/>
        <v>0</v>
      </c>
      <c r="AF92" s="162">
        <f t="shared" si="132"/>
        <v>0</v>
      </c>
      <c r="AG92" s="161"/>
      <c r="AH92" s="161"/>
      <c r="AI92" s="161"/>
      <c r="AJ92" s="162">
        <f t="shared" ref="AJ92:AN92" si="133">SUM(,AJ96,AJ101,AJ109,AJ114)</f>
        <v>0</v>
      </c>
      <c r="AK92" s="162">
        <f t="shared" si="133"/>
        <v>0</v>
      </c>
      <c r="AL92" s="162">
        <f t="shared" si="133"/>
        <v>0</v>
      </c>
      <c r="AM92" s="162">
        <f t="shared" si="133"/>
        <v>0</v>
      </c>
      <c r="AN92" s="162">
        <f t="shared" si="133"/>
        <v>0</v>
      </c>
      <c r="AO92" s="163"/>
      <c r="AP92" s="164"/>
      <c r="AQ92" s="162">
        <f t="shared" ref="AQ92:BB92" si="134">SUM(,AQ96,AQ101,AQ109,AQ114)</f>
        <v>0</v>
      </c>
      <c r="AR92" s="162">
        <f t="shared" si="134"/>
        <v>0</v>
      </c>
      <c r="AS92" s="162">
        <f t="shared" si="134"/>
        <v>0</v>
      </c>
      <c r="AT92" s="162">
        <f t="shared" si="134"/>
        <v>0</v>
      </c>
      <c r="AU92" s="162">
        <f t="shared" si="134"/>
        <v>0</v>
      </c>
      <c r="AV92" s="162">
        <f t="shared" si="134"/>
        <v>0</v>
      </c>
      <c r="AW92" s="162">
        <f t="shared" si="134"/>
        <v>0</v>
      </c>
      <c r="AX92" s="162">
        <f t="shared" si="134"/>
        <v>0</v>
      </c>
      <c r="AY92" s="162">
        <f t="shared" si="134"/>
        <v>0</v>
      </c>
      <c r="AZ92" s="162">
        <f t="shared" si="134"/>
        <v>0</v>
      </c>
      <c r="BA92" s="162">
        <f t="shared" si="134"/>
        <v>0</v>
      </c>
      <c r="BB92" s="162">
        <f t="shared" si="134"/>
        <v>0</v>
      </c>
      <c r="BC92" s="28"/>
      <c r="BD92" s="28"/>
      <c r="BE92" s="28"/>
      <c r="BF92" s="28"/>
    </row>
    <row r="93" spans="1:58" ht="63" outlineLevel="2">
      <c r="A93" s="73"/>
      <c r="B93" s="181"/>
      <c r="C93" s="188"/>
      <c r="D93" s="332"/>
      <c r="E93" s="333"/>
      <c r="F93" s="334">
        <v>2024</v>
      </c>
      <c r="G93" s="334">
        <v>2024</v>
      </c>
      <c r="H93" s="70" t="s">
        <v>652</v>
      </c>
      <c r="I93" s="87"/>
      <c r="J93" s="83"/>
      <c r="K93" s="83"/>
      <c r="L93" s="82" t="str">
        <f>IF(I93&lt;&gt;0,((VLOOKUP(I93,'1. Standard_Cost'!$B$4:$D$9,2)+VLOOKUP(I93,'1. Standard_Cost'!$B$4:$D$9,3))*J93*K93),"0")</f>
        <v>0</v>
      </c>
      <c r="M93" s="82">
        <f>L93*'1. Standard_Cost'!$F$4</f>
        <v>0</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 t="shared" ref="AF93:AF103" si="135">SUM(AE93,AD93,AC93,AB93,Y93,U93,T93,S93,R93)</f>
        <v>0</v>
      </c>
      <c r="AG93" s="83"/>
      <c r="AH93" s="83"/>
      <c r="AI93" s="83"/>
      <c r="AJ93" s="87"/>
      <c r="AK93" s="87"/>
      <c r="AL93" s="87"/>
      <c r="AM93" s="84">
        <f>AG93*'1. Standard_Cost'!$B$25+'Incremental_Cost Year 4'!AH93*'1. Standard_Cost'!$C$25+'Incremental_Cost Year 4'!AI93*'1. Standard_Cost'!$D$25+'Incremental_Cost Year 4'!AJ93+'Incremental_Cost Year 4'!AL93+AK93</f>
        <v>0</v>
      </c>
      <c r="AN93" s="84">
        <f>AM93*'1. Standard_Cost'!$C$29</f>
        <v>0</v>
      </c>
      <c r="AO93" s="87"/>
      <c r="AP93" s="160"/>
      <c r="AQ93" s="113">
        <f t="shared" ref="AQ93:AQ103" si="136">L93+M93</f>
        <v>0</v>
      </c>
      <c r="AR93" s="113">
        <f t="shared" ref="AR93:AR103" si="137">AF93</f>
        <v>0</v>
      </c>
      <c r="AS93" s="113">
        <f t="shared" ref="AS93:AS103" si="138">AM93+AN93</f>
        <v>0</v>
      </c>
      <c r="AT93" s="113">
        <f t="shared" ref="AT93:AT103" si="139">SUM(AQ93,AR93,AS93)</f>
        <v>0</v>
      </c>
      <c r="AU93" s="154"/>
      <c r="AV93" s="154"/>
      <c r="AW93" s="154"/>
      <c r="AX93" s="154"/>
      <c r="AY93" s="154"/>
      <c r="AZ93" s="154"/>
      <c r="BA93" s="154"/>
      <c r="BB93" s="155">
        <f t="shared" ref="BB93:BB108" si="140">SUM(AU93:BA93)-AT93</f>
        <v>0</v>
      </c>
      <c r="BC93" s="28"/>
      <c r="BD93" s="28"/>
      <c r="BE93" s="28"/>
      <c r="BF93" s="28"/>
    </row>
    <row r="94" spans="1:58" ht="47.25" outlineLevel="2">
      <c r="A94" s="73"/>
      <c r="B94" s="107"/>
      <c r="C94" s="189"/>
      <c r="D94" s="335"/>
      <c r="E94" s="333"/>
      <c r="F94" s="334">
        <v>2024</v>
      </c>
      <c r="G94" s="334">
        <v>2024</v>
      </c>
      <c r="H94" s="70" t="s">
        <v>651</v>
      </c>
      <c r="I94" s="87"/>
      <c r="J94" s="83"/>
      <c r="K94" s="83"/>
      <c r="L94" s="82" t="str">
        <f>IF(I94&lt;&gt;0,((VLOOKUP(I94,'1. Standard_Cost'!$B$4:$D$9,2)+VLOOKUP(I94,'1. Standard_Cost'!$B$4:$D$9,3))*J94*K94),"0")</f>
        <v>0</v>
      </c>
      <c r="M94" s="82">
        <f>L94*'1. Standard_Cost'!$F$4</f>
        <v>0</v>
      </c>
      <c r="N94" s="83"/>
      <c r="O94" s="83"/>
      <c r="P94" s="83"/>
      <c r="Q94" s="83"/>
      <c r="R94" s="84">
        <f>'1. Standard_Cost'!$B$13*N94*P94</f>
        <v>0</v>
      </c>
      <c r="S94" s="84">
        <f>N94*O94*P94*'1. Standard_Cost'!$C$13</f>
        <v>0</v>
      </c>
      <c r="T94" s="84">
        <f>N94*P94*Q94*'1. Standard_Cost'!$D$13</f>
        <v>0</v>
      </c>
      <c r="U94" s="84">
        <f>N94*O94*'1. Standard_Cost'!$E$13</f>
        <v>0</v>
      </c>
      <c r="V94" s="83"/>
      <c r="W94" s="83"/>
      <c r="X94" s="83"/>
      <c r="Y94" s="84">
        <f>+V94*((X94*'1. Standard_Cost'!$B$17)+(W94*X94*'1. Standard_Cost'!$C$17))</f>
        <v>0</v>
      </c>
      <c r="Z94" s="83"/>
      <c r="AA94" s="83"/>
      <c r="AB94" s="84">
        <f>+Z94*'1. Standard_Cost'!$B$21+AA94*'1. Standard_Cost'!$C$21</f>
        <v>0</v>
      </c>
      <c r="AC94" s="85"/>
      <c r="AD94" s="86"/>
      <c r="AE94" s="84">
        <f>SUM(AD94,AC94,AB94,Y94,U94,T94,S94,R94)*'1. Standard_Cost'!$B$29</f>
        <v>0</v>
      </c>
      <c r="AF94" s="84">
        <f>SUM(AE94,AD94,AC94,AB94,Y94,U94,T94,S94,R94)</f>
        <v>0</v>
      </c>
      <c r="AG94" s="83"/>
      <c r="AH94" s="83"/>
      <c r="AI94" s="83"/>
      <c r="AJ94" s="87"/>
      <c r="AK94" s="87"/>
      <c r="AL94" s="87"/>
      <c r="AM94" s="84">
        <f>AG94*'1. Standard_Cost'!$B$25+'Incremental_Cost Year 4'!AH94*'1. Standard_Cost'!$C$25+'Incremental_Cost Year 4'!AI94*'1. Standard_Cost'!$D$25+'Incremental_Cost Year 4'!AJ94+'Incremental_Cost Year 4'!AL94+AK94</f>
        <v>0</v>
      </c>
      <c r="AN94" s="84">
        <f>AM94*'1. Standard_Cost'!$C$29</f>
        <v>0</v>
      </c>
      <c r="AO94" s="153"/>
      <c r="AQ94" s="113">
        <f>L94+M94</f>
        <v>0</v>
      </c>
      <c r="AR94" s="113">
        <f>AF94</f>
        <v>0</v>
      </c>
      <c r="AS94" s="113">
        <f>AM94+AN94</f>
        <v>0</v>
      </c>
      <c r="AT94" s="113">
        <f>SUM(AQ94,AR94,AS94)</f>
        <v>0</v>
      </c>
      <c r="AU94" s="154"/>
      <c r="AV94" s="154"/>
      <c r="AW94" s="154"/>
      <c r="AX94" s="154"/>
      <c r="AY94" s="154"/>
      <c r="AZ94" s="154"/>
      <c r="BA94" s="154"/>
      <c r="BB94" s="155">
        <f>SUM(AU94:BA94)-AT94</f>
        <v>0</v>
      </c>
      <c r="BC94" s="28"/>
      <c r="BD94" s="28"/>
      <c r="BE94" s="28"/>
      <c r="BF94" s="28"/>
    </row>
    <row r="95" spans="1:58" ht="63" outlineLevel="2">
      <c r="A95" s="73"/>
      <c r="B95" s="107"/>
      <c r="C95" s="189"/>
      <c r="D95" s="335"/>
      <c r="E95" s="333"/>
      <c r="F95" s="334">
        <v>2024</v>
      </c>
      <c r="G95" s="334">
        <v>2024</v>
      </c>
      <c r="H95" s="70" t="s">
        <v>653</v>
      </c>
      <c r="I95" s="87"/>
      <c r="J95" s="83"/>
      <c r="K95" s="83"/>
      <c r="L95" s="82" t="str">
        <f>IF(I95&lt;&gt;0,((VLOOKUP(I95,'1. Standard_Cost'!$B$4:$D$9,2)+VLOOKUP(I95,'1. Standard_Cost'!$B$4:$D$9,3))*J95*K95),"0")</f>
        <v>0</v>
      </c>
      <c r="M95" s="82">
        <f>L95*'1. Standard_Cost'!$F$4</f>
        <v>0</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 t="shared" si="135"/>
        <v>0</v>
      </c>
      <c r="AG95" s="83"/>
      <c r="AH95" s="83"/>
      <c r="AI95" s="83"/>
      <c r="AJ95" s="87"/>
      <c r="AK95" s="87"/>
      <c r="AL95" s="87"/>
      <c r="AM95" s="84">
        <f>AG95*'1. Standard_Cost'!$B$25+'Incremental_Cost Year 4'!AH95*'1. Standard_Cost'!$C$25+'Incremental_Cost Year 4'!AI95*'1. Standard_Cost'!$D$25+'Incremental_Cost Year 4'!AJ95+'Incremental_Cost Year 4'!AL95+AK95</f>
        <v>0</v>
      </c>
      <c r="AN95" s="84">
        <f>AM95*'1. Standard_Cost'!$C$29</f>
        <v>0</v>
      </c>
      <c r="AO95" s="87"/>
      <c r="AP95" s="160"/>
      <c r="AQ95" s="113">
        <f t="shared" si="136"/>
        <v>0</v>
      </c>
      <c r="AR95" s="113">
        <f t="shared" si="137"/>
        <v>0</v>
      </c>
      <c r="AS95" s="113">
        <f t="shared" si="138"/>
        <v>0</v>
      </c>
      <c r="AT95" s="113">
        <f t="shared" si="139"/>
        <v>0</v>
      </c>
      <c r="AU95" s="154"/>
      <c r="AV95" s="154"/>
      <c r="AW95" s="154"/>
      <c r="AX95" s="154"/>
      <c r="AY95" s="154"/>
      <c r="AZ95" s="154"/>
      <c r="BA95" s="154"/>
      <c r="BB95" s="155">
        <f t="shared" si="140"/>
        <v>0</v>
      </c>
      <c r="BC95" s="28"/>
      <c r="BD95" s="28"/>
      <c r="BE95" s="28"/>
      <c r="BF95" s="28"/>
    </row>
    <row r="96" spans="1:58" ht="43.15" customHeight="1" outlineLevel="2">
      <c r="A96" s="73"/>
      <c r="B96" s="107"/>
      <c r="C96" s="108"/>
      <c r="D96" s="231" t="s">
        <v>586</v>
      </c>
      <c r="E96" s="231" t="s">
        <v>581</v>
      </c>
      <c r="F96" s="355">
        <v>2024</v>
      </c>
      <c r="G96" s="355">
        <v>2024</v>
      </c>
      <c r="H96" s="219" t="s">
        <v>157</v>
      </c>
      <c r="I96" s="227"/>
      <c r="J96" s="156"/>
      <c r="K96" s="156"/>
      <c r="L96" s="84">
        <f>SUM(L93:L95)</f>
        <v>0</v>
      </c>
      <c r="M96" s="84">
        <f>SUM(M93:M95)</f>
        <v>0</v>
      </c>
      <c r="N96" s="156"/>
      <c r="O96" s="156"/>
      <c r="P96" s="156"/>
      <c r="Q96" s="156"/>
      <c r="R96" s="84">
        <f t="shared" ref="R96:U96" si="141">SUM(R93:R95)</f>
        <v>0</v>
      </c>
      <c r="S96" s="84">
        <f t="shared" si="141"/>
        <v>0</v>
      </c>
      <c r="T96" s="84">
        <f t="shared" si="141"/>
        <v>0</v>
      </c>
      <c r="U96" s="84">
        <f t="shared" si="141"/>
        <v>0</v>
      </c>
      <c r="V96" s="156"/>
      <c r="W96" s="156"/>
      <c r="X96" s="156"/>
      <c r="Y96" s="84">
        <f>SUM(Y93:Y95)</f>
        <v>0</v>
      </c>
      <c r="Z96" s="156"/>
      <c r="AA96" s="156"/>
      <c r="AB96" s="84">
        <f t="shared" ref="AB96:AF96" si="142">SUM(AB93:AB95)</f>
        <v>0</v>
      </c>
      <c r="AC96" s="84">
        <f t="shared" si="142"/>
        <v>0</v>
      </c>
      <c r="AD96" s="84">
        <f t="shared" si="142"/>
        <v>0</v>
      </c>
      <c r="AE96" s="84">
        <f t="shared" si="142"/>
        <v>0</v>
      </c>
      <c r="AF96" s="84">
        <f t="shared" si="142"/>
        <v>0</v>
      </c>
      <c r="AG96" s="156"/>
      <c r="AH96" s="156"/>
      <c r="AI96" s="156"/>
      <c r="AJ96" s="84">
        <f t="shared" ref="AJ96:AN96" si="143">SUM(AJ93:AJ95)</f>
        <v>0</v>
      </c>
      <c r="AK96" s="84">
        <f t="shared" si="143"/>
        <v>0</v>
      </c>
      <c r="AL96" s="84">
        <f t="shared" si="143"/>
        <v>0</v>
      </c>
      <c r="AM96" s="84">
        <f t="shared" si="143"/>
        <v>0</v>
      </c>
      <c r="AN96" s="84">
        <f t="shared" si="143"/>
        <v>0</v>
      </c>
      <c r="AO96" s="157"/>
      <c r="AP96" s="158"/>
      <c r="AQ96" s="84">
        <f t="shared" ref="AQ96:BB96" si="144">SUM(AQ93:AQ95)</f>
        <v>0</v>
      </c>
      <c r="AR96" s="84">
        <f t="shared" si="144"/>
        <v>0</v>
      </c>
      <c r="AS96" s="84">
        <f t="shared" si="144"/>
        <v>0</v>
      </c>
      <c r="AT96" s="84">
        <f t="shared" si="144"/>
        <v>0</v>
      </c>
      <c r="AU96" s="84">
        <f t="shared" si="144"/>
        <v>0</v>
      </c>
      <c r="AV96" s="84">
        <f t="shared" si="144"/>
        <v>0</v>
      </c>
      <c r="AW96" s="84">
        <f t="shared" si="144"/>
        <v>0</v>
      </c>
      <c r="AX96" s="84">
        <f t="shared" si="144"/>
        <v>0</v>
      </c>
      <c r="AY96" s="84">
        <f t="shared" si="144"/>
        <v>0</v>
      </c>
      <c r="AZ96" s="84">
        <f t="shared" si="144"/>
        <v>0</v>
      </c>
      <c r="BA96" s="84">
        <f t="shared" si="144"/>
        <v>0</v>
      </c>
      <c r="BB96" s="84">
        <f t="shared" si="144"/>
        <v>0</v>
      </c>
      <c r="BC96" s="28"/>
      <c r="BD96" s="28"/>
      <c r="BE96" s="28"/>
      <c r="BF96" s="28"/>
    </row>
    <row r="97" spans="1:58" ht="31.5" outlineLevel="2">
      <c r="A97" s="73"/>
      <c r="B97" s="107"/>
      <c r="C97" s="108"/>
      <c r="D97" s="335"/>
      <c r="E97" s="333"/>
      <c r="F97" s="334">
        <v>2024</v>
      </c>
      <c r="G97" s="334">
        <v>2026</v>
      </c>
      <c r="H97" s="67" t="s">
        <v>654</v>
      </c>
      <c r="I97" s="87"/>
      <c r="J97" s="83"/>
      <c r="K97" s="83"/>
      <c r="L97" s="82" t="str">
        <f>IF(I97&lt;&gt;0,((VLOOKUP(I97,'1. Standard_Cost'!$B$4:$D$9,2)+VLOOKUP(I97,'1. Standard_Cost'!$B$4:$D$9,3))*J97*K97),"0")</f>
        <v>0</v>
      </c>
      <c r="M97" s="82">
        <f>L97*'1. Standard_Cost'!$F$4</f>
        <v>0</v>
      </c>
      <c r="N97" s="83"/>
      <c r="O97" s="83"/>
      <c r="P97" s="83"/>
      <c r="Q97" s="83"/>
      <c r="R97" s="84">
        <f>'1. Standard_Cost'!$B$13*N97*P97</f>
        <v>0</v>
      </c>
      <c r="S97" s="84">
        <f>N97*O97*P97*'1. Standard_Cost'!$C$13</f>
        <v>0</v>
      </c>
      <c r="T97" s="84">
        <f>N97*P97*Q97*'1. Standard_Cost'!$D$13</f>
        <v>0</v>
      </c>
      <c r="U97" s="84">
        <f>N97*O97*'1. Standard_Cost'!$E$13</f>
        <v>0</v>
      </c>
      <c r="V97" s="83"/>
      <c r="W97" s="83"/>
      <c r="X97" s="83"/>
      <c r="Y97" s="84">
        <f>+V97*((X97*'1. Standard_Cost'!$B$17)+(W97*X97*'1. Standard_Cost'!$C$17))</f>
        <v>0</v>
      </c>
      <c r="Z97" s="83"/>
      <c r="AA97" s="83"/>
      <c r="AB97" s="84">
        <f>+Z97*'1. Standard_Cost'!$B$21+AA97*'1. Standard_Cost'!$C$21</f>
        <v>0</v>
      </c>
      <c r="AC97" s="85"/>
      <c r="AD97" s="86"/>
      <c r="AE97" s="84">
        <f>SUM(AD97,AC97,AB97,Y97,U97,T97,S97,R97)*'1. Standard_Cost'!$B$29</f>
        <v>0</v>
      </c>
      <c r="AF97" s="84">
        <f t="shared" si="135"/>
        <v>0</v>
      </c>
      <c r="AG97" s="83"/>
      <c r="AH97" s="83"/>
      <c r="AI97" s="83"/>
      <c r="AJ97" s="87"/>
      <c r="AK97" s="87"/>
      <c r="AL97" s="87"/>
      <c r="AM97" s="84">
        <f>AG97*'1. Standard_Cost'!$B$25+'Incremental_Cost Year 4'!AH97*'1. Standard_Cost'!$C$25+'Incremental_Cost Year 4'!AI97*'1. Standard_Cost'!$D$25+'Incremental_Cost Year 4'!AJ97+'Incremental_Cost Year 4'!AL97+AK97</f>
        <v>0</v>
      </c>
      <c r="AN97" s="84">
        <f>AM97*'1. Standard_Cost'!$C$29</f>
        <v>0</v>
      </c>
      <c r="AO97" s="87"/>
      <c r="AP97" s="160"/>
      <c r="AQ97" s="113">
        <f t="shared" si="136"/>
        <v>0</v>
      </c>
      <c r="AR97" s="113">
        <f t="shared" si="137"/>
        <v>0</v>
      </c>
      <c r="AS97" s="113">
        <f t="shared" si="138"/>
        <v>0</v>
      </c>
      <c r="AT97" s="113">
        <f t="shared" si="139"/>
        <v>0</v>
      </c>
      <c r="AU97" s="154"/>
      <c r="AV97" s="154"/>
      <c r="AW97" s="154"/>
      <c r="AX97" s="154"/>
      <c r="AY97" s="154"/>
      <c r="AZ97" s="154"/>
      <c r="BA97" s="154"/>
      <c r="BB97" s="155">
        <f t="shared" si="140"/>
        <v>0</v>
      </c>
      <c r="BC97" s="28"/>
      <c r="BD97" s="28"/>
      <c r="BE97" s="28"/>
      <c r="BF97" s="28"/>
    </row>
    <row r="98" spans="1:58" ht="61.15" customHeight="1" outlineLevel="2">
      <c r="A98" s="73"/>
      <c r="B98" s="107"/>
      <c r="C98" s="108"/>
      <c r="D98" s="335"/>
      <c r="E98" s="333"/>
      <c r="F98" s="334">
        <v>2024</v>
      </c>
      <c r="G98" s="334">
        <v>2026</v>
      </c>
      <c r="H98" s="67" t="s">
        <v>655</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c r="AD98" s="86"/>
      <c r="AE98" s="84">
        <f>SUM(AD98,AC98,AB98,Y98,U98,T98,S98,R98)*'1. Standard_Cost'!$B$29</f>
        <v>0</v>
      </c>
      <c r="AF98" s="84">
        <f t="shared" si="135"/>
        <v>0</v>
      </c>
      <c r="AG98" s="83"/>
      <c r="AH98" s="83"/>
      <c r="AI98" s="83"/>
      <c r="AJ98" s="87"/>
      <c r="AK98" s="87"/>
      <c r="AL98" s="87"/>
      <c r="AM98" s="84">
        <f>AG98*'1. Standard_Cost'!$B$25+'Incremental_Cost Year 4'!AH98*'1. Standard_Cost'!$C$25+'Incremental_Cost Year 4'!AI98*'1. Standard_Cost'!$D$25+'Incremental_Cost Year 4'!AJ98+'Incremental_Cost Year 4'!AL98+AK98</f>
        <v>0</v>
      </c>
      <c r="AN98" s="84">
        <f>AM98*'1. Standard_Cost'!$C$29</f>
        <v>0</v>
      </c>
      <c r="AO98" s="87"/>
      <c r="AP98" s="160"/>
      <c r="AQ98" s="113">
        <f t="shared" si="136"/>
        <v>0</v>
      </c>
      <c r="AR98" s="113">
        <f t="shared" si="137"/>
        <v>0</v>
      </c>
      <c r="AS98" s="113">
        <f t="shared" si="138"/>
        <v>0</v>
      </c>
      <c r="AT98" s="113">
        <f t="shared" si="139"/>
        <v>0</v>
      </c>
      <c r="AU98" s="154"/>
      <c r="AV98" s="154"/>
      <c r="AW98" s="154"/>
      <c r="AX98" s="154"/>
      <c r="AY98" s="154"/>
      <c r="AZ98" s="154"/>
      <c r="BA98" s="154"/>
      <c r="BB98" s="155">
        <f t="shared" si="140"/>
        <v>0</v>
      </c>
      <c r="BC98" s="28"/>
      <c r="BD98" s="28"/>
      <c r="BE98" s="28"/>
      <c r="BF98" s="28"/>
    </row>
    <row r="99" spans="1:58" ht="40.9" customHeight="1" outlineLevel="2">
      <c r="A99" s="73"/>
      <c r="B99" s="107"/>
      <c r="C99" s="108"/>
      <c r="D99" s="335"/>
      <c r="E99" s="333"/>
      <c r="F99" s="334">
        <v>2024</v>
      </c>
      <c r="G99" s="334">
        <v>2026</v>
      </c>
      <c r="H99" s="67" t="s">
        <v>656</v>
      </c>
      <c r="I99" s="87"/>
      <c r="J99" s="83"/>
      <c r="K99" s="83"/>
      <c r="L99" s="82" t="str">
        <f>IF(I99&lt;&gt;0,((VLOOKUP(I99,'1. Standard_Cost'!$B$4:$D$9,2)+VLOOKUP(I99,'1. Standard_Cost'!$B$4:$D$9,3))*J99*K99),"0")</f>
        <v>0</v>
      </c>
      <c r="M99" s="82">
        <f>L99*'1. Standard_Cost'!$F$4</f>
        <v>0</v>
      </c>
      <c r="N99" s="83"/>
      <c r="O99" s="83"/>
      <c r="P99" s="83"/>
      <c r="Q99" s="83"/>
      <c r="R99" s="84">
        <f>'1. Standard_Cost'!$B$13*N99*P99</f>
        <v>0</v>
      </c>
      <c r="S99" s="84">
        <f>N99*O99*P99*'1. Standard_Cost'!$C$13</f>
        <v>0</v>
      </c>
      <c r="T99" s="84">
        <f>N99*P99*Q99*'1. Standard_Cost'!$D$13</f>
        <v>0</v>
      </c>
      <c r="U99" s="84">
        <f>N99*O99*'1. Standard_Cost'!$E$13</f>
        <v>0</v>
      </c>
      <c r="V99" s="83"/>
      <c r="W99" s="83"/>
      <c r="X99" s="83"/>
      <c r="Y99" s="84">
        <f>+V99*((X99*'1. Standard_Cost'!$B$17)+(W99*X99*'1. Standard_Cost'!$C$17))</f>
        <v>0</v>
      </c>
      <c r="Z99" s="83"/>
      <c r="AA99" s="83"/>
      <c r="AB99" s="84">
        <f>+Z99*'1. Standard_Cost'!$B$21+AA99*'1. Standard_Cost'!$C$21</f>
        <v>0</v>
      </c>
      <c r="AC99" s="85"/>
      <c r="AD99" s="86"/>
      <c r="AE99" s="84">
        <f>SUM(AD99,AC99,AB99,Y99,U99,T99,S99,R99)*'1. Standard_Cost'!$B$29</f>
        <v>0</v>
      </c>
      <c r="AF99" s="84">
        <f t="shared" si="135"/>
        <v>0</v>
      </c>
      <c r="AG99" s="83"/>
      <c r="AH99" s="83"/>
      <c r="AI99" s="83"/>
      <c r="AJ99" s="87"/>
      <c r="AK99" s="87"/>
      <c r="AL99" s="87"/>
      <c r="AM99" s="84">
        <f>AG99*'1. Standard_Cost'!$B$25+'Incremental_Cost Year 4'!AH99*'1. Standard_Cost'!$C$25+'Incremental_Cost Year 4'!AI99*'1. Standard_Cost'!$D$25+'Incremental_Cost Year 4'!AJ99+'Incremental_Cost Year 4'!AL99+AK99</f>
        <v>0</v>
      </c>
      <c r="AN99" s="84">
        <f>AM99*'1. Standard_Cost'!$C$29</f>
        <v>0</v>
      </c>
      <c r="AO99" s="87"/>
      <c r="AP99" s="160"/>
      <c r="AQ99" s="113">
        <f t="shared" si="136"/>
        <v>0</v>
      </c>
      <c r="AR99" s="113">
        <f t="shared" si="137"/>
        <v>0</v>
      </c>
      <c r="AS99" s="113">
        <f t="shared" si="138"/>
        <v>0</v>
      </c>
      <c r="AT99" s="113">
        <f t="shared" si="139"/>
        <v>0</v>
      </c>
      <c r="AU99" s="154"/>
      <c r="AV99" s="154"/>
      <c r="AW99" s="154"/>
      <c r="AX99" s="154"/>
      <c r="AY99" s="154"/>
      <c r="AZ99" s="154"/>
      <c r="BA99" s="154"/>
      <c r="BB99" s="155">
        <f t="shared" si="140"/>
        <v>0</v>
      </c>
      <c r="BC99" s="28"/>
      <c r="BD99" s="28"/>
      <c r="BE99" s="28"/>
      <c r="BF99" s="28"/>
    </row>
    <row r="100" spans="1:58" ht="47.25" outlineLevel="2">
      <c r="A100" s="73"/>
      <c r="B100" s="107"/>
      <c r="C100" s="108"/>
      <c r="D100" s="335"/>
      <c r="E100" s="333"/>
      <c r="F100" s="334">
        <v>2024</v>
      </c>
      <c r="G100" s="334">
        <v>2026</v>
      </c>
      <c r="H100" s="67" t="s">
        <v>657</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c r="AD100" s="86"/>
      <c r="AE100" s="84">
        <f>SUM(AD100,AC100,AB100,Y100,U100,T100,S100,R100)*'1. Standard_Cost'!$B$29</f>
        <v>0</v>
      </c>
      <c r="AF100" s="84">
        <f t="shared" si="135"/>
        <v>0</v>
      </c>
      <c r="AG100" s="83"/>
      <c r="AH100" s="83"/>
      <c r="AI100" s="83"/>
      <c r="AJ100" s="87"/>
      <c r="AK100" s="87"/>
      <c r="AL100" s="87"/>
      <c r="AM100" s="84">
        <f>AG100*'1. Standard_Cost'!$B$25+'Incremental_Cost Year 4'!AH100*'1. Standard_Cost'!$C$25+'Incremental_Cost Year 4'!AI100*'1. Standard_Cost'!$D$25+'Incremental_Cost Year 4'!AJ100+'Incremental_Cost Year 4'!AL100+AK100</f>
        <v>0</v>
      </c>
      <c r="AN100" s="84">
        <f>AM100*'1. Standard_Cost'!$C$29</f>
        <v>0</v>
      </c>
      <c r="AO100" s="87"/>
      <c r="AP100" s="160"/>
      <c r="AQ100" s="113">
        <f t="shared" si="136"/>
        <v>0</v>
      </c>
      <c r="AR100" s="113">
        <f t="shared" si="137"/>
        <v>0</v>
      </c>
      <c r="AS100" s="113">
        <f t="shared" si="138"/>
        <v>0</v>
      </c>
      <c r="AT100" s="113">
        <f t="shared" si="139"/>
        <v>0</v>
      </c>
      <c r="AU100" s="154"/>
      <c r="AV100" s="154"/>
      <c r="AW100" s="154"/>
      <c r="AX100" s="154"/>
      <c r="AY100" s="154"/>
      <c r="AZ100" s="154"/>
      <c r="BA100" s="154"/>
      <c r="BB100" s="155">
        <f t="shared" si="140"/>
        <v>0</v>
      </c>
      <c r="BC100" s="28"/>
      <c r="BD100" s="28"/>
      <c r="BE100" s="28"/>
      <c r="BF100" s="28"/>
    </row>
    <row r="101" spans="1:58" ht="38.450000000000003" customHeight="1" outlineLevel="2">
      <c r="A101" s="73"/>
      <c r="B101" s="107"/>
      <c r="C101" s="108"/>
      <c r="D101" s="356" t="s">
        <v>583</v>
      </c>
      <c r="E101" s="231" t="s">
        <v>582</v>
      </c>
      <c r="F101" s="355">
        <v>2024</v>
      </c>
      <c r="G101" s="355">
        <v>2026</v>
      </c>
      <c r="H101" s="219" t="s">
        <v>197</v>
      </c>
      <c r="I101" s="227"/>
      <c r="J101" s="156"/>
      <c r="K101" s="156"/>
      <c r="L101" s="84">
        <f>SUM(L97:L100)</f>
        <v>0</v>
      </c>
      <c r="M101" s="84">
        <f>SUM(M97:M100)</f>
        <v>0</v>
      </c>
      <c r="N101" s="156"/>
      <c r="O101" s="156"/>
      <c r="P101" s="156"/>
      <c r="Q101" s="156"/>
      <c r="R101" s="84">
        <f t="shared" ref="R101:U101" si="145">SUM(R97:R100)</f>
        <v>0</v>
      </c>
      <c r="S101" s="84">
        <f t="shared" si="145"/>
        <v>0</v>
      </c>
      <c r="T101" s="84">
        <f t="shared" si="145"/>
        <v>0</v>
      </c>
      <c r="U101" s="84">
        <f t="shared" si="145"/>
        <v>0</v>
      </c>
      <c r="V101" s="156"/>
      <c r="W101" s="156"/>
      <c r="X101" s="156"/>
      <c r="Y101" s="84">
        <f>SUM(Y97:Y100)</f>
        <v>0</v>
      </c>
      <c r="Z101" s="156"/>
      <c r="AA101" s="156"/>
      <c r="AB101" s="84">
        <f t="shared" ref="AB101:AF101" si="146">SUM(AB97:AB100)</f>
        <v>0</v>
      </c>
      <c r="AC101" s="84">
        <f t="shared" si="146"/>
        <v>0</v>
      </c>
      <c r="AD101" s="84">
        <f t="shared" si="146"/>
        <v>0</v>
      </c>
      <c r="AE101" s="84">
        <f t="shared" si="146"/>
        <v>0</v>
      </c>
      <c r="AF101" s="84">
        <f t="shared" si="146"/>
        <v>0</v>
      </c>
      <c r="AG101" s="156"/>
      <c r="AH101" s="156"/>
      <c r="AI101" s="156"/>
      <c r="AJ101" s="84">
        <f t="shared" ref="AJ101:AN101" si="147">SUM(AJ97:AJ100)</f>
        <v>0</v>
      </c>
      <c r="AK101" s="84">
        <f t="shared" si="147"/>
        <v>0</v>
      </c>
      <c r="AL101" s="84">
        <f t="shared" si="147"/>
        <v>0</v>
      </c>
      <c r="AM101" s="84">
        <f t="shared" si="147"/>
        <v>0</v>
      </c>
      <c r="AN101" s="84">
        <f t="shared" si="147"/>
        <v>0</v>
      </c>
      <c r="AO101" s="157"/>
      <c r="AP101" s="158"/>
      <c r="AQ101" s="84">
        <f t="shared" ref="AQ101:BB101" si="148">SUM(AQ97:AQ100)</f>
        <v>0</v>
      </c>
      <c r="AR101" s="84">
        <f t="shared" si="148"/>
        <v>0</v>
      </c>
      <c r="AS101" s="84">
        <f t="shared" si="148"/>
        <v>0</v>
      </c>
      <c r="AT101" s="84">
        <f t="shared" si="148"/>
        <v>0</v>
      </c>
      <c r="AU101" s="84">
        <f t="shared" si="148"/>
        <v>0</v>
      </c>
      <c r="AV101" s="84">
        <f t="shared" si="148"/>
        <v>0</v>
      </c>
      <c r="AW101" s="84">
        <f t="shared" si="148"/>
        <v>0</v>
      </c>
      <c r="AX101" s="84">
        <f t="shared" si="148"/>
        <v>0</v>
      </c>
      <c r="AY101" s="84">
        <f t="shared" si="148"/>
        <v>0</v>
      </c>
      <c r="AZ101" s="84">
        <f t="shared" si="148"/>
        <v>0</v>
      </c>
      <c r="BA101" s="84">
        <f t="shared" si="148"/>
        <v>0</v>
      </c>
      <c r="BB101" s="84">
        <f t="shared" si="148"/>
        <v>0</v>
      </c>
      <c r="BC101" s="28"/>
      <c r="BD101" s="28"/>
      <c r="BE101" s="28"/>
      <c r="BF101" s="28"/>
    </row>
    <row r="102" spans="1:58" ht="78.75" outlineLevel="2">
      <c r="A102" s="73"/>
      <c r="B102" s="107"/>
      <c r="C102" s="108"/>
      <c r="D102" s="335"/>
      <c r="E102" s="333"/>
      <c r="F102" s="65">
        <v>2024</v>
      </c>
      <c r="G102" s="65">
        <v>2026</v>
      </c>
      <c r="H102" s="67" t="s">
        <v>658</v>
      </c>
      <c r="I102" s="87"/>
      <c r="J102" s="83"/>
      <c r="K102" s="83"/>
      <c r="L102" s="82" t="str">
        <f>IF(I102&lt;&gt;0,((VLOOKUP(I102,'1. Standard_Cost'!$B$4:$D$9,2)+VLOOKUP(I102,'1. Standard_Cost'!$B$4:$D$9,3))*J102*K102),"0")</f>
        <v>0</v>
      </c>
      <c r="M102" s="82">
        <f>L102*'1. Standard_Cost'!$F$4</f>
        <v>0</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c r="AD102" s="86"/>
      <c r="AE102" s="84">
        <f>SUM(AD102,AC102,AB102,Y102,U102,T102,S102,R102)*'1. Standard_Cost'!$B$29</f>
        <v>0</v>
      </c>
      <c r="AF102" s="84">
        <f t="shared" si="135"/>
        <v>0</v>
      </c>
      <c r="AG102" s="83"/>
      <c r="AH102" s="83"/>
      <c r="AI102" s="83"/>
      <c r="AJ102" s="87"/>
      <c r="AK102" s="87"/>
      <c r="AL102" s="87"/>
      <c r="AM102" s="84">
        <f>AG102*'1. Standard_Cost'!$B$25+'Incremental_Cost Year 4'!AH102*'1. Standard_Cost'!$C$25+'Incremental_Cost Year 4'!AI102*'1. Standard_Cost'!$D$25+'Incremental_Cost Year 4'!AJ102+'Incremental_Cost Year 4'!AL102+AK102</f>
        <v>0</v>
      </c>
      <c r="AN102" s="84">
        <f>AM102*'1. Standard_Cost'!$C$29</f>
        <v>0</v>
      </c>
      <c r="AO102" s="87"/>
      <c r="AP102" s="160"/>
      <c r="AQ102" s="113">
        <f t="shared" si="136"/>
        <v>0</v>
      </c>
      <c r="AR102" s="113">
        <f t="shared" si="137"/>
        <v>0</v>
      </c>
      <c r="AS102" s="113">
        <f t="shared" si="138"/>
        <v>0</v>
      </c>
      <c r="AT102" s="113">
        <f t="shared" si="139"/>
        <v>0</v>
      </c>
      <c r="AU102" s="154"/>
      <c r="AV102" s="154"/>
      <c r="AW102" s="154"/>
      <c r="AX102" s="154"/>
      <c r="AY102" s="154"/>
      <c r="AZ102" s="154"/>
      <c r="BA102" s="154"/>
      <c r="BB102" s="155">
        <f t="shared" si="140"/>
        <v>0</v>
      </c>
      <c r="BC102" s="28"/>
      <c r="BD102" s="28"/>
      <c r="BE102" s="28"/>
      <c r="BF102" s="28"/>
    </row>
    <row r="103" spans="1:58" ht="126" outlineLevel="2">
      <c r="A103" s="73"/>
      <c r="B103" s="107"/>
      <c r="C103" s="108"/>
      <c r="D103" s="335"/>
      <c r="E103" s="333"/>
      <c r="F103" s="65">
        <v>2024</v>
      </c>
      <c r="G103" s="65">
        <v>2026</v>
      </c>
      <c r="H103" s="67" t="s">
        <v>659</v>
      </c>
      <c r="I103" s="87"/>
      <c r="J103" s="249"/>
      <c r="K103" s="83"/>
      <c r="L103" s="82" t="str">
        <f>IF(I103&lt;&gt;0,((VLOOKUP(I103,'1. Standard_Cost'!$B$4:$D$9,2)+VLOOKUP(I103,'1. Standard_Cost'!$B$4:$D$9,3))*J103*K103),"0")</f>
        <v>0</v>
      </c>
      <c r="M103" s="82">
        <f>L103*'1. Standard_Cost'!$F$4</f>
        <v>0</v>
      </c>
      <c r="N103" s="83"/>
      <c r="O103" s="83"/>
      <c r="P103" s="83"/>
      <c r="Q103" s="83"/>
      <c r="R103" s="84">
        <f>'1. Standard_Cost'!$B$13*N103*P103</f>
        <v>0</v>
      </c>
      <c r="S103" s="84">
        <f>N103*O103*P103*'1. Standard_Cost'!$C$13</f>
        <v>0</v>
      </c>
      <c r="T103" s="84">
        <f>N103*P103*Q103*'1. Standard_Cost'!$D$13</f>
        <v>0</v>
      </c>
      <c r="U103" s="84">
        <f>N103*O103*'1. Standard_Cost'!$E$13</f>
        <v>0</v>
      </c>
      <c r="V103" s="83"/>
      <c r="W103" s="83"/>
      <c r="X103" s="83"/>
      <c r="Y103" s="84">
        <f>+V103*((X103*'1. Standard_Cost'!$B$17)+(W103*X103*'1. Standard_Cost'!$C$17))</f>
        <v>0</v>
      </c>
      <c r="Z103" s="83"/>
      <c r="AA103" s="83"/>
      <c r="AB103" s="84">
        <f>+Z103*'1. Standard_Cost'!$B$21+AA103*'1. Standard_Cost'!$C$21</f>
        <v>0</v>
      </c>
      <c r="AC103" s="85"/>
      <c r="AD103" s="86"/>
      <c r="AE103" s="84">
        <f>SUM(AD103,AC103,AB103,Y103,U103,T103,S103,R103)*'1. Standard_Cost'!$B$29</f>
        <v>0</v>
      </c>
      <c r="AF103" s="84">
        <f t="shared" si="135"/>
        <v>0</v>
      </c>
      <c r="AG103" s="83"/>
      <c r="AH103" s="83"/>
      <c r="AI103" s="83"/>
      <c r="AJ103" s="87"/>
      <c r="AK103" s="87"/>
      <c r="AL103" s="87"/>
      <c r="AM103" s="84">
        <f>AG103*'1. Standard_Cost'!$B$25+'Incremental_Cost Year 4'!AH103*'1. Standard_Cost'!$C$25+'Incremental_Cost Year 4'!AI103*'1. Standard_Cost'!$D$25+'Incremental_Cost Year 4'!AJ103+'Incremental_Cost Year 4'!AL103+AK103</f>
        <v>0</v>
      </c>
      <c r="AN103" s="84">
        <f>AM103*'1. Standard_Cost'!$C$29</f>
        <v>0</v>
      </c>
      <c r="AO103" s="87"/>
      <c r="AP103" s="160"/>
      <c r="AQ103" s="113">
        <f t="shared" si="136"/>
        <v>0</v>
      </c>
      <c r="AR103" s="113">
        <f t="shared" si="137"/>
        <v>0</v>
      </c>
      <c r="AS103" s="113">
        <f t="shared" si="138"/>
        <v>0</v>
      </c>
      <c r="AT103" s="113">
        <f t="shared" si="139"/>
        <v>0</v>
      </c>
      <c r="AU103" s="154"/>
      <c r="AV103" s="154"/>
      <c r="AW103" s="154"/>
      <c r="AX103" s="154"/>
      <c r="AY103" s="154"/>
      <c r="AZ103" s="154"/>
      <c r="BA103" s="154"/>
      <c r="BB103" s="155">
        <f t="shared" si="140"/>
        <v>0</v>
      </c>
      <c r="BC103" s="28"/>
      <c r="BD103" s="28"/>
      <c r="BE103" s="28"/>
      <c r="BF103" s="28"/>
    </row>
    <row r="104" spans="1:58" ht="47.25" outlineLevel="2">
      <c r="A104" s="73"/>
      <c r="B104" s="107"/>
      <c r="C104" s="108"/>
      <c r="D104" s="335"/>
      <c r="E104" s="333"/>
      <c r="F104" s="65">
        <v>2024</v>
      </c>
      <c r="G104" s="65">
        <v>2026</v>
      </c>
      <c r="H104" s="67" t="s">
        <v>660</v>
      </c>
      <c r="I104" s="87"/>
      <c r="J104" s="249"/>
      <c r="K104" s="83"/>
      <c r="L104" s="82" t="str">
        <f>IF(I104&lt;&gt;0,((VLOOKUP(I104,'1. Standard_Cost'!$B$4:$D$9,2)+VLOOKUP(I104,'1. Standard_Cost'!$B$4:$D$9,3))*J104*K104),"0")</f>
        <v>0</v>
      </c>
      <c r="M104" s="82">
        <f>L104*'1. Standard_Cost'!$F$4</f>
        <v>0</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99"/>
      <c r="AB104" s="84">
        <f>+Z104*'1. Standard_Cost'!$B$21+AA104*'1. Standard_Cost'!$C$21</f>
        <v>0</v>
      </c>
      <c r="AC104" s="85"/>
      <c r="AD104" s="86"/>
      <c r="AE104" s="84">
        <f>SUM(AD104,AC104,AB104,Y104,U104,T104,S104,R104)*'1. Standard_Cost'!$B$29</f>
        <v>0</v>
      </c>
      <c r="AF104" s="84">
        <f t="shared" ref="AF104:AF108" si="149">SUM(AE104,AD104,AC104,AB104,Y104,U104,T104,S104,R104)</f>
        <v>0</v>
      </c>
      <c r="AG104" s="83"/>
      <c r="AH104" s="83"/>
      <c r="AI104" s="83"/>
      <c r="AJ104" s="87"/>
      <c r="AK104" s="87"/>
      <c r="AL104" s="87"/>
      <c r="AM104" s="84">
        <f>AG104*'1. Standard_Cost'!$B$25+'Incremental_Cost Year 4'!AH104*'1. Standard_Cost'!$C$25+'Incremental_Cost Year 4'!AI104*'1. Standard_Cost'!$D$25+'Incremental_Cost Year 4'!AJ104+'Incremental_Cost Year 4'!AL104+AK104</f>
        <v>0</v>
      </c>
      <c r="AN104" s="84">
        <f>AM104*'1. Standard_Cost'!$C$29</f>
        <v>0</v>
      </c>
      <c r="AO104" s="166"/>
      <c r="AP104" s="160"/>
      <c r="AQ104" s="113">
        <f t="shared" ref="AQ104:AQ108" si="150">L104+M104</f>
        <v>0</v>
      </c>
      <c r="AR104" s="113">
        <f t="shared" ref="AR104:AR108" si="151">AF104</f>
        <v>0</v>
      </c>
      <c r="AS104" s="113">
        <f t="shared" ref="AS104:AS108" si="152">AM104+AN104</f>
        <v>0</v>
      </c>
      <c r="AT104" s="113">
        <f t="shared" ref="AT104:AT108" si="153">SUM(AQ104,AR104,AS104)</f>
        <v>0</v>
      </c>
      <c r="AU104" s="154"/>
      <c r="AV104" s="154"/>
      <c r="AW104" s="154"/>
      <c r="AX104" s="154"/>
      <c r="AY104" s="154"/>
      <c r="AZ104" s="154"/>
      <c r="BA104" s="154"/>
      <c r="BB104" s="155">
        <f t="shared" si="140"/>
        <v>0</v>
      </c>
      <c r="BC104" s="28"/>
      <c r="BD104" s="28"/>
      <c r="BE104" s="28"/>
      <c r="BF104" s="28"/>
    </row>
    <row r="105" spans="1:58" ht="77.25" outlineLevel="2">
      <c r="A105" s="73"/>
      <c r="B105" s="107"/>
      <c r="C105" s="108"/>
      <c r="D105" s="335"/>
      <c r="E105" s="333"/>
      <c r="F105" s="65">
        <v>2024</v>
      </c>
      <c r="G105" s="65">
        <v>2026</v>
      </c>
      <c r="H105" s="345" t="s">
        <v>668</v>
      </c>
      <c r="I105" s="87"/>
      <c r="J105" s="249"/>
      <c r="K105" s="83"/>
      <c r="L105" s="82" t="str">
        <f>IF(I105&lt;&gt;0,((VLOOKUP(I105,'1. Standard_Cost'!$B$4:$D$9,2)+VLOOKUP(I105,'1. Standard_Cost'!$B$4:$D$9,3))*J105*K105),"0")</f>
        <v>0</v>
      </c>
      <c r="M105" s="82">
        <f>L105*'1. Standard_Cost'!$F$4</f>
        <v>0</v>
      </c>
      <c r="N105" s="83"/>
      <c r="O105" s="83"/>
      <c r="P105" s="83"/>
      <c r="Q105" s="83"/>
      <c r="R105" s="84">
        <f>'1. Standard_Cost'!$B$13*N105*P105</f>
        <v>0</v>
      </c>
      <c r="S105" s="84">
        <f>N105*O105*P105*'1. Standard_Cost'!$C$13</f>
        <v>0</v>
      </c>
      <c r="T105" s="84">
        <f>N105*P105*Q105*'1. Standard_Cost'!$D$13</f>
        <v>0</v>
      </c>
      <c r="U105" s="84">
        <f>N105*O105*'1. Standard_Cost'!$E$13</f>
        <v>0</v>
      </c>
      <c r="V105" s="83"/>
      <c r="W105" s="83"/>
      <c r="X105" s="83"/>
      <c r="Y105" s="84">
        <f>+V105*((X105*'1. Standard_Cost'!$B$17)+(W105*X105*'1. Standard_Cost'!$C$17))</f>
        <v>0</v>
      </c>
      <c r="Z105" s="83"/>
      <c r="AA105" s="99"/>
      <c r="AB105" s="84">
        <f>+Z105*'1. Standard_Cost'!$B$21+AA105*'1. Standard_Cost'!$C$21</f>
        <v>0</v>
      </c>
      <c r="AC105" s="85"/>
      <c r="AD105" s="86"/>
      <c r="AE105" s="84">
        <f>SUM(AD105,AC105,AB105,Y105,U105,T105,S105,R105)*'1. Standard_Cost'!$B$29</f>
        <v>0</v>
      </c>
      <c r="AF105" s="84">
        <f t="shared" si="149"/>
        <v>0</v>
      </c>
      <c r="AG105" s="83"/>
      <c r="AH105" s="83"/>
      <c r="AI105" s="83"/>
      <c r="AJ105" s="87"/>
      <c r="AK105" s="87"/>
      <c r="AL105" s="87"/>
      <c r="AM105" s="84">
        <f>AG105*'1. Standard_Cost'!$B$25+'Incremental_Cost Year 4'!AH105*'1. Standard_Cost'!$C$25+'Incremental_Cost Year 4'!AI105*'1. Standard_Cost'!$D$25+'Incremental_Cost Year 4'!AJ105+'Incremental_Cost Year 4'!AL105+AK105</f>
        <v>0</v>
      </c>
      <c r="AN105" s="84">
        <f>AM105*'1. Standard_Cost'!$C$29</f>
        <v>0</v>
      </c>
      <c r="AO105" s="166"/>
      <c r="AP105" s="160"/>
      <c r="AQ105" s="113">
        <f t="shared" si="150"/>
        <v>0</v>
      </c>
      <c r="AR105" s="113">
        <f t="shared" si="151"/>
        <v>0</v>
      </c>
      <c r="AS105" s="113">
        <f t="shared" si="152"/>
        <v>0</v>
      </c>
      <c r="AT105" s="113">
        <f t="shared" si="153"/>
        <v>0</v>
      </c>
      <c r="AU105" s="154"/>
      <c r="AV105" s="154"/>
      <c r="AW105" s="154"/>
      <c r="AX105" s="154"/>
      <c r="AY105" s="154"/>
      <c r="AZ105" s="154"/>
      <c r="BA105" s="154"/>
      <c r="BB105" s="155">
        <f t="shared" si="140"/>
        <v>0</v>
      </c>
      <c r="BC105" s="28"/>
      <c r="BD105" s="28"/>
      <c r="BE105" s="28"/>
      <c r="BF105" s="28"/>
    </row>
    <row r="106" spans="1:58" ht="90" outlineLevel="2">
      <c r="A106" s="73"/>
      <c r="B106" s="107"/>
      <c r="C106" s="108"/>
      <c r="D106" s="335"/>
      <c r="E106" s="333"/>
      <c r="F106" s="65">
        <v>2024</v>
      </c>
      <c r="G106" s="65">
        <v>2026</v>
      </c>
      <c r="H106" s="357" t="s">
        <v>661</v>
      </c>
      <c r="I106" s="87"/>
      <c r="J106" s="249"/>
      <c r="K106" s="83"/>
      <c r="L106" s="82" t="str">
        <f>IF(I106&lt;&gt;0,((VLOOKUP(I106,'1. Standard_Cost'!$B$4:$D$9,2)+VLOOKUP(I106,'1. Standard_Cost'!$B$4:$D$9,3))*J106*K106),"0")</f>
        <v>0</v>
      </c>
      <c r="M106" s="82">
        <f>L106*'1. Standard_Cost'!$F$4</f>
        <v>0</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99"/>
      <c r="AB106" s="84">
        <f>+Z106*'1. Standard_Cost'!$B$21+AA106*'1. Standard_Cost'!$C$21</f>
        <v>0</v>
      </c>
      <c r="AC106" s="85"/>
      <c r="AD106" s="86"/>
      <c r="AE106" s="84">
        <f>SUM(AD106,AC106,AB106,Y106,U106,T106,S106,R106)*'1. Standard_Cost'!$B$29</f>
        <v>0</v>
      </c>
      <c r="AF106" s="84">
        <f t="shared" si="149"/>
        <v>0</v>
      </c>
      <c r="AG106" s="83"/>
      <c r="AH106" s="83"/>
      <c r="AI106" s="83"/>
      <c r="AJ106" s="87"/>
      <c r="AK106" s="87"/>
      <c r="AL106" s="87"/>
      <c r="AM106" s="84">
        <f>AG106*'1. Standard_Cost'!$B$25+'Incremental_Cost Year 4'!AH106*'1. Standard_Cost'!$C$25+'Incremental_Cost Year 4'!AI106*'1. Standard_Cost'!$D$25+'Incremental_Cost Year 4'!AJ106+'Incremental_Cost Year 4'!AL106+AK106</f>
        <v>0</v>
      </c>
      <c r="AN106" s="84">
        <f>AM106*'1. Standard_Cost'!$C$29</f>
        <v>0</v>
      </c>
      <c r="AO106" s="166"/>
      <c r="AP106" s="160"/>
      <c r="AQ106" s="113">
        <f t="shared" si="150"/>
        <v>0</v>
      </c>
      <c r="AR106" s="113">
        <f t="shared" si="151"/>
        <v>0</v>
      </c>
      <c r="AS106" s="113">
        <f t="shared" si="152"/>
        <v>0</v>
      </c>
      <c r="AT106" s="113">
        <f t="shared" si="153"/>
        <v>0</v>
      </c>
      <c r="AU106" s="154"/>
      <c r="AV106" s="154"/>
      <c r="AW106" s="154"/>
      <c r="AX106" s="154"/>
      <c r="AY106" s="154"/>
      <c r="AZ106" s="154"/>
      <c r="BA106" s="154"/>
      <c r="BB106" s="155">
        <f t="shared" si="140"/>
        <v>0</v>
      </c>
      <c r="BC106" s="28"/>
      <c r="BD106" s="28"/>
      <c r="BE106" s="28"/>
      <c r="BF106" s="28"/>
    </row>
    <row r="107" spans="1:58" ht="45" outlineLevel="2">
      <c r="A107" s="73"/>
      <c r="B107" s="107"/>
      <c r="C107" s="108"/>
      <c r="D107" s="335"/>
      <c r="E107" s="333"/>
      <c r="F107" s="65">
        <v>2024</v>
      </c>
      <c r="G107" s="65">
        <v>2026</v>
      </c>
      <c r="H107" s="345" t="s">
        <v>662</v>
      </c>
      <c r="I107" s="87"/>
      <c r="J107" s="249"/>
      <c r="K107" s="83"/>
      <c r="L107" s="82" t="str">
        <f>IF(I107&lt;&gt;0,((VLOOKUP(I107,'1. Standard_Cost'!$B$4:$D$9,2)+VLOOKUP(I107,'1. Standard_Cost'!$B$4:$D$9,3))*J107*K107),"0")</f>
        <v>0</v>
      </c>
      <c r="M107" s="82">
        <f>L107*'1. Standard_Cost'!$F$4</f>
        <v>0</v>
      </c>
      <c r="N107" s="83"/>
      <c r="O107" s="83"/>
      <c r="P107" s="83"/>
      <c r="Q107" s="83"/>
      <c r="R107" s="84">
        <f>'1. Standard_Cost'!$B$13*N107*P107</f>
        <v>0</v>
      </c>
      <c r="S107" s="84">
        <f>N107*O107*P107*'1. Standard_Cost'!$C$13</f>
        <v>0</v>
      </c>
      <c r="T107" s="84">
        <f>N107*P107*Q107*'1. Standard_Cost'!$D$13</f>
        <v>0</v>
      </c>
      <c r="U107" s="84">
        <f>N107*O107*'1. Standard_Cost'!$E$13</f>
        <v>0</v>
      </c>
      <c r="V107" s="83"/>
      <c r="W107" s="83"/>
      <c r="X107" s="83"/>
      <c r="Y107" s="84">
        <f>+V107*((X107*'1. Standard_Cost'!$B$17)+(W107*X107*'1. Standard_Cost'!$C$17))</f>
        <v>0</v>
      </c>
      <c r="Z107" s="83"/>
      <c r="AA107" s="99"/>
      <c r="AB107" s="84">
        <f>+Z107*'1. Standard_Cost'!$B$21+AA107*'1. Standard_Cost'!$C$21</f>
        <v>0</v>
      </c>
      <c r="AC107" s="85"/>
      <c r="AD107" s="86"/>
      <c r="AE107" s="84">
        <f>SUM(AD107,AC107,AB107,Y107,U107,T107,S107,R107)*'1. Standard_Cost'!$B$29</f>
        <v>0</v>
      </c>
      <c r="AF107" s="84">
        <f t="shared" si="149"/>
        <v>0</v>
      </c>
      <c r="AG107" s="83"/>
      <c r="AH107" s="83"/>
      <c r="AI107" s="83"/>
      <c r="AJ107" s="87"/>
      <c r="AK107" s="87"/>
      <c r="AL107" s="87"/>
      <c r="AM107" s="84">
        <f>AG107*'1. Standard_Cost'!$B$25+'Incremental_Cost Year 4'!AH107*'1. Standard_Cost'!$C$25+'Incremental_Cost Year 4'!AI107*'1. Standard_Cost'!$D$25+'Incremental_Cost Year 4'!AJ107+'Incremental_Cost Year 4'!AL107+AK107</f>
        <v>0</v>
      </c>
      <c r="AN107" s="84">
        <f>AM107*'1. Standard_Cost'!$C$29</f>
        <v>0</v>
      </c>
      <c r="AO107" s="166"/>
      <c r="AP107" s="160"/>
      <c r="AQ107" s="113">
        <f t="shared" si="150"/>
        <v>0</v>
      </c>
      <c r="AR107" s="113">
        <f t="shared" si="151"/>
        <v>0</v>
      </c>
      <c r="AS107" s="113">
        <f t="shared" si="152"/>
        <v>0</v>
      </c>
      <c r="AT107" s="113">
        <f t="shared" si="153"/>
        <v>0</v>
      </c>
      <c r="AU107" s="154"/>
      <c r="AV107" s="154"/>
      <c r="AW107" s="154"/>
      <c r="AX107" s="154"/>
      <c r="AY107" s="154"/>
      <c r="AZ107" s="154"/>
      <c r="BA107" s="154"/>
      <c r="BB107" s="155">
        <f t="shared" si="140"/>
        <v>0</v>
      </c>
      <c r="BC107" s="28"/>
      <c r="BD107" s="28"/>
      <c r="BE107" s="28"/>
      <c r="BF107" s="28"/>
    </row>
    <row r="108" spans="1:58" ht="60" outlineLevel="2">
      <c r="A108" s="73"/>
      <c r="B108" s="107"/>
      <c r="C108" s="108"/>
      <c r="D108" s="335"/>
      <c r="E108" s="333"/>
      <c r="F108" s="65">
        <v>2024</v>
      </c>
      <c r="G108" s="65">
        <v>2026</v>
      </c>
      <c r="H108" s="345" t="s">
        <v>663</v>
      </c>
      <c r="I108" s="87"/>
      <c r="J108" s="249"/>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99"/>
      <c r="AB108" s="84">
        <f>+Z108*'1. Standard_Cost'!$B$21+AA108*'1. Standard_Cost'!$C$21</f>
        <v>0</v>
      </c>
      <c r="AC108" s="85"/>
      <c r="AD108" s="86"/>
      <c r="AE108" s="84">
        <f>SUM(AD108,AC108,AB108,Y108,U108,T108,S108,R108)*'1. Standard_Cost'!$B$29</f>
        <v>0</v>
      </c>
      <c r="AF108" s="84">
        <f t="shared" si="149"/>
        <v>0</v>
      </c>
      <c r="AG108" s="83"/>
      <c r="AH108" s="83"/>
      <c r="AI108" s="83"/>
      <c r="AJ108" s="87"/>
      <c r="AK108" s="87"/>
      <c r="AL108" s="87"/>
      <c r="AM108" s="84">
        <f>AG108*'1. Standard_Cost'!$B$25+'Incremental_Cost Year 4'!AH108*'1. Standard_Cost'!$C$25+'Incremental_Cost Year 4'!AI108*'1. Standard_Cost'!$D$25+'Incremental_Cost Year 4'!AJ108+'Incremental_Cost Year 4'!AL108+AK108</f>
        <v>0</v>
      </c>
      <c r="AN108" s="84">
        <f>AM108*'1. Standard_Cost'!$C$29</f>
        <v>0</v>
      </c>
      <c r="AO108" s="166"/>
      <c r="AP108" s="160"/>
      <c r="AQ108" s="113">
        <f t="shared" si="150"/>
        <v>0</v>
      </c>
      <c r="AR108" s="113">
        <f t="shared" si="151"/>
        <v>0</v>
      </c>
      <c r="AS108" s="113">
        <f t="shared" si="152"/>
        <v>0</v>
      </c>
      <c r="AT108" s="113">
        <f t="shared" si="153"/>
        <v>0</v>
      </c>
      <c r="AU108" s="154"/>
      <c r="AV108" s="154"/>
      <c r="AW108" s="154"/>
      <c r="AX108" s="154"/>
      <c r="AY108" s="154"/>
      <c r="AZ108" s="154"/>
      <c r="BA108" s="154"/>
      <c r="BB108" s="155">
        <f t="shared" si="140"/>
        <v>0</v>
      </c>
      <c r="BC108" s="28"/>
      <c r="BD108" s="28"/>
      <c r="BE108" s="28"/>
      <c r="BF108" s="28"/>
    </row>
    <row r="109" spans="1:58" ht="47.25" outlineLevel="1">
      <c r="A109" s="73"/>
      <c r="B109" s="107"/>
      <c r="C109" s="108"/>
      <c r="D109" s="101" t="s">
        <v>585</v>
      </c>
      <c r="E109" s="125" t="s">
        <v>584</v>
      </c>
      <c r="F109" s="65">
        <v>2024</v>
      </c>
      <c r="G109" s="65">
        <v>2026</v>
      </c>
      <c r="H109" s="219" t="s">
        <v>198</v>
      </c>
      <c r="I109" s="156"/>
      <c r="J109" s="156"/>
      <c r="K109" s="156"/>
      <c r="L109" s="84">
        <f>SUM(L102:L108)</f>
        <v>0</v>
      </c>
      <c r="M109" s="84">
        <f>SUM(M102:M108)</f>
        <v>0</v>
      </c>
      <c r="N109" s="156"/>
      <c r="O109" s="156"/>
      <c r="P109" s="156"/>
      <c r="Q109" s="156"/>
      <c r="R109" s="84">
        <f t="shared" ref="R109:U109" si="154">SUM(R102:R108)</f>
        <v>0</v>
      </c>
      <c r="S109" s="84">
        <f t="shared" si="154"/>
        <v>0</v>
      </c>
      <c r="T109" s="84">
        <f t="shared" si="154"/>
        <v>0</v>
      </c>
      <c r="U109" s="84">
        <f t="shared" si="154"/>
        <v>0</v>
      </c>
      <c r="V109" s="156"/>
      <c r="W109" s="156"/>
      <c r="X109" s="156"/>
      <c r="Y109" s="84">
        <f>SUM(Y102:Y108)</f>
        <v>0</v>
      </c>
      <c r="Z109" s="84"/>
      <c r="AA109" s="156"/>
      <c r="AB109" s="84">
        <f t="shared" ref="AB109:AF109" si="155">SUM(AB102:AB108)</f>
        <v>0</v>
      </c>
      <c r="AC109" s="84">
        <f t="shared" si="155"/>
        <v>0</v>
      </c>
      <c r="AD109" s="84">
        <f t="shared" si="155"/>
        <v>0</v>
      </c>
      <c r="AE109" s="84">
        <f t="shared" si="155"/>
        <v>0</v>
      </c>
      <c r="AF109" s="84">
        <f t="shared" si="155"/>
        <v>0</v>
      </c>
      <c r="AG109" s="156"/>
      <c r="AH109" s="156"/>
      <c r="AI109" s="156"/>
      <c r="AJ109" s="84">
        <f t="shared" ref="AJ109:AN109" si="156">SUM(AJ102:AJ108)</f>
        <v>0</v>
      </c>
      <c r="AK109" s="84">
        <f t="shared" si="156"/>
        <v>0</v>
      </c>
      <c r="AL109" s="84">
        <f t="shared" si="156"/>
        <v>0</v>
      </c>
      <c r="AM109" s="84">
        <f t="shared" si="156"/>
        <v>0</v>
      </c>
      <c r="AN109" s="84">
        <f t="shared" si="156"/>
        <v>0</v>
      </c>
      <c r="AO109" s="157"/>
      <c r="AP109" s="158"/>
      <c r="AQ109" s="84">
        <f>SUM(AQ102:AQ108)</f>
        <v>0</v>
      </c>
      <c r="AR109" s="84">
        <f t="shared" ref="AR109:BB109" si="157">SUM(AR102:AR108)</f>
        <v>0</v>
      </c>
      <c r="AS109" s="84">
        <f t="shared" si="157"/>
        <v>0</v>
      </c>
      <c r="AT109" s="84">
        <f t="shared" si="157"/>
        <v>0</v>
      </c>
      <c r="AU109" s="84">
        <f t="shared" si="157"/>
        <v>0</v>
      </c>
      <c r="AV109" s="84">
        <f t="shared" si="157"/>
        <v>0</v>
      </c>
      <c r="AW109" s="84">
        <f t="shared" si="157"/>
        <v>0</v>
      </c>
      <c r="AX109" s="84">
        <f t="shared" si="157"/>
        <v>0</v>
      </c>
      <c r="AY109" s="84">
        <f t="shared" si="157"/>
        <v>0</v>
      </c>
      <c r="AZ109" s="84">
        <f t="shared" si="157"/>
        <v>0</v>
      </c>
      <c r="BA109" s="84">
        <f t="shared" si="157"/>
        <v>0</v>
      </c>
      <c r="BB109" s="84">
        <f t="shared" si="157"/>
        <v>0</v>
      </c>
      <c r="BC109" s="28"/>
      <c r="BD109" s="28"/>
      <c r="BE109" s="28"/>
      <c r="BF109" s="28"/>
    </row>
    <row r="110" spans="1:58" ht="78.75" outlineLevel="2">
      <c r="A110" s="73"/>
      <c r="B110" s="107"/>
      <c r="C110" s="108"/>
      <c r="D110" s="335"/>
      <c r="E110" s="333"/>
      <c r="F110" s="334">
        <v>2024</v>
      </c>
      <c r="G110" s="334">
        <v>2026</v>
      </c>
      <c r="H110" s="67" t="s">
        <v>664</v>
      </c>
      <c r="I110" s="87"/>
      <c r="J110" s="83"/>
      <c r="K110" s="83"/>
      <c r="L110" s="82" t="str">
        <f>IF(I110&lt;&gt;0,((VLOOKUP(I110,'1. Standard_Cost'!$B$4:$D$9,2)+VLOOKUP(I110,'1. Standard_Cost'!$B$4:$D$9,3))*J110*K110),"0")</f>
        <v>0</v>
      </c>
      <c r="M110" s="82">
        <f>L110*'1. Standard_Cost'!$F$4</f>
        <v>0</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c r="AD110" s="86"/>
      <c r="AE110" s="84">
        <f>SUM(AD110,AC110,AB110,Y110,U110,T110,S110,R110)*'1. Standard_Cost'!$B$29</f>
        <v>0</v>
      </c>
      <c r="AF110" s="84">
        <f t="shared" ref="AF110:AF113" si="158">SUM(AE110,AD110,AC110,AB110,Y110,U110,T110,S110,R110)</f>
        <v>0</v>
      </c>
      <c r="AG110" s="83"/>
      <c r="AH110" s="83"/>
      <c r="AI110" s="83"/>
      <c r="AJ110" s="87"/>
      <c r="AK110" s="87"/>
      <c r="AL110" s="87"/>
      <c r="AM110" s="84">
        <f>AG110*'1. Standard_Cost'!$B$25+'Incremental_Cost Year 4'!AH110*'1. Standard_Cost'!$C$25+'Incremental_Cost Year 4'!AI110*'1. Standard_Cost'!$D$25+'Incremental_Cost Year 4'!AJ110+'Incremental_Cost Year 4'!AL110+AK110</f>
        <v>0</v>
      </c>
      <c r="AN110" s="84">
        <f>AM110*'1. Standard_Cost'!$C$29</f>
        <v>0</v>
      </c>
      <c r="AO110" s="87"/>
      <c r="AP110" s="160"/>
      <c r="AQ110" s="113">
        <f t="shared" ref="AQ110:AQ113" si="159">L110+M110</f>
        <v>0</v>
      </c>
      <c r="AR110" s="113">
        <f t="shared" ref="AR110:AR113" si="160">AF110</f>
        <v>0</v>
      </c>
      <c r="AS110" s="113">
        <f t="shared" ref="AS110:AS113" si="161">AM110+AN110</f>
        <v>0</v>
      </c>
      <c r="AT110" s="113">
        <f t="shared" ref="AT110:AT113" si="162">SUM(AQ110,AR110,AS110)</f>
        <v>0</v>
      </c>
      <c r="AU110" s="154"/>
      <c r="AV110" s="154"/>
      <c r="AW110" s="154"/>
      <c r="AX110" s="154"/>
      <c r="AY110" s="154"/>
      <c r="AZ110" s="154"/>
      <c r="BA110" s="154"/>
      <c r="BB110" s="155">
        <f t="shared" ref="BB110:BB113" si="163">SUM(AU110:BA110)-AT110</f>
        <v>0</v>
      </c>
      <c r="BC110" s="28"/>
      <c r="BD110" s="28"/>
      <c r="BE110" s="28"/>
      <c r="BF110" s="28"/>
    </row>
    <row r="111" spans="1:58" ht="61.15" customHeight="1" outlineLevel="2">
      <c r="A111" s="73"/>
      <c r="B111" s="107"/>
      <c r="C111" s="108"/>
      <c r="D111" s="335"/>
      <c r="E111" s="333"/>
      <c r="F111" s="334">
        <v>2024</v>
      </c>
      <c r="G111" s="334">
        <v>2026</v>
      </c>
      <c r="H111" s="67" t="s">
        <v>665</v>
      </c>
      <c r="I111" s="87"/>
      <c r="J111" s="83"/>
      <c r="K111" s="83"/>
      <c r="L111" s="82" t="str">
        <f>IF(I111&lt;&gt;0,((VLOOKUP(I111,'1. Standard_Cost'!$B$4:$D$9,2)+VLOOKUP(I111,'1. Standard_Cost'!$B$4:$D$9,3))*J111*K111),"0")</f>
        <v>0</v>
      </c>
      <c r="M111" s="82">
        <f>L111*'1. Standard_Cost'!$F$4</f>
        <v>0</v>
      </c>
      <c r="N111" s="83"/>
      <c r="O111" s="83"/>
      <c r="P111" s="83"/>
      <c r="Q111" s="83"/>
      <c r="R111" s="84">
        <f>'1. Standard_Cost'!$B$13*N111*P111</f>
        <v>0</v>
      </c>
      <c r="S111" s="84">
        <f>N111*O111*P111*'1. Standard_Cost'!$C$13</f>
        <v>0</v>
      </c>
      <c r="T111" s="84">
        <f>N111*P111*Q111*'1. Standard_Cost'!$D$13</f>
        <v>0</v>
      </c>
      <c r="U111" s="84">
        <f>N111*O111*'1. Standard_Cost'!$E$13</f>
        <v>0</v>
      </c>
      <c r="V111" s="83"/>
      <c r="W111" s="83"/>
      <c r="X111" s="83"/>
      <c r="Y111" s="84">
        <f>+V111*((X111*'1. Standard_Cost'!$B$17)+(W111*X111*'1. Standard_Cost'!$C$17))</f>
        <v>0</v>
      </c>
      <c r="Z111" s="83"/>
      <c r="AA111" s="83"/>
      <c r="AB111" s="84">
        <f>+Z111*'1. Standard_Cost'!$B$21+AA111*'1. Standard_Cost'!$C$21</f>
        <v>0</v>
      </c>
      <c r="AC111" s="85"/>
      <c r="AD111" s="86"/>
      <c r="AE111" s="84">
        <f>SUM(AD111,AC111,AB111,Y111,U111,T111,S111,R111)*'1. Standard_Cost'!$B$29</f>
        <v>0</v>
      </c>
      <c r="AF111" s="84">
        <f t="shared" si="158"/>
        <v>0</v>
      </c>
      <c r="AG111" s="83"/>
      <c r="AH111" s="83"/>
      <c r="AI111" s="83"/>
      <c r="AJ111" s="87"/>
      <c r="AK111" s="87"/>
      <c r="AL111" s="87"/>
      <c r="AM111" s="84">
        <f>AG111*'1. Standard_Cost'!$B$25+'Incremental_Cost Year 4'!AH111*'1. Standard_Cost'!$C$25+'Incremental_Cost Year 4'!AI111*'1. Standard_Cost'!$D$25+'Incremental_Cost Year 4'!AJ111+'Incremental_Cost Year 4'!AL111+AK111</f>
        <v>0</v>
      </c>
      <c r="AN111" s="84">
        <f>AM111*'1. Standard_Cost'!$C$29</f>
        <v>0</v>
      </c>
      <c r="AO111" s="87"/>
      <c r="AP111" s="160"/>
      <c r="AQ111" s="113">
        <f t="shared" si="159"/>
        <v>0</v>
      </c>
      <c r="AR111" s="113">
        <f t="shared" si="160"/>
        <v>0</v>
      </c>
      <c r="AS111" s="113">
        <f t="shared" si="161"/>
        <v>0</v>
      </c>
      <c r="AT111" s="113">
        <f t="shared" si="162"/>
        <v>0</v>
      </c>
      <c r="AU111" s="154"/>
      <c r="AV111" s="154"/>
      <c r="AW111" s="154"/>
      <c r="AX111" s="154"/>
      <c r="AY111" s="154"/>
      <c r="AZ111" s="154"/>
      <c r="BA111" s="154"/>
      <c r="BB111" s="155">
        <f t="shared" si="163"/>
        <v>0</v>
      </c>
      <c r="BC111" s="28"/>
      <c r="BD111" s="28"/>
      <c r="BE111" s="28"/>
      <c r="BF111" s="28"/>
    </row>
    <row r="112" spans="1:58" ht="40.9" customHeight="1" outlineLevel="2">
      <c r="A112" s="73"/>
      <c r="B112" s="107"/>
      <c r="C112" s="108"/>
      <c r="D112" s="335"/>
      <c r="E112" s="333"/>
      <c r="F112" s="334">
        <v>2024</v>
      </c>
      <c r="G112" s="334">
        <v>2026</v>
      </c>
      <c r="H112" s="67" t="s">
        <v>667</v>
      </c>
      <c r="I112" s="87"/>
      <c r="J112" s="83"/>
      <c r="K112" s="83"/>
      <c r="L112" s="82" t="str">
        <f>IF(I112&lt;&gt;0,((VLOOKUP(I112,'1. Standard_Cost'!$B$4:$D$9,2)+VLOOKUP(I112,'1. Standard_Cost'!$B$4:$D$9,3))*J112*K112),"0")</f>
        <v>0</v>
      </c>
      <c r="M112" s="82">
        <f>L112*'1. Standard_Cost'!$F$4</f>
        <v>0</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 t="shared" si="158"/>
        <v>0</v>
      </c>
      <c r="AG112" s="83"/>
      <c r="AH112" s="83"/>
      <c r="AI112" s="83"/>
      <c r="AJ112" s="87"/>
      <c r="AK112" s="87"/>
      <c r="AL112" s="87"/>
      <c r="AM112" s="84">
        <f>AG112*'1. Standard_Cost'!$B$25+'Incremental_Cost Year 4'!AH112*'1. Standard_Cost'!$C$25+'Incremental_Cost Year 4'!AI112*'1. Standard_Cost'!$D$25+'Incremental_Cost Year 4'!AJ112+'Incremental_Cost Year 4'!AL112+AK112</f>
        <v>0</v>
      </c>
      <c r="AN112" s="84">
        <f>AM112*'1. Standard_Cost'!$C$29</f>
        <v>0</v>
      </c>
      <c r="AO112" s="87"/>
      <c r="AP112" s="160"/>
      <c r="AQ112" s="113">
        <f t="shared" si="159"/>
        <v>0</v>
      </c>
      <c r="AR112" s="113">
        <f t="shared" si="160"/>
        <v>0</v>
      </c>
      <c r="AS112" s="113">
        <f t="shared" si="161"/>
        <v>0</v>
      </c>
      <c r="AT112" s="113">
        <f t="shared" si="162"/>
        <v>0</v>
      </c>
      <c r="AU112" s="154"/>
      <c r="AV112" s="154"/>
      <c r="AW112" s="154"/>
      <c r="AX112" s="154"/>
      <c r="AY112" s="154"/>
      <c r="AZ112" s="154"/>
      <c r="BA112" s="154"/>
      <c r="BB112" s="155">
        <f t="shared" si="163"/>
        <v>0</v>
      </c>
      <c r="BC112" s="28"/>
      <c r="BD112" s="28"/>
      <c r="BE112" s="28"/>
      <c r="BF112" s="28"/>
    </row>
    <row r="113" spans="1:59" ht="78.75" outlineLevel="2">
      <c r="A113" s="73"/>
      <c r="B113" s="107"/>
      <c r="C113" s="108"/>
      <c r="D113" s="335"/>
      <c r="E113" s="333"/>
      <c r="F113" s="334">
        <v>2024</v>
      </c>
      <c r="G113" s="334">
        <v>2026</v>
      </c>
      <c r="H113" s="67" t="s">
        <v>666</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 t="shared" si="158"/>
        <v>0</v>
      </c>
      <c r="AG113" s="83"/>
      <c r="AH113" s="83"/>
      <c r="AI113" s="83"/>
      <c r="AJ113" s="87"/>
      <c r="AK113" s="87"/>
      <c r="AL113" s="87"/>
      <c r="AM113" s="84">
        <f>AG113*'1. Standard_Cost'!$B$25+'Incremental_Cost Year 4'!AH113*'1. Standard_Cost'!$C$25+'Incremental_Cost Year 4'!AI113*'1. Standard_Cost'!$D$25+'Incremental_Cost Year 4'!AJ113+'Incremental_Cost Year 4'!AL113+AK113</f>
        <v>0</v>
      </c>
      <c r="AN113" s="84">
        <f>AM113*'1. Standard_Cost'!$C$29</f>
        <v>0</v>
      </c>
      <c r="AO113" s="87"/>
      <c r="AP113" s="160"/>
      <c r="AQ113" s="113">
        <f t="shared" si="159"/>
        <v>0</v>
      </c>
      <c r="AR113" s="113">
        <f t="shared" si="160"/>
        <v>0</v>
      </c>
      <c r="AS113" s="113">
        <f t="shared" si="161"/>
        <v>0</v>
      </c>
      <c r="AT113" s="113">
        <f t="shared" si="162"/>
        <v>0</v>
      </c>
      <c r="AU113" s="154"/>
      <c r="AV113" s="154"/>
      <c r="AW113" s="154"/>
      <c r="AX113" s="154"/>
      <c r="AY113" s="154"/>
      <c r="AZ113" s="154"/>
      <c r="BA113" s="154"/>
      <c r="BB113" s="155">
        <f t="shared" si="163"/>
        <v>0</v>
      </c>
      <c r="BC113" s="28"/>
      <c r="BD113" s="28"/>
      <c r="BE113" s="28"/>
      <c r="BF113" s="28"/>
    </row>
    <row r="114" spans="1:59" ht="49.15" customHeight="1" outlineLevel="2">
      <c r="A114" s="73"/>
      <c r="B114" s="107"/>
      <c r="C114" s="108"/>
      <c r="D114" s="356" t="s">
        <v>588</v>
      </c>
      <c r="E114" s="231" t="s">
        <v>587</v>
      </c>
      <c r="F114" s="355">
        <v>2024</v>
      </c>
      <c r="G114" s="355">
        <v>2026</v>
      </c>
      <c r="H114" s="219" t="s">
        <v>199</v>
      </c>
      <c r="I114" s="227"/>
      <c r="J114" s="156"/>
      <c r="K114" s="156"/>
      <c r="L114" s="84">
        <f>SUM(L110:L113)</f>
        <v>0</v>
      </c>
      <c r="M114" s="84">
        <f>SUM(M110:M113)</f>
        <v>0</v>
      </c>
      <c r="N114" s="156"/>
      <c r="O114" s="156"/>
      <c r="P114" s="156"/>
      <c r="Q114" s="156"/>
      <c r="R114" s="84">
        <f t="shared" ref="R114:U114" si="164">SUM(R110:R113)</f>
        <v>0</v>
      </c>
      <c r="S114" s="84">
        <f t="shared" si="164"/>
        <v>0</v>
      </c>
      <c r="T114" s="84">
        <f t="shared" si="164"/>
        <v>0</v>
      </c>
      <c r="U114" s="84">
        <f t="shared" si="164"/>
        <v>0</v>
      </c>
      <c r="V114" s="156"/>
      <c r="W114" s="156"/>
      <c r="X114" s="156"/>
      <c r="Y114" s="84">
        <f>SUM(Y110:Y113)</f>
        <v>0</v>
      </c>
      <c r="Z114" s="156"/>
      <c r="AA114" s="156"/>
      <c r="AB114" s="84">
        <f t="shared" ref="AB114:AF114" si="165">SUM(AB110:AB113)</f>
        <v>0</v>
      </c>
      <c r="AC114" s="84">
        <f t="shared" si="165"/>
        <v>0</v>
      </c>
      <c r="AD114" s="84">
        <f t="shared" si="165"/>
        <v>0</v>
      </c>
      <c r="AE114" s="84">
        <f t="shared" si="165"/>
        <v>0</v>
      </c>
      <c r="AF114" s="84">
        <f t="shared" si="165"/>
        <v>0</v>
      </c>
      <c r="AG114" s="156"/>
      <c r="AH114" s="156"/>
      <c r="AI114" s="156"/>
      <c r="AJ114" s="84">
        <f t="shared" ref="AJ114:AN114" si="166">SUM(AJ110:AJ113)</f>
        <v>0</v>
      </c>
      <c r="AK114" s="84">
        <f t="shared" si="166"/>
        <v>0</v>
      </c>
      <c r="AL114" s="84">
        <f t="shared" si="166"/>
        <v>0</v>
      </c>
      <c r="AM114" s="84">
        <f t="shared" si="166"/>
        <v>0</v>
      </c>
      <c r="AN114" s="84">
        <f t="shared" si="166"/>
        <v>0</v>
      </c>
      <c r="AO114" s="157"/>
      <c r="AP114" s="158"/>
      <c r="AQ114" s="84">
        <f t="shared" ref="AQ114:BB114" si="167">SUM(AQ110:AQ113)</f>
        <v>0</v>
      </c>
      <c r="AR114" s="84">
        <f t="shared" si="167"/>
        <v>0</v>
      </c>
      <c r="AS114" s="84">
        <f t="shared" si="167"/>
        <v>0</v>
      </c>
      <c r="AT114" s="84">
        <f t="shared" si="167"/>
        <v>0</v>
      </c>
      <c r="AU114" s="84">
        <f t="shared" si="167"/>
        <v>0</v>
      </c>
      <c r="AV114" s="84">
        <f t="shared" si="167"/>
        <v>0</v>
      </c>
      <c r="AW114" s="84">
        <f t="shared" si="167"/>
        <v>0</v>
      </c>
      <c r="AX114" s="84">
        <f t="shared" si="167"/>
        <v>0</v>
      </c>
      <c r="AY114" s="84">
        <f t="shared" si="167"/>
        <v>0</v>
      </c>
      <c r="AZ114" s="84">
        <f t="shared" si="167"/>
        <v>0</v>
      </c>
      <c r="BA114" s="84">
        <f t="shared" si="167"/>
        <v>0</v>
      </c>
      <c r="BB114" s="84">
        <f t="shared" si="167"/>
        <v>0</v>
      </c>
      <c r="BC114" s="28"/>
      <c r="BD114" s="28"/>
      <c r="BE114" s="28"/>
      <c r="BF114" s="28"/>
    </row>
    <row r="115" spans="1:59" ht="52.9" customHeight="1" outlineLevel="2">
      <c r="A115" s="97"/>
      <c r="B115" s="179"/>
      <c r="C115" s="527" t="s">
        <v>589</v>
      </c>
      <c r="D115" s="527"/>
      <c r="E115" s="528"/>
      <c r="F115" s="177"/>
      <c r="G115" s="128"/>
      <c r="H115" s="98" t="s">
        <v>324</v>
      </c>
      <c r="I115" s="161"/>
      <c r="J115" s="161"/>
      <c r="K115" s="161"/>
      <c r="L115" s="162">
        <f>SUM(L125,L130,L134)</f>
        <v>0</v>
      </c>
      <c r="M115" s="162">
        <f>SUM(M125,M130,M134)</f>
        <v>0</v>
      </c>
      <c r="N115" s="161"/>
      <c r="O115" s="161"/>
      <c r="P115" s="161"/>
      <c r="Q115" s="161"/>
      <c r="R115" s="162">
        <f t="shared" ref="R115:U115" si="168">SUM(R125,R130,R134)</f>
        <v>0</v>
      </c>
      <c r="S115" s="162">
        <f t="shared" si="168"/>
        <v>0</v>
      </c>
      <c r="T115" s="162">
        <f t="shared" si="168"/>
        <v>0</v>
      </c>
      <c r="U115" s="162">
        <f t="shared" si="168"/>
        <v>0</v>
      </c>
      <c r="V115" s="161"/>
      <c r="W115" s="161"/>
      <c r="X115" s="161"/>
      <c r="Y115" s="162">
        <f t="shared" ref="Y115:AF115" si="169">SUM(Y125,Y130,Y134)</f>
        <v>0</v>
      </c>
      <c r="Z115" s="162">
        <f t="shared" si="169"/>
        <v>0</v>
      </c>
      <c r="AA115" s="162">
        <f t="shared" si="169"/>
        <v>0</v>
      </c>
      <c r="AB115" s="162">
        <f t="shared" si="169"/>
        <v>0</v>
      </c>
      <c r="AC115" s="162">
        <f t="shared" si="169"/>
        <v>0</v>
      </c>
      <c r="AD115" s="162">
        <f t="shared" si="169"/>
        <v>0</v>
      </c>
      <c r="AE115" s="162">
        <f t="shared" si="169"/>
        <v>0</v>
      </c>
      <c r="AF115" s="162">
        <f t="shared" si="169"/>
        <v>0</v>
      </c>
      <c r="AG115" s="161"/>
      <c r="AH115" s="161"/>
      <c r="AI115" s="161"/>
      <c r="AJ115" s="162">
        <f t="shared" ref="AJ115:AN115" si="170">SUM(AJ125,AJ130,AJ134)</f>
        <v>0</v>
      </c>
      <c r="AK115" s="162">
        <f t="shared" si="170"/>
        <v>0</v>
      </c>
      <c r="AL115" s="162">
        <f t="shared" si="170"/>
        <v>0</v>
      </c>
      <c r="AM115" s="162">
        <f t="shared" si="170"/>
        <v>0</v>
      </c>
      <c r="AN115" s="162">
        <f t="shared" si="170"/>
        <v>0</v>
      </c>
      <c r="AO115" s="163"/>
      <c r="AP115" s="164"/>
      <c r="AQ115" s="162">
        <f t="shared" ref="AQ115" si="171">SUM(AQ125,AQ130,AQ134)</f>
        <v>0</v>
      </c>
      <c r="AR115" s="162">
        <f t="shared" ref="AR115:BB115" si="172">SUM(AR125,AR130,AR134)</f>
        <v>0</v>
      </c>
      <c r="AS115" s="162">
        <f t="shared" si="172"/>
        <v>0</v>
      </c>
      <c r="AT115" s="162">
        <f t="shared" si="172"/>
        <v>0</v>
      </c>
      <c r="AU115" s="162">
        <f t="shared" si="172"/>
        <v>0</v>
      </c>
      <c r="AV115" s="162">
        <f t="shared" si="172"/>
        <v>0</v>
      </c>
      <c r="AW115" s="162">
        <f t="shared" si="172"/>
        <v>0</v>
      </c>
      <c r="AX115" s="162">
        <f t="shared" si="172"/>
        <v>0</v>
      </c>
      <c r="AY115" s="162">
        <f t="shared" si="172"/>
        <v>0</v>
      </c>
      <c r="AZ115" s="162">
        <f t="shared" si="172"/>
        <v>0</v>
      </c>
      <c r="BA115" s="162">
        <f t="shared" si="172"/>
        <v>0</v>
      </c>
      <c r="BB115" s="162">
        <f t="shared" si="172"/>
        <v>0</v>
      </c>
      <c r="BC115" s="28"/>
      <c r="BD115" s="28"/>
      <c r="BE115" s="28"/>
      <c r="BF115" s="28"/>
    </row>
    <row r="116" spans="1:59" ht="47.25" outlineLevel="2">
      <c r="A116" s="73"/>
      <c r="B116" s="107"/>
      <c r="C116" s="189"/>
      <c r="D116" s="335"/>
      <c r="E116" s="333"/>
      <c r="F116" s="334">
        <v>2024</v>
      </c>
      <c r="G116" s="334">
        <v>2026</v>
      </c>
      <c r="H116" s="70" t="s">
        <v>700</v>
      </c>
      <c r="I116" s="87"/>
      <c r="J116" s="83"/>
      <c r="K116" s="83"/>
      <c r="L116" s="82" t="str">
        <f>IF(I116&lt;&gt;0,((VLOOKUP(I116,'1. Standard_Cost'!$B$4:$D$9,2)+VLOOKUP(I116,'1. Standard_Cost'!$B$4:$D$9,3))*J116*K116),"0")</f>
        <v>0</v>
      </c>
      <c r="M116" s="82">
        <f>L116*'1. Standard_Cost'!$F$4</f>
        <v>0</v>
      </c>
      <c r="N116" s="83"/>
      <c r="O116" s="83"/>
      <c r="P116" s="83"/>
      <c r="Q116" s="83"/>
      <c r="R116" s="84">
        <f>'1. Standard_Cost'!$B$13*N116*P116</f>
        <v>0</v>
      </c>
      <c r="S116" s="84">
        <f>N116*O116*P116*'1. Standard_Cost'!$C$13</f>
        <v>0</v>
      </c>
      <c r="T116" s="84">
        <f>N116*P116*Q116*'1. Standard_Cost'!$D$13</f>
        <v>0</v>
      </c>
      <c r="U116" s="84">
        <f>N116*O116*'1. Standard_Cost'!$E$13</f>
        <v>0</v>
      </c>
      <c r="V116" s="83"/>
      <c r="W116" s="83"/>
      <c r="X116" s="83"/>
      <c r="Y116" s="84">
        <f>+V116*((X116*'1. Standard_Cost'!$B$17)+(W116*X116*'1. Standard_Cost'!$C$17))</f>
        <v>0</v>
      </c>
      <c r="Z116" s="83"/>
      <c r="AA116" s="83"/>
      <c r="AB116" s="84">
        <f>+Z116*'1. Standard_Cost'!$B$21+AA116*'1. Standard_Cost'!$C$21</f>
        <v>0</v>
      </c>
      <c r="AC116" s="85"/>
      <c r="AD116" s="86"/>
      <c r="AE116" s="84">
        <f>SUM(AD116,AC116,AB116,Y116,U116,T116,S116,R116)*'1. Standard_Cost'!$B$29</f>
        <v>0</v>
      </c>
      <c r="AF116" s="84">
        <f t="shared" ref="AF116:AF120" si="173">SUM(AE116,AD116,AC116,AB116,Y116,U116,T116,S116,R116)</f>
        <v>0</v>
      </c>
      <c r="AG116" s="83"/>
      <c r="AH116" s="83"/>
      <c r="AI116" s="83"/>
      <c r="AJ116" s="87"/>
      <c r="AK116" s="87"/>
      <c r="AL116" s="87"/>
      <c r="AM116" s="84">
        <f>AG116*'1. Standard_Cost'!$B$25+'Incremental_Cost Year 4'!AH116*'1. Standard_Cost'!$C$25+'Incremental_Cost Year 4'!AI116*'1. Standard_Cost'!$D$25+'Incremental_Cost Year 4'!AJ116+'Incremental_Cost Year 4'!AL116+AK116</f>
        <v>0</v>
      </c>
      <c r="AN116" s="84">
        <f>AM116*'1. Standard_Cost'!$C$29</f>
        <v>0</v>
      </c>
      <c r="AO116" s="87"/>
      <c r="AP116" s="160"/>
      <c r="AQ116" s="113">
        <f t="shared" ref="AQ116:AQ120" si="174">L116+M116</f>
        <v>0</v>
      </c>
      <c r="AR116" s="113">
        <f t="shared" ref="AR116:AR120" si="175">AF116</f>
        <v>0</v>
      </c>
      <c r="AS116" s="113">
        <f t="shared" ref="AS116:AS120" si="176">AM116+AN116</f>
        <v>0</v>
      </c>
      <c r="AT116" s="113">
        <f t="shared" ref="AT116:AT120" si="177">SUM(AQ116,AR116,AS116)</f>
        <v>0</v>
      </c>
      <c r="AU116" s="154"/>
      <c r="AV116" s="154"/>
      <c r="AW116" s="154"/>
      <c r="AX116" s="154"/>
      <c r="AY116" s="154"/>
      <c r="AZ116" s="154"/>
      <c r="BA116" s="154"/>
      <c r="BB116" s="155">
        <f t="shared" ref="BB116:BB120" si="178">SUM(AU116:BA116)-AT116</f>
        <v>0</v>
      </c>
      <c r="BC116" s="28"/>
      <c r="BD116" s="337"/>
      <c r="BE116" s="337"/>
      <c r="BF116" s="337"/>
      <c r="BG116" s="337"/>
    </row>
    <row r="117" spans="1:59" ht="63" outlineLevel="2">
      <c r="A117" s="73"/>
      <c r="B117" s="107"/>
      <c r="C117" s="189"/>
      <c r="D117" s="335"/>
      <c r="E117" s="333"/>
      <c r="F117" s="334">
        <v>2024</v>
      </c>
      <c r="G117" s="334">
        <v>2024</v>
      </c>
      <c r="H117" s="67" t="s">
        <v>724</v>
      </c>
      <c r="I117" s="87"/>
      <c r="J117" s="83"/>
      <c r="K117" s="83"/>
      <c r="L117" s="82" t="str">
        <f>IF(I117&lt;&gt;0,((VLOOKUP(I117,'1. Standard_Cost'!$B$4:$D$9,2)+VLOOKUP(I117,'1. Standard_Cost'!$B$4:$D$9,3))*J117*K117),"0")</f>
        <v>0</v>
      </c>
      <c r="M117" s="82">
        <f>L117*'1. Standard_Cost'!$F$4</f>
        <v>0</v>
      </c>
      <c r="N117" s="83"/>
      <c r="O117" s="83"/>
      <c r="P117" s="83"/>
      <c r="Q117" s="83"/>
      <c r="R117" s="84">
        <f>'1. Standard_Cost'!$B$13*N117*P117</f>
        <v>0</v>
      </c>
      <c r="S117" s="84">
        <f>N117*O117*P117*'1. Standard_Cost'!$C$13</f>
        <v>0</v>
      </c>
      <c r="T117" s="84">
        <f>N117*P117*Q117*'1. Standard_Cost'!$D$13</f>
        <v>0</v>
      </c>
      <c r="U117" s="84">
        <f>N117*O117*'1. Standard_Cost'!$E$13</f>
        <v>0</v>
      </c>
      <c r="V117" s="83"/>
      <c r="W117" s="83"/>
      <c r="X117" s="83"/>
      <c r="Y117" s="84">
        <f>+V117*((X117*'1. Standard_Cost'!$B$17)+(W117*X117*'1. Standard_Cost'!$C$17))</f>
        <v>0</v>
      </c>
      <c r="Z117" s="83"/>
      <c r="AA117" s="83"/>
      <c r="AB117" s="84">
        <f>+Z117*'1. Standard_Cost'!$B$21+AA117*'1. Standard_Cost'!$C$21</f>
        <v>0</v>
      </c>
      <c r="AC117" s="85"/>
      <c r="AD117" s="86"/>
      <c r="AE117" s="84">
        <f>SUM(AD117,AC117,AB117,Y117,U117,T117,S117,R117)*'1. Standard_Cost'!$B$29</f>
        <v>0</v>
      </c>
      <c r="AF117" s="84">
        <f t="shared" ref="AF117" si="179">SUM(AE117,AD117,AC117,AB117,Y117,U117,T117,S117,R117)</f>
        <v>0</v>
      </c>
      <c r="AG117" s="83"/>
      <c r="AH117" s="83"/>
      <c r="AI117" s="83"/>
      <c r="AJ117" s="87"/>
      <c r="AK117" s="87"/>
      <c r="AL117" s="87"/>
      <c r="AM117" s="84">
        <f>AG117*'1. Standard_Cost'!$B$25+'Incremental_Cost Year 4'!AH117*'1. Standard_Cost'!$C$25+'Incremental_Cost Year 4'!AI117*'1. Standard_Cost'!$D$25+'Incremental_Cost Year 4'!AJ117+'Incremental_Cost Year 4'!AL117+AK117</f>
        <v>0</v>
      </c>
      <c r="AN117" s="84">
        <f>AM117*'1. Standard_Cost'!$C$29</f>
        <v>0</v>
      </c>
      <c r="AO117" s="87"/>
      <c r="AP117" s="160"/>
      <c r="AQ117" s="113">
        <f t="shared" ref="AQ117" si="180">L117+M117</f>
        <v>0</v>
      </c>
      <c r="AR117" s="113">
        <f t="shared" ref="AR117" si="181">AF117</f>
        <v>0</v>
      </c>
      <c r="AS117" s="113">
        <f t="shared" ref="AS117" si="182">AM117+AN117</f>
        <v>0</v>
      </c>
      <c r="AT117" s="113">
        <f t="shared" ref="AT117" si="183">SUM(AQ117,AR117,AS117)</f>
        <v>0</v>
      </c>
      <c r="AU117" s="154"/>
      <c r="AV117" s="154"/>
      <c r="AW117" s="154"/>
      <c r="AX117" s="154"/>
      <c r="AY117" s="154"/>
      <c r="AZ117" s="154"/>
      <c r="BA117" s="154"/>
      <c r="BB117" s="155">
        <f t="shared" ref="BB117" si="184">SUM(AU117:BA117)-AT117</f>
        <v>0</v>
      </c>
      <c r="BC117" s="28"/>
      <c r="BD117" s="337"/>
      <c r="BE117" s="337"/>
      <c r="BF117" s="337"/>
      <c r="BG117" s="337"/>
    </row>
    <row r="118" spans="1:59" ht="63" outlineLevel="2">
      <c r="A118" s="73"/>
      <c r="B118" s="107"/>
      <c r="C118" s="189"/>
      <c r="D118" s="335"/>
      <c r="E118" s="333"/>
      <c r="F118" s="334">
        <v>2024</v>
      </c>
      <c r="G118" s="334">
        <v>2026</v>
      </c>
      <c r="H118" s="70" t="s">
        <v>701</v>
      </c>
      <c r="I118" s="87"/>
      <c r="J118" s="83"/>
      <c r="K118" s="83"/>
      <c r="L118" s="82" t="str">
        <f>IF(I118&lt;&gt;0,((VLOOKUP(I118,'1. Standard_Cost'!$B$4:$D$9,2)+VLOOKUP(I118,'1. Standard_Cost'!$B$4:$D$9,3))*J118*K118),"0")</f>
        <v>0</v>
      </c>
      <c r="M118" s="82">
        <f>L118*'1. Standard_Cost'!$F$4</f>
        <v>0</v>
      </c>
      <c r="N118" s="83"/>
      <c r="O118" s="83"/>
      <c r="P118" s="83"/>
      <c r="Q118" s="83"/>
      <c r="R118" s="84">
        <f>'1. Standard_Cost'!$B$13*N118*P118</f>
        <v>0</v>
      </c>
      <c r="S118" s="84">
        <f>N118*O118*P118*'1. Standard_Cost'!$C$13</f>
        <v>0</v>
      </c>
      <c r="T118" s="84">
        <f>N118*P118*Q118*'1. Standard_Cost'!$D$13</f>
        <v>0</v>
      </c>
      <c r="U118" s="84">
        <f>N118*O118*'1. Standard_Cost'!$E$13</f>
        <v>0</v>
      </c>
      <c r="V118" s="83"/>
      <c r="W118" s="83"/>
      <c r="X118" s="83"/>
      <c r="Y118" s="84">
        <f>+V118*((X118*'1. Standard_Cost'!$B$17)+(W118*X118*'1. Standard_Cost'!$C$17))</f>
        <v>0</v>
      </c>
      <c r="Z118" s="83"/>
      <c r="AA118" s="83"/>
      <c r="AB118" s="84">
        <f>+Z118*'1. Standard_Cost'!$B$21+AA118*'1. Standard_Cost'!$C$21</f>
        <v>0</v>
      </c>
      <c r="AC118" s="85"/>
      <c r="AD118" s="86"/>
      <c r="AE118" s="84">
        <f>SUM(AD118,AC118,AB118,Y118,U118,T118,S118,R118)*'1. Standard_Cost'!$B$29</f>
        <v>0</v>
      </c>
      <c r="AF118" s="84">
        <f t="shared" si="173"/>
        <v>0</v>
      </c>
      <c r="AG118" s="83"/>
      <c r="AH118" s="83"/>
      <c r="AI118" s="83"/>
      <c r="AJ118" s="87"/>
      <c r="AK118" s="87"/>
      <c r="AL118" s="87"/>
      <c r="AM118" s="84">
        <f>AG118*'1. Standard_Cost'!$B$25+'Incremental_Cost Year 4'!AH118*'1. Standard_Cost'!$C$25+'Incremental_Cost Year 4'!AI118*'1. Standard_Cost'!$D$25+'Incremental_Cost Year 4'!AJ118+'Incremental_Cost Year 4'!AL118+AK118</f>
        <v>0</v>
      </c>
      <c r="AN118" s="84">
        <f>AM118*'1. Standard_Cost'!$C$29</f>
        <v>0</v>
      </c>
      <c r="AO118" s="87"/>
      <c r="AP118" s="160"/>
      <c r="AQ118" s="113">
        <f t="shared" si="174"/>
        <v>0</v>
      </c>
      <c r="AR118" s="113">
        <f t="shared" si="175"/>
        <v>0</v>
      </c>
      <c r="AS118" s="113">
        <f t="shared" si="176"/>
        <v>0</v>
      </c>
      <c r="AT118" s="113">
        <f t="shared" si="177"/>
        <v>0</v>
      </c>
      <c r="AU118" s="154"/>
      <c r="AV118" s="154"/>
      <c r="AW118" s="154"/>
      <c r="AX118" s="154"/>
      <c r="AY118" s="154"/>
      <c r="AZ118" s="154"/>
      <c r="BA118" s="154"/>
      <c r="BB118" s="155">
        <f t="shared" si="178"/>
        <v>0</v>
      </c>
      <c r="BC118" s="28"/>
      <c r="BD118" s="337"/>
      <c r="BE118" s="337"/>
      <c r="BF118" s="337"/>
      <c r="BG118" s="337"/>
    </row>
    <row r="119" spans="1:59" ht="63" outlineLevel="2">
      <c r="A119" s="73"/>
      <c r="B119" s="107"/>
      <c r="C119" s="189"/>
      <c r="D119" s="335"/>
      <c r="E119" s="333"/>
      <c r="F119" s="334">
        <v>2024</v>
      </c>
      <c r="G119" s="334">
        <v>2026</v>
      </c>
      <c r="H119" s="70" t="s">
        <v>702</v>
      </c>
      <c r="I119" s="87"/>
      <c r="J119" s="83"/>
      <c r="K119" s="83"/>
      <c r="L119" s="82" t="str">
        <f>IF(I119&lt;&gt;0,((VLOOKUP(I119,'1. Standard_Cost'!$B$4:$D$9,2)+VLOOKUP(I119,'1. Standard_Cost'!$B$4:$D$9,3))*J119*K119),"0")</f>
        <v>0</v>
      </c>
      <c r="M119" s="82">
        <f>L119*'1. Standard_Cost'!$F$4</f>
        <v>0</v>
      </c>
      <c r="N119" s="83"/>
      <c r="O119" s="83"/>
      <c r="P119" s="83"/>
      <c r="Q119" s="83"/>
      <c r="R119" s="84">
        <f>'1. Standard_Cost'!$B$13*N119*P119</f>
        <v>0</v>
      </c>
      <c r="S119" s="84">
        <f>N119*O119*P119*'1. Standard_Cost'!$C$13</f>
        <v>0</v>
      </c>
      <c r="T119" s="84">
        <f>N119*P119*Q119*'1. Standard_Cost'!$D$13</f>
        <v>0</v>
      </c>
      <c r="U119" s="84">
        <f>N119*O119*'1. Standard_Cost'!$E$13</f>
        <v>0</v>
      </c>
      <c r="V119" s="83"/>
      <c r="W119" s="83"/>
      <c r="X119" s="83"/>
      <c r="Y119" s="84">
        <f>+V119*((X119*'1. Standard_Cost'!$B$17)+(W119*X119*'1. Standard_Cost'!$C$17))</f>
        <v>0</v>
      </c>
      <c r="Z119" s="83"/>
      <c r="AA119" s="83"/>
      <c r="AB119" s="84">
        <f>+Z119*'1. Standard_Cost'!$B$21+AA119*'1. Standard_Cost'!$C$21</f>
        <v>0</v>
      </c>
      <c r="AC119" s="85"/>
      <c r="AD119" s="86"/>
      <c r="AE119" s="84">
        <f>SUM(AD119,AC119,AB119,Y119,U119,T119,S119,R119)*'1. Standard_Cost'!$B$29</f>
        <v>0</v>
      </c>
      <c r="AF119" s="84">
        <f t="shared" si="173"/>
        <v>0</v>
      </c>
      <c r="AG119" s="83"/>
      <c r="AH119" s="83"/>
      <c r="AI119" s="83"/>
      <c r="AJ119" s="87"/>
      <c r="AK119" s="87"/>
      <c r="AL119" s="87"/>
      <c r="AM119" s="84">
        <f>AG119*'1. Standard_Cost'!$B$25+'Incremental_Cost Year 4'!AH119*'1. Standard_Cost'!$C$25+'Incremental_Cost Year 4'!AI119*'1. Standard_Cost'!$D$25+'Incremental_Cost Year 4'!AJ119+'Incremental_Cost Year 4'!AL119+AK119</f>
        <v>0</v>
      </c>
      <c r="AN119" s="84">
        <f>AM119*'1. Standard_Cost'!$C$29</f>
        <v>0</v>
      </c>
      <c r="AO119" s="87"/>
      <c r="AP119" s="160"/>
      <c r="AQ119" s="113">
        <f t="shared" si="174"/>
        <v>0</v>
      </c>
      <c r="AR119" s="113">
        <f t="shared" si="175"/>
        <v>0</v>
      </c>
      <c r="AS119" s="113">
        <f t="shared" si="176"/>
        <v>0</v>
      </c>
      <c r="AT119" s="113">
        <f t="shared" si="177"/>
        <v>0</v>
      </c>
      <c r="AU119" s="154"/>
      <c r="AV119" s="154"/>
      <c r="AW119" s="154"/>
      <c r="AX119" s="154"/>
      <c r="AY119" s="154"/>
      <c r="AZ119" s="154"/>
      <c r="BA119" s="154"/>
      <c r="BB119" s="336">
        <f t="shared" si="178"/>
        <v>0</v>
      </c>
      <c r="BC119" s="28"/>
      <c r="BD119" s="337"/>
      <c r="BE119" s="337"/>
      <c r="BF119" s="337"/>
      <c r="BG119" s="337"/>
    </row>
    <row r="120" spans="1:59" ht="94.5" outlineLevel="2">
      <c r="A120" s="73"/>
      <c r="B120" s="107"/>
      <c r="C120" s="189"/>
      <c r="D120" s="193"/>
      <c r="E120" s="187"/>
      <c r="F120" s="334">
        <v>2024</v>
      </c>
      <c r="G120" s="334">
        <v>2026</v>
      </c>
      <c r="H120" s="70" t="s">
        <v>703</v>
      </c>
      <c r="I120" s="87"/>
      <c r="J120" s="249"/>
      <c r="K120" s="83"/>
      <c r="L120" s="82" t="str">
        <f>IF(I120&lt;&gt;0,((VLOOKUP(I120,'1. Standard_Cost'!$B$4:$D$9,2)+VLOOKUP(I120,'1. Standard_Cost'!$B$4:$D$9,3))*J120*K120),"0")</f>
        <v>0</v>
      </c>
      <c r="M120" s="82">
        <f>L120*'1. Standard_Cost'!$F$4</f>
        <v>0</v>
      </c>
      <c r="N120" s="83"/>
      <c r="O120" s="83"/>
      <c r="P120" s="83"/>
      <c r="Q120" s="83"/>
      <c r="R120" s="84">
        <f>'1. Standard_Cost'!$B$13*N120*P120</f>
        <v>0</v>
      </c>
      <c r="S120" s="84">
        <f>N120*O120*P120*'1. Standard_Cost'!$C$13</f>
        <v>0</v>
      </c>
      <c r="T120" s="84">
        <f>N120*P120*Q120*'1. Standard_Cost'!$D$13</f>
        <v>0</v>
      </c>
      <c r="U120" s="84">
        <f>N120*O120*'1. Standard_Cost'!$E$13</f>
        <v>0</v>
      </c>
      <c r="V120" s="83"/>
      <c r="W120" s="83"/>
      <c r="X120" s="83"/>
      <c r="Y120" s="84">
        <f>+V120*((X120*'1. Standard_Cost'!$B$17)+(W120*X120*'1. Standard_Cost'!$C$17))</f>
        <v>0</v>
      </c>
      <c r="Z120" s="83"/>
      <c r="AA120" s="83"/>
      <c r="AB120" s="84">
        <f>+Z120*'1. Standard_Cost'!$B$21+AA120*'1. Standard_Cost'!$C$21</f>
        <v>0</v>
      </c>
      <c r="AC120" s="85"/>
      <c r="AD120" s="86"/>
      <c r="AE120" s="84">
        <f>SUM(AD120,AC120,AB120,Y120,U120,T120,S120,R120)*'1. Standard_Cost'!$B$29</f>
        <v>0</v>
      </c>
      <c r="AF120" s="84">
        <f t="shared" si="173"/>
        <v>0</v>
      </c>
      <c r="AG120" s="83"/>
      <c r="AH120" s="83"/>
      <c r="AI120" s="83"/>
      <c r="AJ120" s="87"/>
      <c r="AK120" s="87"/>
      <c r="AL120" s="87"/>
      <c r="AM120" s="84">
        <f>AG120*'1. Standard_Cost'!$B$25+'Incremental_Cost Year 4'!AH120*'1. Standard_Cost'!$C$25+'Incremental_Cost Year 4'!AI120*'1. Standard_Cost'!$D$25+'Incremental_Cost Year 4'!AJ120+'Incremental_Cost Year 4'!AL120+AK120</f>
        <v>0</v>
      </c>
      <c r="AN120" s="84">
        <f>AM120*'1. Standard_Cost'!$C$29</f>
        <v>0</v>
      </c>
      <c r="AO120" s="87"/>
      <c r="AP120" s="160"/>
      <c r="AQ120" s="113">
        <f t="shared" si="174"/>
        <v>0</v>
      </c>
      <c r="AR120" s="113">
        <f t="shared" si="175"/>
        <v>0</v>
      </c>
      <c r="AS120" s="113">
        <f t="shared" si="176"/>
        <v>0</v>
      </c>
      <c r="AT120" s="113">
        <f t="shared" si="177"/>
        <v>0</v>
      </c>
      <c r="AU120" s="154"/>
      <c r="AV120" s="154"/>
      <c r="AW120" s="154"/>
      <c r="AX120" s="154"/>
      <c r="AY120" s="154"/>
      <c r="AZ120" s="154"/>
      <c r="BA120" s="154"/>
      <c r="BB120" s="336">
        <f t="shared" si="178"/>
        <v>0</v>
      </c>
      <c r="BC120" s="28"/>
      <c r="BD120" s="337"/>
      <c r="BE120" s="337"/>
      <c r="BF120" s="337"/>
      <c r="BG120" s="337"/>
    </row>
    <row r="121" spans="1:59" ht="78.75" outlineLevel="2">
      <c r="A121" s="73"/>
      <c r="B121" s="107"/>
      <c r="C121" s="189"/>
      <c r="D121" s="193"/>
      <c r="E121" s="187"/>
      <c r="F121" s="334">
        <v>2024</v>
      </c>
      <c r="G121" s="334">
        <v>2026</v>
      </c>
      <c r="H121" s="67" t="s">
        <v>704</v>
      </c>
      <c r="I121" s="87"/>
      <c r="J121" s="249"/>
      <c r="K121" s="83"/>
      <c r="L121" s="82" t="str">
        <f>IF(I121&lt;&gt;0,((VLOOKUP(I121,'1. Standard_Cost'!$B$4:$D$9,2)+VLOOKUP(I121,'1. Standard_Cost'!$B$4:$D$9,3))*J121*K121),"0")</f>
        <v>0</v>
      </c>
      <c r="M121" s="82">
        <f>L121*'1. Standard_Cost'!$F$4</f>
        <v>0</v>
      </c>
      <c r="N121" s="83"/>
      <c r="O121" s="83"/>
      <c r="P121" s="83"/>
      <c r="Q121" s="83"/>
      <c r="R121" s="84">
        <f>'1. Standard_Cost'!$B$13*N121*P121</f>
        <v>0</v>
      </c>
      <c r="S121" s="84">
        <f>N121*O121*P121*'1. Standard_Cost'!$C$13</f>
        <v>0</v>
      </c>
      <c r="T121" s="84">
        <f>N121*P121*Q121*'1. Standard_Cost'!$D$13</f>
        <v>0</v>
      </c>
      <c r="U121" s="84">
        <f>N121*O121*'1. Standard_Cost'!$E$13</f>
        <v>0</v>
      </c>
      <c r="V121" s="83"/>
      <c r="W121" s="83"/>
      <c r="X121" s="83"/>
      <c r="Y121" s="84">
        <f>+V121*((X121*'1. Standard_Cost'!$B$17)+(W121*X121*'1. Standard_Cost'!$C$17))</f>
        <v>0</v>
      </c>
      <c r="Z121" s="83"/>
      <c r="AA121" s="83"/>
      <c r="AB121" s="84">
        <f>+Z121*'1. Standard_Cost'!$B$21+AA121*'1. Standard_Cost'!$C$21</f>
        <v>0</v>
      </c>
      <c r="AC121" s="85"/>
      <c r="AD121" s="86"/>
      <c r="AE121" s="84">
        <f>SUM(AD121,AC121,AB121,Y121,U121,T121,S121,R121)*'1. Standard_Cost'!$B$29</f>
        <v>0</v>
      </c>
      <c r="AF121" s="84">
        <f>SUM(AE121,AD121,AC121,AB121,Y121,U121,T121,S121,R121)</f>
        <v>0</v>
      </c>
      <c r="AG121" s="83"/>
      <c r="AH121" s="83"/>
      <c r="AI121" s="83"/>
      <c r="AJ121" s="87"/>
      <c r="AK121" s="87"/>
      <c r="AL121" s="87"/>
      <c r="AM121" s="84">
        <f>AG121*'1. Standard_Cost'!$B$25+'Incremental_Cost Year 4'!AH121*'1. Standard_Cost'!$C$25+'Incremental_Cost Year 4'!AI121*'1. Standard_Cost'!$D$25+'Incremental_Cost Year 4'!AJ121+'Incremental_Cost Year 4'!AL121+AK121</f>
        <v>0</v>
      </c>
      <c r="AN121" s="84">
        <f>AM121*'1. Standard_Cost'!$C$29</f>
        <v>0</v>
      </c>
      <c r="AO121" s="87"/>
      <c r="AP121" s="160"/>
      <c r="AQ121" s="113">
        <f>L121+M121</f>
        <v>0</v>
      </c>
      <c r="AR121" s="113">
        <f>AF121</f>
        <v>0</v>
      </c>
      <c r="AS121" s="113">
        <f>AM121+AN121</f>
        <v>0</v>
      </c>
      <c r="AT121" s="113">
        <f>SUM(AQ121,AR121,AS121)</f>
        <v>0</v>
      </c>
      <c r="AU121" s="154"/>
      <c r="AV121" s="154"/>
      <c r="AW121" s="154"/>
      <c r="AX121" s="154"/>
      <c r="AY121" s="154"/>
      <c r="AZ121" s="154"/>
      <c r="BA121" s="154"/>
      <c r="BB121" s="336">
        <f>SUM(AU121:BA121)-AT121</f>
        <v>0</v>
      </c>
      <c r="BC121" s="28"/>
      <c r="BD121" s="337"/>
      <c r="BE121" s="337"/>
      <c r="BF121" s="337"/>
      <c r="BG121" s="337"/>
    </row>
    <row r="122" spans="1:59" ht="90" outlineLevel="2">
      <c r="A122" s="73"/>
      <c r="B122" s="107"/>
      <c r="C122" s="189"/>
      <c r="D122" s="193"/>
      <c r="E122" s="187"/>
      <c r="F122" s="334">
        <v>2024</v>
      </c>
      <c r="G122" s="334">
        <v>2026</v>
      </c>
      <c r="H122" s="345" t="s">
        <v>705</v>
      </c>
      <c r="I122" s="87"/>
      <c r="J122" s="249"/>
      <c r="K122" s="83"/>
      <c r="L122" s="82" t="str">
        <f>IF(I122&lt;&gt;0,((VLOOKUP(I122,'1. Standard_Cost'!$B$4:$D$9,2)+VLOOKUP(I122,'1. Standard_Cost'!$B$4:$D$9,3))*J122*K122),"0")</f>
        <v>0</v>
      </c>
      <c r="M122" s="82">
        <f>L122*'1. Standard_Cost'!$F$4</f>
        <v>0</v>
      </c>
      <c r="N122" s="83"/>
      <c r="O122" s="83"/>
      <c r="P122" s="83"/>
      <c r="Q122" s="83"/>
      <c r="R122" s="84">
        <f>'1. Standard_Cost'!$B$13*N122*P122</f>
        <v>0</v>
      </c>
      <c r="S122" s="84">
        <f>N122*O122*P122*'1. Standard_Cost'!$C$13</f>
        <v>0</v>
      </c>
      <c r="T122" s="84">
        <f>N122*P122*Q122*'1. Standard_Cost'!$D$13</f>
        <v>0</v>
      </c>
      <c r="U122" s="84">
        <f>N122*O122*'1. Standard_Cost'!$E$13</f>
        <v>0</v>
      </c>
      <c r="V122" s="83"/>
      <c r="W122" s="83"/>
      <c r="X122" s="83"/>
      <c r="Y122" s="84">
        <f>+V122*((X122*'1. Standard_Cost'!$B$17)+(W122*X122*'1. Standard_Cost'!$C$17))</f>
        <v>0</v>
      </c>
      <c r="Z122" s="83"/>
      <c r="AA122" s="83"/>
      <c r="AB122" s="84">
        <f>+Z122*'1. Standard_Cost'!$B$21+AA122*'1. Standard_Cost'!$C$21</f>
        <v>0</v>
      </c>
      <c r="AC122" s="85"/>
      <c r="AD122" s="86"/>
      <c r="AE122" s="84">
        <f>SUM(AD122,AC122,AB122,Y122,U122,T122,S122,R122)*'1. Standard_Cost'!$B$29</f>
        <v>0</v>
      </c>
      <c r="AF122" s="84">
        <f t="shared" ref="AF122:AF124" si="185">SUM(AE122,AD122,AC122,AB122,Y122,U122,T122,S122,R122)</f>
        <v>0</v>
      </c>
      <c r="AG122" s="83"/>
      <c r="AH122" s="83"/>
      <c r="AI122" s="83"/>
      <c r="AJ122" s="87"/>
      <c r="AK122" s="87"/>
      <c r="AL122" s="87"/>
      <c r="AM122" s="84">
        <f>AG122*'1. Standard_Cost'!$B$25+'Incremental_Cost Year 4'!AH122*'1. Standard_Cost'!$C$25+'Incremental_Cost Year 4'!AI122*'1. Standard_Cost'!$D$25+'Incremental_Cost Year 4'!AJ122+'Incremental_Cost Year 4'!AL122+AK122</f>
        <v>0</v>
      </c>
      <c r="AN122" s="84">
        <f>AM122*'1. Standard_Cost'!$C$29</f>
        <v>0</v>
      </c>
      <c r="AO122" s="87"/>
      <c r="AP122" s="160"/>
      <c r="AQ122" s="113">
        <f t="shared" ref="AQ122:AQ124" si="186">L122+M122</f>
        <v>0</v>
      </c>
      <c r="AR122" s="113">
        <f t="shared" ref="AR122:AR124" si="187">AF122</f>
        <v>0</v>
      </c>
      <c r="AS122" s="113">
        <f t="shared" ref="AS122:AS124" si="188">AM122+AN122</f>
        <v>0</v>
      </c>
      <c r="AT122" s="113">
        <f t="shared" ref="AT122:AT124" si="189">SUM(AQ122,AR122,AS122)</f>
        <v>0</v>
      </c>
      <c r="AU122" s="154"/>
      <c r="AV122" s="154"/>
      <c r="AW122" s="154"/>
      <c r="AX122" s="154"/>
      <c r="AY122" s="154"/>
      <c r="AZ122" s="154"/>
      <c r="BA122" s="154"/>
      <c r="BB122" s="336">
        <f t="shared" ref="BB122:BB124" si="190">SUM(AU122:BA122)-AT122</f>
        <v>0</v>
      </c>
      <c r="BC122" s="28"/>
      <c r="BD122" s="337"/>
      <c r="BE122" s="337"/>
      <c r="BF122" s="337"/>
      <c r="BG122" s="337"/>
    </row>
    <row r="123" spans="1:59" ht="15.75" outlineLevel="2">
      <c r="A123" s="73"/>
      <c r="B123" s="107"/>
      <c r="C123" s="189"/>
      <c r="D123" s="193"/>
      <c r="E123" s="187"/>
      <c r="F123" s="334">
        <v>2024</v>
      </c>
      <c r="G123" s="334">
        <v>2026</v>
      </c>
      <c r="H123" s="345" t="s">
        <v>706</v>
      </c>
      <c r="I123" s="87"/>
      <c r="J123" s="249"/>
      <c r="K123" s="83"/>
      <c r="L123" s="82" t="str">
        <f>IF(I123&lt;&gt;0,((VLOOKUP(I123,'1. Standard_Cost'!$B$4:$D$9,2)+VLOOKUP(I123,'1. Standard_Cost'!$B$4:$D$9,3))*J123*K123),"0")</f>
        <v>0</v>
      </c>
      <c r="M123" s="82">
        <f>L123*'1. Standard_Cost'!$F$4</f>
        <v>0</v>
      </c>
      <c r="N123" s="83"/>
      <c r="O123" s="83"/>
      <c r="P123" s="83"/>
      <c r="Q123" s="83"/>
      <c r="R123" s="84">
        <f>'1. Standard_Cost'!$B$13*N123*P123</f>
        <v>0</v>
      </c>
      <c r="S123" s="84">
        <f>N123*O123*P123*'1. Standard_Cost'!$C$13</f>
        <v>0</v>
      </c>
      <c r="T123" s="84">
        <f>N123*P123*Q123*'1. Standard_Cost'!$D$13</f>
        <v>0</v>
      </c>
      <c r="U123" s="84">
        <f>N123*O123*'1. Standard_Cost'!$E$13</f>
        <v>0</v>
      </c>
      <c r="V123" s="83"/>
      <c r="W123" s="83"/>
      <c r="X123" s="83"/>
      <c r="Y123" s="84">
        <f>+V123*((X123*'1. Standard_Cost'!$B$17)+(W123*X123*'1. Standard_Cost'!$C$17))</f>
        <v>0</v>
      </c>
      <c r="Z123" s="83"/>
      <c r="AA123" s="83"/>
      <c r="AB123" s="84">
        <f>+Z123*'1. Standard_Cost'!$B$21+AA123*'1. Standard_Cost'!$C$21</f>
        <v>0</v>
      </c>
      <c r="AC123" s="85"/>
      <c r="AD123" s="86"/>
      <c r="AE123" s="84">
        <f>SUM(AD123,AC123,AB123,Y123,U123,T123,S123,R123)*'1. Standard_Cost'!$B$29</f>
        <v>0</v>
      </c>
      <c r="AF123" s="84">
        <f t="shared" si="185"/>
        <v>0</v>
      </c>
      <c r="AG123" s="83"/>
      <c r="AH123" s="83"/>
      <c r="AI123" s="83"/>
      <c r="AJ123" s="87"/>
      <c r="AK123" s="87"/>
      <c r="AL123" s="87"/>
      <c r="AM123" s="84">
        <f>AG123*'1. Standard_Cost'!$B$25+'Incremental_Cost Year 4'!AH123*'1. Standard_Cost'!$C$25+'Incremental_Cost Year 4'!AI123*'1. Standard_Cost'!$D$25+'Incremental_Cost Year 4'!AJ123+'Incremental_Cost Year 4'!AL123+AK123</f>
        <v>0</v>
      </c>
      <c r="AN123" s="84">
        <f>AM123*'1. Standard_Cost'!$C$29</f>
        <v>0</v>
      </c>
      <c r="AO123" s="87"/>
      <c r="AP123" s="160"/>
      <c r="AQ123" s="113">
        <f t="shared" si="186"/>
        <v>0</v>
      </c>
      <c r="AR123" s="113">
        <f t="shared" si="187"/>
        <v>0</v>
      </c>
      <c r="AS123" s="113">
        <f t="shared" si="188"/>
        <v>0</v>
      </c>
      <c r="AT123" s="113">
        <f t="shared" si="189"/>
        <v>0</v>
      </c>
      <c r="AU123" s="154"/>
      <c r="AV123" s="154"/>
      <c r="AW123" s="154"/>
      <c r="AX123" s="154"/>
      <c r="AY123" s="154"/>
      <c r="AZ123" s="154"/>
      <c r="BA123" s="154"/>
      <c r="BB123" s="336">
        <f t="shared" si="190"/>
        <v>0</v>
      </c>
      <c r="BC123" s="28"/>
      <c r="BD123" s="337"/>
      <c r="BE123" s="337"/>
      <c r="BF123" s="337"/>
      <c r="BG123" s="337"/>
    </row>
    <row r="124" spans="1:59" ht="78.75" outlineLevel="2">
      <c r="A124" s="73"/>
      <c r="B124" s="107"/>
      <c r="C124" s="189"/>
      <c r="D124" s="193"/>
      <c r="E124" s="187"/>
      <c r="F124" s="334">
        <v>2024</v>
      </c>
      <c r="G124" s="334">
        <v>2026</v>
      </c>
      <c r="H124" s="67" t="s">
        <v>707</v>
      </c>
      <c r="I124" s="87"/>
      <c r="J124" s="249"/>
      <c r="K124" s="83"/>
      <c r="L124" s="82" t="str">
        <f>IF(I124&lt;&gt;0,((VLOOKUP(I124,'1. Standard_Cost'!$B$4:$D$9,2)+VLOOKUP(I124,'1. Standard_Cost'!$B$4:$D$9,3))*J124*K124),"0")</f>
        <v>0</v>
      </c>
      <c r="M124" s="82">
        <f>L124*'1. Standard_Cost'!$F$4</f>
        <v>0</v>
      </c>
      <c r="N124" s="83"/>
      <c r="O124" s="83"/>
      <c r="P124" s="83"/>
      <c r="Q124" s="83"/>
      <c r="R124" s="84">
        <f>'1. Standard_Cost'!$B$13*N124*P124</f>
        <v>0</v>
      </c>
      <c r="S124" s="84">
        <f>N124*O124*P124*'1. Standard_Cost'!$C$13</f>
        <v>0</v>
      </c>
      <c r="T124" s="84">
        <f>N124*P124*Q124*'1. Standard_Cost'!$D$13</f>
        <v>0</v>
      </c>
      <c r="U124" s="84">
        <f>N124*O124*'1. Standard_Cost'!$E$13</f>
        <v>0</v>
      </c>
      <c r="V124" s="83"/>
      <c r="W124" s="83"/>
      <c r="X124" s="83"/>
      <c r="Y124" s="84">
        <f>+V124*((X124*'1. Standard_Cost'!$B$17)+(W124*X124*'1. Standard_Cost'!$C$17))</f>
        <v>0</v>
      </c>
      <c r="Z124" s="83"/>
      <c r="AA124" s="83"/>
      <c r="AB124" s="84">
        <f>+Z124*'1. Standard_Cost'!$B$21+AA124*'1. Standard_Cost'!$C$21</f>
        <v>0</v>
      </c>
      <c r="AC124" s="85"/>
      <c r="AD124" s="86"/>
      <c r="AE124" s="84">
        <f>SUM(AD124,AC124,AB124,Y124,U124,T124,S124,R124)*'1. Standard_Cost'!$B$29</f>
        <v>0</v>
      </c>
      <c r="AF124" s="84">
        <f t="shared" si="185"/>
        <v>0</v>
      </c>
      <c r="AG124" s="83"/>
      <c r="AH124" s="83"/>
      <c r="AI124" s="83"/>
      <c r="AJ124" s="87"/>
      <c r="AK124" s="87"/>
      <c r="AL124" s="87"/>
      <c r="AM124" s="84">
        <f>AG124*'1. Standard_Cost'!$B$25+'Incremental_Cost Year 4'!AH124*'1. Standard_Cost'!$C$25+'Incremental_Cost Year 4'!AI124*'1. Standard_Cost'!$D$25+'Incremental_Cost Year 4'!AJ124+'Incremental_Cost Year 4'!AL124+AK124</f>
        <v>0</v>
      </c>
      <c r="AN124" s="84">
        <f>AM124*'1. Standard_Cost'!$C$29</f>
        <v>0</v>
      </c>
      <c r="AO124" s="87"/>
      <c r="AP124" s="160"/>
      <c r="AQ124" s="113">
        <f t="shared" si="186"/>
        <v>0</v>
      </c>
      <c r="AR124" s="113">
        <f t="shared" si="187"/>
        <v>0</v>
      </c>
      <c r="AS124" s="113">
        <f t="shared" si="188"/>
        <v>0</v>
      </c>
      <c r="AT124" s="113">
        <f t="shared" si="189"/>
        <v>0</v>
      </c>
      <c r="AU124" s="154"/>
      <c r="AV124" s="154"/>
      <c r="AW124" s="154"/>
      <c r="AX124" s="154"/>
      <c r="AY124" s="154"/>
      <c r="AZ124" s="154"/>
      <c r="BA124" s="154"/>
      <c r="BB124" s="336">
        <f t="shared" si="190"/>
        <v>0</v>
      </c>
      <c r="BC124" s="28"/>
      <c r="BD124" s="337"/>
      <c r="BE124" s="337"/>
      <c r="BF124" s="337"/>
      <c r="BG124" s="337"/>
    </row>
    <row r="125" spans="1:59" ht="46.9" customHeight="1" outlineLevel="2">
      <c r="A125" s="73"/>
      <c r="B125" s="107"/>
      <c r="C125" s="189"/>
      <c r="D125" s="243" t="s">
        <v>591</v>
      </c>
      <c r="E125" s="243" t="s">
        <v>590</v>
      </c>
      <c r="F125" s="225">
        <v>2024</v>
      </c>
      <c r="G125" s="225">
        <v>2026</v>
      </c>
      <c r="H125" s="237" t="s">
        <v>165</v>
      </c>
      <c r="I125" s="84"/>
      <c r="J125" s="82"/>
      <c r="K125" s="82"/>
      <c r="L125" s="84">
        <f>SUM(L116:L124)</f>
        <v>0</v>
      </c>
      <c r="M125" s="84">
        <f>SUM(M116:M124)</f>
        <v>0</v>
      </c>
      <c r="N125" s="82"/>
      <c r="O125" s="82"/>
      <c r="P125" s="82"/>
      <c r="Q125" s="82"/>
      <c r="R125" s="84">
        <f t="shared" ref="R125:U125" si="191">SUM(R116:R124)</f>
        <v>0</v>
      </c>
      <c r="S125" s="84">
        <f t="shared" si="191"/>
        <v>0</v>
      </c>
      <c r="T125" s="84">
        <f t="shared" si="191"/>
        <v>0</v>
      </c>
      <c r="U125" s="84">
        <f t="shared" si="191"/>
        <v>0</v>
      </c>
      <c r="V125" s="82"/>
      <c r="W125" s="82"/>
      <c r="X125" s="82"/>
      <c r="Y125" s="84">
        <f>SUM(Y116:Y124)</f>
        <v>0</v>
      </c>
      <c r="Z125" s="82"/>
      <c r="AA125" s="82"/>
      <c r="AB125" s="84">
        <f>SUM(AB116:AB124)</f>
        <v>0</v>
      </c>
      <c r="AC125" s="84"/>
      <c r="AD125" s="84"/>
      <c r="AE125" s="84">
        <f t="shared" ref="AE125:AF125" si="192">SUM(AE116:AE124)</f>
        <v>0</v>
      </c>
      <c r="AF125" s="84">
        <f t="shared" si="192"/>
        <v>0</v>
      </c>
      <c r="AG125" s="82"/>
      <c r="AH125" s="82"/>
      <c r="AI125" s="82"/>
      <c r="AJ125" s="84"/>
      <c r="AK125" s="84"/>
      <c r="AL125" s="84"/>
      <c r="AM125" s="84">
        <f t="shared" ref="AM125:AN125" si="193">SUM(AM116:AM124)</f>
        <v>0</v>
      </c>
      <c r="AN125" s="84">
        <f t="shared" si="193"/>
        <v>0</v>
      </c>
      <c r="AO125" s="87"/>
      <c r="AP125" s="160"/>
      <c r="AQ125" s="84">
        <f t="shared" ref="AQ125:BB125" si="194">SUM(AQ116:AQ124)</f>
        <v>0</v>
      </c>
      <c r="AR125" s="84">
        <f t="shared" si="194"/>
        <v>0</v>
      </c>
      <c r="AS125" s="84">
        <f t="shared" si="194"/>
        <v>0</v>
      </c>
      <c r="AT125" s="84">
        <f t="shared" si="194"/>
        <v>0</v>
      </c>
      <c r="AU125" s="84">
        <f t="shared" si="194"/>
        <v>0</v>
      </c>
      <c r="AV125" s="84">
        <f t="shared" si="194"/>
        <v>0</v>
      </c>
      <c r="AW125" s="84">
        <f t="shared" si="194"/>
        <v>0</v>
      </c>
      <c r="AX125" s="84">
        <f t="shared" si="194"/>
        <v>0</v>
      </c>
      <c r="AY125" s="84">
        <f t="shared" si="194"/>
        <v>0</v>
      </c>
      <c r="AZ125" s="84">
        <f t="shared" si="194"/>
        <v>0</v>
      </c>
      <c r="BA125" s="84">
        <f t="shared" si="194"/>
        <v>0</v>
      </c>
      <c r="BB125" s="84">
        <f t="shared" si="194"/>
        <v>0</v>
      </c>
      <c r="BC125" s="28"/>
      <c r="BD125" s="28"/>
      <c r="BE125" s="28"/>
      <c r="BF125" s="28"/>
    </row>
    <row r="126" spans="1:59" ht="72" customHeight="1" outlineLevel="2">
      <c r="A126" s="73"/>
      <c r="B126" s="107"/>
      <c r="C126" s="189"/>
      <c r="D126" s="193"/>
      <c r="E126" s="187"/>
      <c r="F126" s="65">
        <v>2024</v>
      </c>
      <c r="G126" s="65">
        <v>2026</v>
      </c>
      <c r="H126" s="70" t="s">
        <v>669</v>
      </c>
      <c r="I126" s="87"/>
      <c r="J126" s="83"/>
      <c r="K126" s="83"/>
      <c r="L126" s="82" t="str">
        <f>IF(I126&lt;&gt;0,((VLOOKUP(I126,'1. Standard_Cost'!$B$4:$D$9,2)+VLOOKUP(I126,'1. Standard_Cost'!$B$4:$D$9,3))*J126*K126),"0")</f>
        <v>0</v>
      </c>
      <c r="M126" s="82">
        <f>L126*'1. Standard_Cost'!$F$4</f>
        <v>0</v>
      </c>
      <c r="N126" s="83"/>
      <c r="O126" s="83"/>
      <c r="P126" s="83"/>
      <c r="Q126" s="83"/>
      <c r="R126" s="84">
        <f>'1. Standard_Cost'!$B$13*N126*P126</f>
        <v>0</v>
      </c>
      <c r="S126" s="84">
        <f>N126*O126*P126*'1. Standard_Cost'!$C$13</f>
        <v>0</v>
      </c>
      <c r="T126" s="84">
        <f>N126*P126*Q126*'1. Standard_Cost'!$D$13</f>
        <v>0</v>
      </c>
      <c r="U126" s="84">
        <f>N126*O126*'1. Standard_Cost'!$E$13</f>
        <v>0</v>
      </c>
      <c r="V126" s="83"/>
      <c r="W126" s="83"/>
      <c r="X126" s="83"/>
      <c r="Y126" s="84">
        <f>+V126*((X126*'1. Standard_Cost'!$B$17)+(W126*X126*'1. Standard_Cost'!$C$17))</f>
        <v>0</v>
      </c>
      <c r="Z126" s="83"/>
      <c r="AA126" s="83"/>
      <c r="AB126" s="84">
        <f>+Z126*'1. Standard_Cost'!$B$21+AA126*'1. Standard_Cost'!$C$21</f>
        <v>0</v>
      </c>
      <c r="AC126" s="85"/>
      <c r="AD126" s="86"/>
      <c r="AE126" s="84">
        <f>SUM(AD126,AC126,AB126,Y126,U126,T126,S126,R126)*'1. Standard_Cost'!$B$29</f>
        <v>0</v>
      </c>
      <c r="AF126" s="84">
        <f>SUM(AE126,AD126,AC126,AB126,Y126,U126,T126,S126,R126)</f>
        <v>0</v>
      </c>
      <c r="AG126" s="83"/>
      <c r="AH126" s="83"/>
      <c r="AI126" s="83"/>
      <c r="AJ126" s="87"/>
      <c r="AK126" s="87"/>
      <c r="AL126" s="87"/>
      <c r="AM126" s="84">
        <f>AG126*'1. Standard_Cost'!$B$25+'Incremental_Cost Year 4'!AH126*'1. Standard_Cost'!$C$25+'Incremental_Cost Year 4'!AI126*'1. Standard_Cost'!$D$25+'Incremental_Cost Year 4'!AJ126+'Incremental_Cost Year 4'!AL126+AK126</f>
        <v>0</v>
      </c>
      <c r="AN126" s="84">
        <f>AM126*'1. Standard_Cost'!$C$29</f>
        <v>0</v>
      </c>
      <c r="AO126" s="87"/>
      <c r="AP126" s="160"/>
      <c r="AQ126" s="113">
        <f>L126+M126</f>
        <v>0</v>
      </c>
      <c r="AR126" s="113">
        <f>AF126</f>
        <v>0</v>
      </c>
      <c r="AS126" s="113">
        <f>AM126+AN126</f>
        <v>0</v>
      </c>
      <c r="AT126" s="113">
        <f>SUM(AQ126,AR126,AS126)</f>
        <v>0</v>
      </c>
      <c r="AU126" s="154"/>
      <c r="AV126" s="154"/>
      <c r="AW126" s="154"/>
      <c r="AX126" s="154"/>
      <c r="AY126" s="154"/>
      <c r="AZ126" s="154"/>
      <c r="BA126" s="154"/>
      <c r="BB126" s="336">
        <f>SUM(AU126:BA126)-AT126</f>
        <v>0</v>
      </c>
      <c r="BC126" s="28"/>
      <c r="BD126" s="28"/>
      <c r="BE126" s="28"/>
      <c r="BF126" s="28"/>
    </row>
    <row r="127" spans="1:59" ht="47.25" outlineLevel="2">
      <c r="A127" s="73"/>
      <c r="B127" s="107"/>
      <c r="C127" s="189"/>
      <c r="D127" s="193"/>
      <c r="E127" s="187"/>
      <c r="F127" s="65">
        <v>2024</v>
      </c>
      <c r="G127" s="65">
        <v>2026</v>
      </c>
      <c r="H127" s="70" t="s">
        <v>670</v>
      </c>
      <c r="I127" s="87"/>
      <c r="J127" s="83"/>
      <c r="K127" s="83"/>
      <c r="L127" s="82" t="str">
        <f>IF(I127&lt;&gt;0,((VLOOKUP(I127,'1. Standard_Cost'!$B$4:$D$9,2)+VLOOKUP(I127,'1. Standard_Cost'!$B$4:$D$9,3))*J127*K127),"0")</f>
        <v>0</v>
      </c>
      <c r="M127" s="82">
        <f>L127*'1. Standard_Cost'!$F$4</f>
        <v>0</v>
      </c>
      <c r="N127" s="83"/>
      <c r="O127" s="83"/>
      <c r="P127" s="83"/>
      <c r="Q127" s="83"/>
      <c r="R127" s="84">
        <f>'1. Standard_Cost'!$B$13*N127*P127</f>
        <v>0</v>
      </c>
      <c r="S127" s="84">
        <f>N127*O127*P127*'1. Standard_Cost'!$C$13</f>
        <v>0</v>
      </c>
      <c r="T127" s="84">
        <f>N127*P127*Q127*'1. Standard_Cost'!$D$13</f>
        <v>0</v>
      </c>
      <c r="U127" s="84">
        <f>N127*O127*'1. Standard_Cost'!$E$13</f>
        <v>0</v>
      </c>
      <c r="V127" s="83"/>
      <c r="W127" s="83"/>
      <c r="X127" s="83"/>
      <c r="Y127" s="84">
        <f>+V127*((X127*'1. Standard_Cost'!$B$17)+(W127*X127*'1. Standard_Cost'!$C$17))</f>
        <v>0</v>
      </c>
      <c r="Z127" s="83"/>
      <c r="AA127" s="83"/>
      <c r="AB127" s="84">
        <f>+Z127*'1. Standard_Cost'!$B$21+AA127*'1. Standard_Cost'!$C$21</f>
        <v>0</v>
      </c>
      <c r="AC127" s="85"/>
      <c r="AD127" s="86"/>
      <c r="AE127" s="84">
        <f>SUM(AD127,AC127,AB127,Y127,U127,T127,S127,R127)*'1. Standard_Cost'!$B$29</f>
        <v>0</v>
      </c>
      <c r="AF127" s="84">
        <f>SUM(AE127,AD127,AC127,AB127,Y127,U127,T127,S127,R127)</f>
        <v>0</v>
      </c>
      <c r="AG127" s="83"/>
      <c r="AH127" s="83"/>
      <c r="AI127" s="83"/>
      <c r="AJ127" s="87"/>
      <c r="AK127" s="87"/>
      <c r="AL127" s="87"/>
      <c r="AM127" s="84">
        <f>AG127*'1. Standard_Cost'!$B$25+'Incremental_Cost Year 4'!AH127*'1. Standard_Cost'!$C$25+'Incremental_Cost Year 4'!AI127*'1. Standard_Cost'!$D$25+'Incremental_Cost Year 4'!AJ127+'Incremental_Cost Year 4'!AL127+AK127</f>
        <v>0</v>
      </c>
      <c r="AN127" s="84">
        <f>AM127*'1. Standard_Cost'!$C$29</f>
        <v>0</v>
      </c>
      <c r="AO127" s="87"/>
      <c r="AP127" s="160"/>
      <c r="AQ127" s="113">
        <f>L127+M127</f>
        <v>0</v>
      </c>
      <c r="AR127" s="113">
        <f>AF127</f>
        <v>0</v>
      </c>
      <c r="AS127" s="113">
        <f>AM127+AN127</f>
        <v>0</v>
      </c>
      <c r="AT127" s="113">
        <f>SUM(AQ127,AR127,AS127)</f>
        <v>0</v>
      </c>
      <c r="AU127" s="154"/>
      <c r="AV127" s="154"/>
      <c r="AW127" s="154"/>
      <c r="AX127" s="154"/>
      <c r="AY127" s="154"/>
      <c r="AZ127" s="154"/>
      <c r="BA127" s="154"/>
      <c r="BB127" s="155">
        <f>SUM(AU127:BA127)-AT127</f>
        <v>0</v>
      </c>
      <c r="BC127" s="28"/>
      <c r="BD127" s="28"/>
      <c r="BE127" s="28"/>
      <c r="BF127" s="28"/>
    </row>
    <row r="128" spans="1:59" ht="78.75" outlineLevel="2">
      <c r="A128" s="73"/>
      <c r="B128" s="107"/>
      <c r="C128" s="108"/>
      <c r="D128" s="193"/>
      <c r="E128" s="187"/>
      <c r="F128" s="65">
        <v>2024</v>
      </c>
      <c r="G128" s="65">
        <v>2026</v>
      </c>
      <c r="H128" s="67" t="s">
        <v>671</v>
      </c>
      <c r="I128" s="87"/>
      <c r="J128" s="83"/>
      <c r="K128" s="83"/>
      <c r="L128" s="82" t="str">
        <f>IF(I128&lt;&gt;0,((VLOOKUP(I128,'1. Standard_Cost'!$B$4:$D$9,2)+VLOOKUP(I128,'1. Standard_Cost'!$B$4:$D$9,3))*J128*K128),"0")</f>
        <v>0</v>
      </c>
      <c r="M128" s="82">
        <f>L128*'1. Standard_Cost'!$F$4</f>
        <v>0</v>
      </c>
      <c r="N128" s="83"/>
      <c r="O128" s="83"/>
      <c r="P128" s="83"/>
      <c r="Q128" s="83"/>
      <c r="R128" s="84">
        <f>'1. Standard_Cost'!$B$13*N128*P128</f>
        <v>0</v>
      </c>
      <c r="S128" s="84">
        <f>N128*O128*P128*'1. Standard_Cost'!$C$13</f>
        <v>0</v>
      </c>
      <c r="T128" s="84">
        <f>N128*P128*Q128*'1. Standard_Cost'!$D$13</f>
        <v>0</v>
      </c>
      <c r="U128" s="84">
        <f>N128*O128*'1. Standard_Cost'!$E$13</f>
        <v>0</v>
      </c>
      <c r="V128" s="83"/>
      <c r="W128" s="83"/>
      <c r="X128" s="83"/>
      <c r="Y128" s="84">
        <f>+V128*((X128*'1. Standard_Cost'!$B$17)+(W128*X128*'1. Standard_Cost'!$C$17))</f>
        <v>0</v>
      </c>
      <c r="Z128" s="83"/>
      <c r="AA128" s="83"/>
      <c r="AB128" s="84">
        <f>+Z128*'1. Standard_Cost'!$B$21+AA128*'1. Standard_Cost'!$C$21</f>
        <v>0</v>
      </c>
      <c r="AC128" s="85">
        <f>SUM(L128:M128)*0.12</f>
        <v>0</v>
      </c>
      <c r="AD128" s="86"/>
      <c r="AE128" s="84">
        <f>SUM(AD128,AC128,AB128,Y128,U128,T128,S128,R128)*'1. Standard_Cost'!$B$29</f>
        <v>0</v>
      </c>
      <c r="AF128" s="84">
        <f>SUM(AE128,AD128,AC128,AB128,Y128,U128,T128,S128,R128)</f>
        <v>0</v>
      </c>
      <c r="AG128" s="83"/>
      <c r="AH128" s="83"/>
      <c r="AI128" s="83"/>
      <c r="AJ128" s="87"/>
      <c r="AK128" s="87"/>
      <c r="AL128" s="87"/>
      <c r="AM128" s="84">
        <f>AG128*'1. Standard_Cost'!$B$25+'Incremental_Cost Year 4'!AH128*'1. Standard_Cost'!$C$25+'Incremental_Cost Year 4'!AI128*'1. Standard_Cost'!$D$25+'Incremental_Cost Year 4'!AJ128+'Incremental_Cost Year 4'!AL128+AK128</f>
        <v>0</v>
      </c>
      <c r="AN128" s="84">
        <f>AM128*'1. Standard_Cost'!$C$29</f>
        <v>0</v>
      </c>
      <c r="AO128" s="87"/>
      <c r="AP128" s="160"/>
      <c r="AQ128" s="113">
        <f>L128+M128</f>
        <v>0</v>
      </c>
      <c r="AR128" s="113">
        <f>AF128</f>
        <v>0</v>
      </c>
      <c r="AS128" s="113">
        <f>AM128+AN128</f>
        <v>0</v>
      </c>
      <c r="AT128" s="113">
        <f>SUM(AQ128,AR128,AS128)</f>
        <v>0</v>
      </c>
      <c r="AU128" s="154"/>
      <c r="AV128" s="154"/>
      <c r="AW128" s="154"/>
      <c r="AX128" s="154"/>
      <c r="AY128" s="154"/>
      <c r="AZ128" s="154"/>
      <c r="BA128" s="154"/>
      <c r="BB128" s="155">
        <f>SUM(AU128:BA128)-AT128</f>
        <v>0</v>
      </c>
      <c r="BC128" s="28"/>
      <c r="BD128" s="28"/>
      <c r="BE128" s="28"/>
      <c r="BF128" s="28"/>
    </row>
    <row r="129" spans="1:58" ht="78.75" outlineLevel="2">
      <c r="A129" s="73"/>
      <c r="B129" s="107"/>
      <c r="C129" s="108"/>
      <c r="D129" s="193"/>
      <c r="E129" s="187"/>
      <c r="F129" s="65">
        <v>2024</v>
      </c>
      <c r="G129" s="65">
        <v>2026</v>
      </c>
      <c r="H129" s="67" t="s">
        <v>672</v>
      </c>
      <c r="I129" s="87"/>
      <c r="J129" s="83"/>
      <c r="K129" s="83"/>
      <c r="L129" s="82" t="str">
        <f>IF(I129&lt;&gt;0,((VLOOKUP(I129,'1. Standard_Cost'!$B$4:$D$9,2)+VLOOKUP(I129,'1. Standard_Cost'!$B$4:$D$9,3))*J129*K129),"0")</f>
        <v>0</v>
      </c>
      <c r="M129" s="82">
        <f>L129*'1. Standard_Cost'!$F$4</f>
        <v>0</v>
      </c>
      <c r="N129" s="83"/>
      <c r="O129" s="83"/>
      <c r="P129" s="83"/>
      <c r="Q129" s="83"/>
      <c r="R129" s="84">
        <f>'1. Standard_Cost'!$B$13*N129*P129</f>
        <v>0</v>
      </c>
      <c r="S129" s="84">
        <f>N129*O129*P129*'1. Standard_Cost'!$C$13</f>
        <v>0</v>
      </c>
      <c r="T129" s="84">
        <f>N129*P129*Q129*'1. Standard_Cost'!$D$13</f>
        <v>0</v>
      </c>
      <c r="U129" s="84">
        <f>N129*O129*'1. Standard_Cost'!$E$13</f>
        <v>0</v>
      </c>
      <c r="V129" s="83"/>
      <c r="W129" s="83"/>
      <c r="X129" s="83"/>
      <c r="Y129" s="84">
        <f>+V129*((X129*'1. Standard_Cost'!$B$17)+(W129*X129*'1. Standard_Cost'!$C$17))</f>
        <v>0</v>
      </c>
      <c r="Z129" s="83"/>
      <c r="AA129" s="83"/>
      <c r="AB129" s="84">
        <f>+Z129*'1. Standard_Cost'!$B$21+AA129*'1. Standard_Cost'!$C$21</f>
        <v>0</v>
      </c>
      <c r="AC129" s="85">
        <f>SUM(L129:M129)*0.12</f>
        <v>0</v>
      </c>
      <c r="AD129" s="86"/>
      <c r="AE129" s="84">
        <f>SUM(AD129,AC129,AB129,Y129,U129,T129,S129,R129)*'1. Standard_Cost'!$B$29</f>
        <v>0</v>
      </c>
      <c r="AF129" s="84">
        <f>SUM(AE129,AD129,AC129,AB129,Y129,U129,T129,S129,R129)</f>
        <v>0</v>
      </c>
      <c r="AG129" s="83"/>
      <c r="AH129" s="83"/>
      <c r="AI129" s="83"/>
      <c r="AJ129" s="87"/>
      <c r="AK129" s="87"/>
      <c r="AL129" s="87"/>
      <c r="AM129" s="84">
        <f>AG129*'1. Standard_Cost'!$B$25+'Incremental_Cost Year 4'!AH129*'1. Standard_Cost'!$C$25+'Incremental_Cost Year 4'!AI129*'1. Standard_Cost'!$D$25+'Incremental_Cost Year 4'!AJ129+'Incremental_Cost Year 4'!AL129+AK129</f>
        <v>0</v>
      </c>
      <c r="AN129" s="84">
        <f>AM129*'1. Standard_Cost'!$C$29</f>
        <v>0</v>
      </c>
      <c r="AO129" s="87"/>
      <c r="AP129" s="160"/>
      <c r="AQ129" s="113">
        <f>L129+M129</f>
        <v>0</v>
      </c>
      <c r="AR129" s="113">
        <f>AF129</f>
        <v>0</v>
      </c>
      <c r="AS129" s="113">
        <f>AM129+AN129</f>
        <v>0</v>
      </c>
      <c r="AT129" s="113">
        <f>SUM(AQ129,AR129,AS129)</f>
        <v>0</v>
      </c>
      <c r="AU129" s="154"/>
      <c r="AV129" s="154"/>
      <c r="AW129" s="154"/>
      <c r="AX129" s="154"/>
      <c r="AY129" s="154"/>
      <c r="AZ129" s="154"/>
      <c r="BA129" s="154"/>
      <c r="BB129" s="155">
        <f>SUM(AU129:BA129)-AT129</f>
        <v>0</v>
      </c>
      <c r="BC129" s="28"/>
      <c r="BD129" s="28"/>
      <c r="BE129" s="28"/>
      <c r="BF129" s="28"/>
    </row>
    <row r="130" spans="1:58" ht="47.25" outlineLevel="1">
      <c r="A130" s="73"/>
      <c r="B130" s="107"/>
      <c r="C130" s="108"/>
      <c r="D130" s="101" t="s">
        <v>575</v>
      </c>
      <c r="E130" s="125" t="s">
        <v>592</v>
      </c>
      <c r="F130" s="65">
        <v>2024</v>
      </c>
      <c r="G130" s="65">
        <v>2026</v>
      </c>
      <c r="H130" s="219" t="s">
        <v>593</v>
      </c>
      <c r="I130" s="156"/>
      <c r="J130" s="156"/>
      <c r="K130" s="156"/>
      <c r="L130" s="84">
        <f>SUM(L126:L129)</f>
        <v>0</v>
      </c>
      <c r="M130" s="84">
        <f>SUM(M126:M129)</f>
        <v>0</v>
      </c>
      <c r="N130" s="156"/>
      <c r="O130" s="156"/>
      <c r="P130" s="156"/>
      <c r="Q130" s="156"/>
      <c r="R130" s="84">
        <f t="shared" ref="R130:U130" si="195">SUM(R126:R129)</f>
        <v>0</v>
      </c>
      <c r="S130" s="84">
        <f t="shared" si="195"/>
        <v>0</v>
      </c>
      <c r="T130" s="84">
        <f t="shared" si="195"/>
        <v>0</v>
      </c>
      <c r="U130" s="84">
        <f t="shared" si="195"/>
        <v>0</v>
      </c>
      <c r="V130" s="156"/>
      <c r="W130" s="156"/>
      <c r="X130" s="156"/>
      <c r="Y130" s="84">
        <f>SUM(Y126:Y129)</f>
        <v>0</v>
      </c>
      <c r="Z130" s="84"/>
      <c r="AA130" s="156"/>
      <c r="AB130" s="84">
        <f t="shared" ref="AB130:AF130" si="196">SUM(AB126:AB129)</f>
        <v>0</v>
      </c>
      <c r="AC130" s="84">
        <f t="shared" si="196"/>
        <v>0</v>
      </c>
      <c r="AD130" s="84">
        <f t="shared" si="196"/>
        <v>0</v>
      </c>
      <c r="AE130" s="84">
        <f t="shared" si="196"/>
        <v>0</v>
      </c>
      <c r="AF130" s="84">
        <f t="shared" si="196"/>
        <v>0</v>
      </c>
      <c r="AG130" s="156"/>
      <c r="AH130" s="156"/>
      <c r="AI130" s="156"/>
      <c r="AJ130" s="84">
        <f t="shared" ref="AJ130:AN130" si="197">SUM(AJ126:AJ129)</f>
        <v>0</v>
      </c>
      <c r="AK130" s="84">
        <f t="shared" si="197"/>
        <v>0</v>
      </c>
      <c r="AL130" s="84">
        <f t="shared" si="197"/>
        <v>0</v>
      </c>
      <c r="AM130" s="84">
        <f t="shared" si="197"/>
        <v>0</v>
      </c>
      <c r="AN130" s="84">
        <f t="shared" si="197"/>
        <v>0</v>
      </c>
      <c r="AO130" s="157"/>
      <c r="AP130" s="158"/>
      <c r="AQ130" s="84">
        <f t="shared" ref="AQ130:BB130" si="198">SUM(AQ126:AQ129)</f>
        <v>0</v>
      </c>
      <c r="AR130" s="84">
        <f t="shared" si="198"/>
        <v>0</v>
      </c>
      <c r="AS130" s="84">
        <f t="shared" si="198"/>
        <v>0</v>
      </c>
      <c r="AT130" s="84">
        <f t="shared" si="198"/>
        <v>0</v>
      </c>
      <c r="AU130" s="84">
        <f t="shared" si="198"/>
        <v>0</v>
      </c>
      <c r="AV130" s="84">
        <f t="shared" si="198"/>
        <v>0</v>
      </c>
      <c r="AW130" s="84">
        <f t="shared" si="198"/>
        <v>0</v>
      </c>
      <c r="AX130" s="84">
        <f t="shared" si="198"/>
        <v>0</v>
      </c>
      <c r="AY130" s="84">
        <f t="shared" si="198"/>
        <v>0</v>
      </c>
      <c r="AZ130" s="84">
        <f t="shared" si="198"/>
        <v>0</v>
      </c>
      <c r="BA130" s="84">
        <f t="shared" si="198"/>
        <v>0</v>
      </c>
      <c r="BB130" s="84">
        <f t="shared" si="198"/>
        <v>0</v>
      </c>
      <c r="BC130" s="28"/>
      <c r="BD130" s="28"/>
      <c r="BE130" s="28"/>
      <c r="BF130" s="28"/>
    </row>
    <row r="131" spans="1:58" ht="78.75" outlineLevel="2">
      <c r="A131" s="73"/>
      <c r="B131" s="107"/>
      <c r="C131" s="108"/>
      <c r="D131" s="193"/>
      <c r="E131" s="187"/>
      <c r="F131" s="225">
        <v>2024</v>
      </c>
      <c r="G131" s="225">
        <v>2026</v>
      </c>
      <c r="H131" s="67" t="s">
        <v>673</v>
      </c>
      <c r="I131" s="87"/>
      <c r="J131" s="83"/>
      <c r="K131" s="83"/>
      <c r="L131" s="82" t="str">
        <f>IF(I131&lt;&gt;0,((VLOOKUP(I131,'1. Standard_Cost'!$B$4:$D$9,2)+VLOOKUP(I131,'1. Standard_Cost'!$B$4:$D$9,3))*J131*K131),"0")</f>
        <v>0</v>
      </c>
      <c r="M131" s="82">
        <f>L131*'1. Standard_Cost'!$F$4</f>
        <v>0</v>
      </c>
      <c r="N131" s="83"/>
      <c r="O131" s="83"/>
      <c r="P131" s="83"/>
      <c r="Q131" s="83"/>
      <c r="R131" s="84">
        <f>'1. Standard_Cost'!$B$13*N131*P131</f>
        <v>0</v>
      </c>
      <c r="S131" s="84">
        <f>N131*O131*P131*'1. Standard_Cost'!$C$13</f>
        <v>0</v>
      </c>
      <c r="T131" s="84">
        <f>N131*P131*Q131*'1. Standard_Cost'!$D$13</f>
        <v>0</v>
      </c>
      <c r="U131" s="84">
        <f>N131*O131*'1. Standard_Cost'!$E$13</f>
        <v>0</v>
      </c>
      <c r="V131" s="83"/>
      <c r="W131" s="83"/>
      <c r="X131" s="83"/>
      <c r="Y131" s="84">
        <f>+V131*((X131*'1. Standard_Cost'!$B$17)+(W131*X131*'1. Standard_Cost'!$C$17))</f>
        <v>0</v>
      </c>
      <c r="Z131" s="83"/>
      <c r="AA131" s="83"/>
      <c r="AB131" s="84">
        <f>+Z131*'1. Standard_Cost'!$B$21+AA131*'1. Standard_Cost'!$C$21</f>
        <v>0</v>
      </c>
      <c r="AC131" s="85"/>
      <c r="AD131" s="86"/>
      <c r="AE131" s="84">
        <f>SUM(AD131,AC131,AB131,Y131,U131,T131,S131,R131)*'1. Standard_Cost'!$B$29</f>
        <v>0</v>
      </c>
      <c r="AF131" s="84">
        <f t="shared" ref="AF131:AF133" si="199">SUM(AE131,AD131,AC131,AB131,Y131,U131,T131,S131,R131)</f>
        <v>0</v>
      </c>
      <c r="AG131" s="83"/>
      <c r="AH131" s="83"/>
      <c r="AI131" s="83"/>
      <c r="AJ131" s="87"/>
      <c r="AK131" s="87"/>
      <c r="AL131" s="87"/>
      <c r="AM131" s="84">
        <f>AG131*'1. Standard_Cost'!$B$25+'Incremental_Cost Year 4'!AH131*'1. Standard_Cost'!$C$25+'Incremental_Cost Year 4'!AI131*'1. Standard_Cost'!$D$25+'Incremental_Cost Year 4'!AJ131+'Incremental_Cost Year 4'!AL131+AK131</f>
        <v>0</v>
      </c>
      <c r="AN131" s="84">
        <f>AM131*'1. Standard_Cost'!$C$29</f>
        <v>0</v>
      </c>
      <c r="AO131" s="87"/>
      <c r="AQ131" s="113">
        <f t="shared" ref="AQ131:AQ133" si="200">L131+M131</f>
        <v>0</v>
      </c>
      <c r="AR131" s="113">
        <f t="shared" ref="AR131:AR133" si="201">AF131</f>
        <v>0</v>
      </c>
      <c r="AS131" s="113">
        <f t="shared" ref="AS131:AS133" si="202">AM131+AN131</f>
        <v>0</v>
      </c>
      <c r="AT131" s="113">
        <f t="shared" ref="AT131:AT133" si="203">SUM(AQ131,AR131,AS131)</f>
        <v>0</v>
      </c>
      <c r="AU131" s="154"/>
      <c r="AV131" s="154"/>
      <c r="AW131" s="154"/>
      <c r="AX131" s="154"/>
      <c r="AY131" s="154"/>
      <c r="AZ131" s="154"/>
      <c r="BA131" s="154"/>
      <c r="BB131" s="155">
        <f t="shared" ref="BB131:BB133" si="204">SUM(AU131:BA131)-AT131</f>
        <v>0</v>
      </c>
      <c r="BC131" s="28"/>
      <c r="BD131" s="28"/>
      <c r="BE131" s="28"/>
      <c r="BF131" s="28"/>
    </row>
    <row r="132" spans="1:58" ht="63" outlineLevel="2">
      <c r="A132" s="73"/>
      <c r="B132" s="107"/>
      <c r="C132" s="108"/>
      <c r="D132" s="193"/>
      <c r="E132" s="187"/>
      <c r="F132" s="225">
        <v>2024</v>
      </c>
      <c r="G132" s="225">
        <v>2026</v>
      </c>
      <c r="H132" s="67" t="s">
        <v>674</v>
      </c>
      <c r="I132" s="87"/>
      <c r="J132" s="83"/>
      <c r="K132" s="83"/>
      <c r="L132" s="82" t="str">
        <f>IF(I132&lt;&gt;0,((VLOOKUP(I132,'1. Standard_Cost'!$B$4:$D$9,2)+VLOOKUP(I132,'1. Standard_Cost'!$B$4:$D$9,3))*J132*K132),"0")</f>
        <v>0</v>
      </c>
      <c r="M132" s="82">
        <f>L132*'1. Standard_Cost'!$F$4</f>
        <v>0</v>
      </c>
      <c r="N132" s="83"/>
      <c r="O132" s="83"/>
      <c r="P132" s="83"/>
      <c r="Q132" s="83"/>
      <c r="R132" s="84">
        <f>'1. Standard_Cost'!$B$13*N132*P132</f>
        <v>0</v>
      </c>
      <c r="S132" s="84">
        <f>N132*O132*P132*'1. Standard_Cost'!$C$13</f>
        <v>0</v>
      </c>
      <c r="T132" s="84">
        <f>N132*P132*Q132*'1. Standard_Cost'!$D$13</f>
        <v>0</v>
      </c>
      <c r="U132" s="84">
        <f>N132*O132*'1. Standard_Cost'!$E$13</f>
        <v>0</v>
      </c>
      <c r="V132" s="83"/>
      <c r="W132" s="83"/>
      <c r="X132" s="83"/>
      <c r="Y132" s="84">
        <f>+V132*((X132*'1. Standard_Cost'!$B$17)+(W132*X132*'1. Standard_Cost'!$C$17))</f>
        <v>0</v>
      </c>
      <c r="Z132" s="83"/>
      <c r="AA132" s="83"/>
      <c r="AB132" s="84">
        <f>+Z132*'1. Standard_Cost'!$B$21+AA132*'1. Standard_Cost'!$C$21</f>
        <v>0</v>
      </c>
      <c r="AC132" s="85"/>
      <c r="AD132" s="86"/>
      <c r="AE132" s="84">
        <f>SUM(AD132,AC132,AB132,Y132,U132,T132,S132,R132)*'1. Standard_Cost'!$B$29</f>
        <v>0</v>
      </c>
      <c r="AF132" s="84">
        <f t="shared" si="199"/>
        <v>0</v>
      </c>
      <c r="AG132" s="83"/>
      <c r="AH132" s="83"/>
      <c r="AI132" s="83"/>
      <c r="AJ132" s="87"/>
      <c r="AK132" s="87"/>
      <c r="AL132" s="87"/>
      <c r="AM132" s="84">
        <f>AG132*'1. Standard_Cost'!$B$25+'Incremental_Cost Year 4'!AH132*'1. Standard_Cost'!$C$25+'Incremental_Cost Year 4'!AI132*'1. Standard_Cost'!$D$25+'Incremental_Cost Year 4'!AJ132+'Incremental_Cost Year 4'!AL132+AK132</f>
        <v>0</v>
      </c>
      <c r="AN132" s="84">
        <f>AM132*'1. Standard_Cost'!$C$29</f>
        <v>0</v>
      </c>
      <c r="AO132" s="87"/>
      <c r="AQ132" s="113">
        <f t="shared" si="200"/>
        <v>0</v>
      </c>
      <c r="AR132" s="113">
        <f t="shared" si="201"/>
        <v>0</v>
      </c>
      <c r="AS132" s="113">
        <f t="shared" si="202"/>
        <v>0</v>
      </c>
      <c r="AT132" s="113">
        <f t="shared" si="203"/>
        <v>0</v>
      </c>
      <c r="AU132" s="154"/>
      <c r="AV132" s="154"/>
      <c r="AW132" s="154"/>
      <c r="AX132" s="154"/>
      <c r="AY132" s="154"/>
      <c r="AZ132" s="154"/>
      <c r="BA132" s="154"/>
      <c r="BB132" s="155">
        <f t="shared" si="204"/>
        <v>0</v>
      </c>
      <c r="BC132" s="28"/>
      <c r="BD132" s="28"/>
      <c r="BE132" s="28"/>
      <c r="BF132" s="28"/>
    </row>
    <row r="133" spans="1:58" ht="78" customHeight="1" outlineLevel="2">
      <c r="A133" s="73"/>
      <c r="B133" s="107"/>
      <c r="C133" s="108"/>
      <c r="D133" s="193"/>
      <c r="E133" s="187"/>
      <c r="F133" s="225">
        <v>2025</v>
      </c>
      <c r="G133" s="225">
        <v>2025</v>
      </c>
      <c r="H133" s="67" t="s">
        <v>675</v>
      </c>
      <c r="I133" s="87"/>
      <c r="J133" s="83"/>
      <c r="K133" s="83"/>
      <c r="L133" s="82" t="str">
        <f>IF(I133&lt;&gt;0,((VLOOKUP(I133,'1. Standard_Cost'!$B$4:$D$9,2)+VLOOKUP(I133,'1. Standard_Cost'!$B$4:$D$9,3))*J133*K133),"0")</f>
        <v>0</v>
      </c>
      <c r="M133" s="82">
        <f>L133*'1. Standard_Cost'!$F$4</f>
        <v>0</v>
      </c>
      <c r="N133" s="83"/>
      <c r="O133" s="83"/>
      <c r="P133" s="83"/>
      <c r="Q133" s="83"/>
      <c r="R133" s="84">
        <f>'1. Standard_Cost'!$B$13*N133*P133</f>
        <v>0</v>
      </c>
      <c r="S133" s="84">
        <f>N133*O133*P133*'1. Standard_Cost'!$C$13</f>
        <v>0</v>
      </c>
      <c r="T133" s="84">
        <f>N133*P133*Q133*'1. Standard_Cost'!$D$13</f>
        <v>0</v>
      </c>
      <c r="U133" s="84">
        <f>N133*O133*'1. Standard_Cost'!$E$13</f>
        <v>0</v>
      </c>
      <c r="V133" s="83"/>
      <c r="W133" s="83"/>
      <c r="X133" s="83"/>
      <c r="Y133" s="84">
        <f>+V133*((X133*'1. Standard_Cost'!$B$17)+(W133*X133*'1. Standard_Cost'!$C$17))</f>
        <v>0</v>
      </c>
      <c r="Z133" s="83"/>
      <c r="AA133" s="83"/>
      <c r="AB133" s="84">
        <f>+Z133*'1. Standard_Cost'!$B$21+AA133*'1. Standard_Cost'!$C$21</f>
        <v>0</v>
      </c>
      <c r="AC133" s="85">
        <f>SUM(L133:M133)*0.1</f>
        <v>0</v>
      </c>
      <c r="AD133" s="86"/>
      <c r="AE133" s="84">
        <f>SUM(AD133,AC133,AB133,Y133,U133,T133,S133,R133)*'1. Standard_Cost'!$B$29</f>
        <v>0</v>
      </c>
      <c r="AF133" s="84">
        <f t="shared" si="199"/>
        <v>0</v>
      </c>
      <c r="AG133" s="83"/>
      <c r="AH133" s="83"/>
      <c r="AI133" s="83"/>
      <c r="AJ133" s="87"/>
      <c r="AK133" s="87"/>
      <c r="AL133" s="87"/>
      <c r="AM133" s="84">
        <f>AG133*'1. Standard_Cost'!$B$25+'Incremental_Cost Year 4'!AH133*'1. Standard_Cost'!$C$25+'Incremental_Cost Year 4'!AI133*'1. Standard_Cost'!$D$25+'Incremental_Cost Year 4'!AJ133+'Incremental_Cost Year 4'!AL133+AK133</f>
        <v>0</v>
      </c>
      <c r="AN133" s="84">
        <f>AM133*'1. Standard_Cost'!$C$29</f>
        <v>0</v>
      </c>
      <c r="AO133" s="87"/>
      <c r="AQ133" s="113">
        <f t="shared" si="200"/>
        <v>0</v>
      </c>
      <c r="AR133" s="113">
        <f t="shared" si="201"/>
        <v>0</v>
      </c>
      <c r="AS133" s="113">
        <f t="shared" si="202"/>
        <v>0</v>
      </c>
      <c r="AT133" s="113">
        <f t="shared" si="203"/>
        <v>0</v>
      </c>
      <c r="AU133" s="154"/>
      <c r="AV133" s="154"/>
      <c r="AW133" s="154"/>
      <c r="AX133" s="154"/>
      <c r="AY133" s="154"/>
      <c r="AZ133" s="154"/>
      <c r="BA133" s="154"/>
      <c r="BB133" s="155">
        <f t="shared" si="204"/>
        <v>0</v>
      </c>
      <c r="BC133" s="28"/>
      <c r="BD133" s="28"/>
      <c r="BE133" s="28"/>
      <c r="BF133" s="28"/>
    </row>
    <row r="134" spans="1:58" ht="63" outlineLevel="1">
      <c r="A134" s="73"/>
      <c r="B134" s="107"/>
      <c r="C134" s="108"/>
      <c r="D134" s="101" t="s">
        <v>595</v>
      </c>
      <c r="E134" s="94" t="s">
        <v>594</v>
      </c>
      <c r="F134" s="65">
        <v>2024</v>
      </c>
      <c r="G134" s="65">
        <v>2030</v>
      </c>
      <c r="H134" s="220" t="s">
        <v>596</v>
      </c>
      <c r="I134" s="156"/>
      <c r="J134" s="156"/>
      <c r="K134" s="156"/>
      <c r="L134" s="84">
        <f>SUM(L131:L133)</f>
        <v>0</v>
      </c>
      <c r="M134" s="84">
        <f>SUM(M131:M133)</f>
        <v>0</v>
      </c>
      <c r="N134" s="156"/>
      <c r="O134" s="156"/>
      <c r="P134" s="156"/>
      <c r="Q134" s="156"/>
      <c r="R134" s="84">
        <f>SUM(R131:R133)</f>
        <v>0</v>
      </c>
      <c r="S134" s="84">
        <f>SUM(S131:S133)</f>
        <v>0</v>
      </c>
      <c r="T134" s="84">
        <f>SUM(T131:T133)</f>
        <v>0</v>
      </c>
      <c r="U134" s="84">
        <f>SUM(U131:U133)</f>
        <v>0</v>
      </c>
      <c r="V134" s="156"/>
      <c r="W134" s="156"/>
      <c r="X134" s="156"/>
      <c r="Y134" s="84">
        <f>SUM(Y131:Y133)</f>
        <v>0</v>
      </c>
      <c r="Z134" s="84"/>
      <c r="AA134" s="156"/>
      <c r="AB134" s="84">
        <f>SUM(AB131:AB133)</f>
        <v>0</v>
      </c>
      <c r="AC134" s="84">
        <f>SUM(AC131:AC133)</f>
        <v>0</v>
      </c>
      <c r="AD134" s="84">
        <f>SUM(AD131:AD133)</f>
        <v>0</v>
      </c>
      <c r="AE134" s="84">
        <f>SUM(AE131:AE133)</f>
        <v>0</v>
      </c>
      <c r="AF134" s="84">
        <f>SUM(AF131:AF133)</f>
        <v>0</v>
      </c>
      <c r="AG134" s="156"/>
      <c r="AH134" s="156"/>
      <c r="AI134" s="156"/>
      <c r="AJ134" s="84">
        <f t="shared" ref="AJ134:AO134" si="205">SUM(AJ131:AJ133)</f>
        <v>0</v>
      </c>
      <c r="AK134" s="84">
        <f t="shared" si="205"/>
        <v>0</v>
      </c>
      <c r="AL134" s="84">
        <f t="shared" si="205"/>
        <v>0</v>
      </c>
      <c r="AM134" s="84">
        <f t="shared" si="205"/>
        <v>0</v>
      </c>
      <c r="AN134" s="84">
        <f t="shared" si="205"/>
        <v>0</v>
      </c>
      <c r="AO134" s="84">
        <f t="shared" si="205"/>
        <v>0</v>
      </c>
      <c r="AP134" s="158"/>
      <c r="AQ134" s="84">
        <f t="shared" ref="AQ134:BB134" si="206">SUM(AQ131:AQ133)</f>
        <v>0</v>
      </c>
      <c r="AR134" s="84">
        <f t="shared" si="206"/>
        <v>0</v>
      </c>
      <c r="AS134" s="84">
        <f t="shared" si="206"/>
        <v>0</v>
      </c>
      <c r="AT134" s="84">
        <f t="shared" si="206"/>
        <v>0</v>
      </c>
      <c r="AU134" s="84">
        <f t="shared" si="206"/>
        <v>0</v>
      </c>
      <c r="AV134" s="84">
        <f t="shared" si="206"/>
        <v>0</v>
      </c>
      <c r="AW134" s="84">
        <f t="shared" si="206"/>
        <v>0</v>
      </c>
      <c r="AX134" s="84">
        <f t="shared" si="206"/>
        <v>0</v>
      </c>
      <c r="AY134" s="84">
        <f t="shared" si="206"/>
        <v>0</v>
      </c>
      <c r="AZ134" s="84">
        <f t="shared" si="206"/>
        <v>0</v>
      </c>
      <c r="BA134" s="84">
        <f t="shared" si="206"/>
        <v>0</v>
      </c>
      <c r="BB134" s="84">
        <f t="shared" si="206"/>
        <v>0</v>
      </c>
      <c r="BC134" s="28"/>
      <c r="BD134" s="28"/>
      <c r="BE134" s="28"/>
      <c r="BF134" s="28"/>
    </row>
    <row r="135" spans="1:58" s="30" customFormat="1" ht="70.150000000000006" customHeight="1">
      <c r="A135" s="78"/>
      <c r="B135" s="532" t="s">
        <v>597</v>
      </c>
      <c r="C135" s="533"/>
      <c r="D135" s="533"/>
      <c r="E135" s="534"/>
      <c r="F135" s="352"/>
      <c r="G135" s="352"/>
      <c r="H135" s="352" t="s">
        <v>212</v>
      </c>
      <c r="I135" s="148"/>
      <c r="J135" s="148"/>
      <c r="K135" s="148"/>
      <c r="L135" s="148" t="e">
        <f>SUM(L136,#REF!)</f>
        <v>#REF!</v>
      </c>
      <c r="M135" s="148" t="e">
        <f>SUM(M136,#REF!)</f>
        <v>#REF!</v>
      </c>
      <c r="N135" s="148"/>
      <c r="O135" s="148"/>
      <c r="P135" s="148"/>
      <c r="Q135" s="148"/>
      <c r="R135" s="148" t="e">
        <f>SUM(R136,#REF!)</f>
        <v>#REF!</v>
      </c>
      <c r="S135" s="148" t="e">
        <f>SUM(S136,#REF!)</f>
        <v>#REF!</v>
      </c>
      <c r="T135" s="148" t="e">
        <f>SUM(T136,#REF!)</f>
        <v>#REF!</v>
      </c>
      <c r="U135" s="148" t="e">
        <f>SUM(U136,#REF!)</f>
        <v>#REF!</v>
      </c>
      <c r="V135" s="148"/>
      <c r="W135" s="148"/>
      <c r="X135" s="148"/>
      <c r="Y135" s="148" t="e">
        <f>SUM(Y136,#REF!)</f>
        <v>#REF!</v>
      </c>
      <c r="Z135" s="148" t="e">
        <f>SUM(Z136,#REF!)</f>
        <v>#REF!</v>
      </c>
      <c r="AA135" s="148" t="e">
        <f>SUM(AA136,#REF!)</f>
        <v>#REF!</v>
      </c>
      <c r="AB135" s="148" t="e">
        <f>SUM(AB136,#REF!)</f>
        <v>#REF!</v>
      </c>
      <c r="AC135" s="148" t="e">
        <f>SUM(AC136,#REF!)</f>
        <v>#REF!</v>
      </c>
      <c r="AD135" s="148" t="e">
        <f>SUM(AD136,#REF!)</f>
        <v>#REF!</v>
      </c>
      <c r="AE135" s="148" t="e">
        <f>SUM(AE136,#REF!)</f>
        <v>#REF!</v>
      </c>
      <c r="AF135" s="148" t="e">
        <f>SUM(AF136,#REF!)</f>
        <v>#REF!</v>
      </c>
      <c r="AG135" s="148"/>
      <c r="AH135" s="148"/>
      <c r="AI135" s="148"/>
      <c r="AJ135" s="148" t="e">
        <f>SUM(AJ136,#REF!)</f>
        <v>#REF!</v>
      </c>
      <c r="AK135" s="148" t="e">
        <f>SUM(AK136,#REF!)</f>
        <v>#REF!</v>
      </c>
      <c r="AL135" s="148" t="e">
        <f>SUM(AL136,#REF!)</f>
        <v>#REF!</v>
      </c>
      <c r="AM135" s="148" t="e">
        <f>SUM(AM136,#REF!)</f>
        <v>#REF!</v>
      </c>
      <c r="AN135" s="148" t="e">
        <f>SUM(AN136,#REF!)</f>
        <v>#REF!</v>
      </c>
      <c r="AO135" s="148"/>
      <c r="AP135" s="149"/>
      <c r="AQ135" s="148" t="e">
        <f>SUM(AQ136,#REF!)</f>
        <v>#REF!</v>
      </c>
      <c r="AR135" s="148" t="e">
        <f>SUM(AR136,#REF!)</f>
        <v>#REF!</v>
      </c>
      <c r="AS135" s="148" t="e">
        <f>SUM(AS136,#REF!)</f>
        <v>#REF!</v>
      </c>
      <c r="AT135" s="148" t="e">
        <f>SUM(AT136,#REF!)</f>
        <v>#REF!</v>
      </c>
      <c r="AU135" s="148" t="e">
        <f>SUM(AU136,#REF!)</f>
        <v>#REF!</v>
      </c>
      <c r="AV135" s="148" t="e">
        <f>SUM(AV136,#REF!)</f>
        <v>#REF!</v>
      </c>
      <c r="AW135" s="148" t="e">
        <f>SUM(AW136,#REF!)</f>
        <v>#REF!</v>
      </c>
      <c r="AX135" s="148" t="e">
        <f>SUM(AX136,#REF!)</f>
        <v>#REF!</v>
      </c>
      <c r="AY135" s="148" t="e">
        <f>SUM(AY136,#REF!)</f>
        <v>#REF!</v>
      </c>
      <c r="AZ135" s="148" t="e">
        <f>SUM(AZ136,#REF!)</f>
        <v>#REF!</v>
      </c>
      <c r="BA135" s="148" t="e">
        <f>SUM(BA136,#REF!)</f>
        <v>#REF!</v>
      </c>
      <c r="BB135" s="148" t="e">
        <f>SUM(BB136,#REF!)</f>
        <v>#REF!</v>
      </c>
    </row>
    <row r="136" spans="1:58" ht="49.15" customHeight="1">
      <c r="A136" s="97"/>
      <c r="B136" s="190"/>
      <c r="C136" s="538" t="s">
        <v>709</v>
      </c>
      <c r="D136" s="538"/>
      <c r="E136" s="552"/>
      <c r="F136" s="130"/>
      <c r="G136" s="191"/>
      <c r="H136" s="98" t="s">
        <v>204</v>
      </c>
      <c r="I136" s="167"/>
      <c r="J136" s="161"/>
      <c r="K136" s="161"/>
      <c r="L136" s="162">
        <f>SUM(L144)</f>
        <v>0</v>
      </c>
      <c r="M136" s="162">
        <f>SUM(M144)</f>
        <v>0</v>
      </c>
      <c r="N136" s="161"/>
      <c r="O136" s="161"/>
      <c r="P136" s="161"/>
      <c r="Q136" s="161"/>
      <c r="R136" s="162">
        <f t="shared" ref="R136:U136" si="207">SUM(R144)</f>
        <v>0</v>
      </c>
      <c r="S136" s="162">
        <f t="shared" si="207"/>
        <v>0</v>
      </c>
      <c r="T136" s="162">
        <f t="shared" si="207"/>
        <v>0</v>
      </c>
      <c r="U136" s="162">
        <f t="shared" si="207"/>
        <v>0</v>
      </c>
      <c r="V136" s="161"/>
      <c r="W136" s="161"/>
      <c r="X136" s="161"/>
      <c r="Y136" s="162">
        <f t="shared" ref="Y136:AF136" si="208">SUM(Y144)</f>
        <v>0</v>
      </c>
      <c r="Z136" s="162">
        <f t="shared" si="208"/>
        <v>0</v>
      </c>
      <c r="AA136" s="162">
        <f t="shared" si="208"/>
        <v>0</v>
      </c>
      <c r="AB136" s="162">
        <f t="shared" si="208"/>
        <v>0</v>
      </c>
      <c r="AC136" s="162">
        <f t="shared" si="208"/>
        <v>0</v>
      </c>
      <c r="AD136" s="162">
        <f t="shared" si="208"/>
        <v>0</v>
      </c>
      <c r="AE136" s="162">
        <f t="shared" si="208"/>
        <v>0</v>
      </c>
      <c r="AF136" s="162">
        <f t="shared" si="208"/>
        <v>0</v>
      </c>
      <c r="AG136" s="162"/>
      <c r="AH136" s="161"/>
      <c r="AI136" s="161"/>
      <c r="AJ136" s="162">
        <f t="shared" ref="AJ136:AN136" si="209">SUM(AJ144)</f>
        <v>0</v>
      </c>
      <c r="AK136" s="162">
        <f t="shared" si="209"/>
        <v>0</v>
      </c>
      <c r="AL136" s="162">
        <f t="shared" si="209"/>
        <v>0</v>
      </c>
      <c r="AM136" s="162">
        <f t="shared" si="209"/>
        <v>0</v>
      </c>
      <c r="AN136" s="162">
        <f t="shared" si="209"/>
        <v>0</v>
      </c>
      <c r="AO136" s="163"/>
      <c r="AP136" s="164"/>
      <c r="AQ136" s="162">
        <f t="shared" ref="AQ136:BB136" si="210">SUM(AQ144)</f>
        <v>0</v>
      </c>
      <c r="AR136" s="162">
        <f t="shared" si="210"/>
        <v>0</v>
      </c>
      <c r="AS136" s="162">
        <f t="shared" si="210"/>
        <v>0</v>
      </c>
      <c r="AT136" s="162">
        <f t="shared" si="210"/>
        <v>0</v>
      </c>
      <c r="AU136" s="162">
        <f t="shared" si="210"/>
        <v>0</v>
      </c>
      <c r="AV136" s="162">
        <f t="shared" si="210"/>
        <v>0</v>
      </c>
      <c r="AW136" s="162">
        <f t="shared" si="210"/>
        <v>0</v>
      </c>
      <c r="AX136" s="162">
        <f t="shared" si="210"/>
        <v>0</v>
      </c>
      <c r="AY136" s="162">
        <f t="shared" si="210"/>
        <v>0</v>
      </c>
      <c r="AZ136" s="162">
        <f t="shared" si="210"/>
        <v>0</v>
      </c>
      <c r="BA136" s="162">
        <f t="shared" si="210"/>
        <v>0</v>
      </c>
      <c r="BB136" s="162">
        <f t="shared" si="210"/>
        <v>0</v>
      </c>
      <c r="BC136" s="28"/>
      <c r="BD136" s="28"/>
      <c r="BE136" s="28"/>
      <c r="BF136" s="28"/>
    </row>
    <row r="137" spans="1:58" ht="110.25" outlineLevel="2">
      <c r="A137" s="73"/>
      <c r="B137" s="107"/>
      <c r="C137" s="108"/>
      <c r="D137" s="120"/>
      <c r="E137" s="136"/>
      <c r="F137" s="222">
        <v>2024</v>
      </c>
      <c r="G137" s="75">
        <v>2026</v>
      </c>
      <c r="H137" s="70" t="s">
        <v>713</v>
      </c>
      <c r="I137" s="87"/>
      <c r="J137" s="83"/>
      <c r="K137" s="83"/>
      <c r="L137" s="82" t="str">
        <f>IF(I137&lt;&gt;0,((VLOOKUP(I137,'1. Standard_Cost'!$B$4:$D$9,2)+VLOOKUP(I137,'1. Standard_Cost'!$B$4:$D$9,3))*J137*K137),"0")</f>
        <v>0</v>
      </c>
      <c r="M137" s="82">
        <f>L137*'1. Standard_Cost'!$F$4</f>
        <v>0</v>
      </c>
      <c r="N137" s="83"/>
      <c r="O137" s="83"/>
      <c r="P137" s="83"/>
      <c r="Q137" s="83"/>
      <c r="R137" s="84">
        <f>'1. Standard_Cost'!$B$13*N137*P137</f>
        <v>0</v>
      </c>
      <c r="S137" s="84">
        <f>N137*O137*P137*'1. Standard_Cost'!$C$13</f>
        <v>0</v>
      </c>
      <c r="T137" s="84">
        <f>N137*P137*Q137*'1. Standard_Cost'!$D$13</f>
        <v>0</v>
      </c>
      <c r="U137" s="84">
        <f>N137*O137*'1. Standard_Cost'!$E$13</f>
        <v>0</v>
      </c>
      <c r="V137" s="83"/>
      <c r="W137" s="83"/>
      <c r="X137" s="83"/>
      <c r="Y137" s="84">
        <f>+V137*((X137*'1. Standard_Cost'!$B$17)+(W137*X137*'1. Standard_Cost'!$C$17))</f>
        <v>0</v>
      </c>
      <c r="Z137" s="83"/>
      <c r="AA137" s="83"/>
      <c r="AB137" s="84">
        <f>+Z137*'1. Standard_Cost'!$B$21+AA137*'1. Standard_Cost'!$C$21</f>
        <v>0</v>
      </c>
      <c r="AC137" s="85"/>
      <c r="AD137" s="86"/>
      <c r="AE137" s="84">
        <f>SUM(AD137,AC137,AB137,Y137,U137,T137,S137,R137)*'1. Standard_Cost'!$B$29</f>
        <v>0</v>
      </c>
      <c r="AF137" s="84">
        <f t="shared" ref="AF137:AF143" si="211">SUM(AE137,AD137,AC137,AB137,Y137,U137,T137,S137,R137)</f>
        <v>0</v>
      </c>
      <c r="AG137" s="83"/>
      <c r="AH137" s="83"/>
      <c r="AI137" s="83"/>
      <c r="AJ137" s="87"/>
      <c r="AK137" s="87"/>
      <c r="AL137" s="87"/>
      <c r="AM137" s="84">
        <f>AG137*'1. Standard_Cost'!$B$25+'Incremental_Cost Year 4'!AH137*'1. Standard_Cost'!$C$25+'Incremental_Cost Year 4'!AI137*'1. Standard_Cost'!$D$25+'Incremental_Cost Year 4'!AJ137+'Incremental_Cost Year 4'!AL137+AK137</f>
        <v>0</v>
      </c>
      <c r="AN137" s="84">
        <f>AM137*'1. Standard_Cost'!$C$29</f>
        <v>0</v>
      </c>
      <c r="AO137" s="87"/>
      <c r="AQ137" s="113">
        <f t="shared" ref="AQ137:AQ143" si="212">L137+M137</f>
        <v>0</v>
      </c>
      <c r="AR137" s="113">
        <f t="shared" ref="AR137:AR143" si="213">AF137</f>
        <v>0</v>
      </c>
      <c r="AS137" s="113">
        <f t="shared" ref="AS137:AS143" si="214">AM137+AN137</f>
        <v>0</v>
      </c>
      <c r="AT137" s="113">
        <f t="shared" ref="AT137:AT143" si="215">SUM(AQ137,AR137,AS137)</f>
        <v>0</v>
      </c>
      <c r="AU137" s="154"/>
      <c r="AV137" s="154"/>
      <c r="AW137" s="154"/>
      <c r="AX137" s="154"/>
      <c r="AY137" s="154"/>
      <c r="AZ137" s="154"/>
      <c r="BA137" s="154"/>
      <c r="BB137" s="155">
        <f t="shared" ref="BB137:BB143" si="216">SUM(AU137:BA137)-AT137</f>
        <v>0</v>
      </c>
      <c r="BC137" s="28"/>
      <c r="BD137" s="28"/>
      <c r="BE137" s="28"/>
      <c r="BF137" s="28"/>
    </row>
    <row r="138" spans="1:58" ht="94.5" outlineLevel="2">
      <c r="A138" s="73"/>
      <c r="B138" s="107"/>
      <c r="C138" s="108"/>
      <c r="D138" s="120"/>
      <c r="E138" s="121"/>
      <c r="F138" s="222">
        <v>2024</v>
      </c>
      <c r="G138" s="75">
        <v>2026</v>
      </c>
      <c r="H138" s="70" t="s">
        <v>676</v>
      </c>
      <c r="I138" s="87"/>
      <c r="J138" s="83"/>
      <c r="K138" s="83"/>
      <c r="L138" s="82" t="str">
        <f>IF(I138&lt;&gt;0,((VLOOKUP(I138,'1. Standard_Cost'!$B$4:$D$9,2)+VLOOKUP(I138,'1. Standard_Cost'!$B$4:$D$9,3))*J138*K138),"0")</f>
        <v>0</v>
      </c>
      <c r="M138" s="82">
        <f>L138*'1. Standard_Cost'!$F$4</f>
        <v>0</v>
      </c>
      <c r="N138" s="83"/>
      <c r="O138" s="83"/>
      <c r="P138" s="83"/>
      <c r="Q138" s="83"/>
      <c r="R138" s="84">
        <f>'1. Standard_Cost'!$B$13*N138*P138</f>
        <v>0</v>
      </c>
      <c r="S138" s="84">
        <f>N138*O138*P138*'1. Standard_Cost'!$C$13</f>
        <v>0</v>
      </c>
      <c r="T138" s="84">
        <f>N138*P138*Q138*'1. Standard_Cost'!$D$13</f>
        <v>0</v>
      </c>
      <c r="U138" s="84">
        <f>N138*O138*'1. Standard_Cost'!$E$13</f>
        <v>0</v>
      </c>
      <c r="V138" s="83"/>
      <c r="W138" s="83"/>
      <c r="X138" s="83"/>
      <c r="Y138" s="84">
        <f>+V138*((X138*'1. Standard_Cost'!$B$17)+(W138*X138*'1. Standard_Cost'!$C$17))</f>
        <v>0</v>
      </c>
      <c r="Z138" s="83"/>
      <c r="AA138" s="83"/>
      <c r="AB138" s="84">
        <f>+Z138*'1. Standard_Cost'!$B$21+AA138*'1. Standard_Cost'!$C$21</f>
        <v>0</v>
      </c>
      <c r="AC138" s="85"/>
      <c r="AD138" s="86"/>
      <c r="AE138" s="84">
        <f>SUM(AD138,AC138,AB138,Y138,U138,T138,S138,R138)*'1. Standard_Cost'!$B$29</f>
        <v>0</v>
      </c>
      <c r="AF138" s="84">
        <f t="shared" si="211"/>
        <v>0</v>
      </c>
      <c r="AG138" s="83"/>
      <c r="AH138" s="83"/>
      <c r="AI138" s="83"/>
      <c r="AJ138" s="87"/>
      <c r="AK138" s="87"/>
      <c r="AL138" s="87"/>
      <c r="AM138" s="84">
        <f>AG138*'1. Standard_Cost'!$B$25+'Incremental_Cost Year 4'!AH138*'1. Standard_Cost'!$C$25+'Incremental_Cost Year 4'!AI138*'1. Standard_Cost'!$D$25+'Incremental_Cost Year 4'!AJ138+'Incremental_Cost Year 4'!AL138+AK138</f>
        <v>0</v>
      </c>
      <c r="AN138" s="84">
        <f>AM138*'1. Standard_Cost'!$C$29</f>
        <v>0</v>
      </c>
      <c r="AO138" s="87"/>
      <c r="AQ138" s="113">
        <f t="shared" si="212"/>
        <v>0</v>
      </c>
      <c r="AR138" s="113">
        <f t="shared" si="213"/>
        <v>0</v>
      </c>
      <c r="AS138" s="113">
        <f t="shared" si="214"/>
        <v>0</v>
      </c>
      <c r="AT138" s="113">
        <f t="shared" si="215"/>
        <v>0</v>
      </c>
      <c r="AU138" s="154"/>
      <c r="AV138" s="154"/>
      <c r="AW138" s="154"/>
      <c r="AX138" s="154"/>
      <c r="AY138" s="154"/>
      <c r="AZ138" s="154"/>
      <c r="BA138" s="154"/>
      <c r="BB138" s="155">
        <f t="shared" si="216"/>
        <v>0</v>
      </c>
      <c r="BC138" s="28"/>
      <c r="BD138" s="28"/>
      <c r="BE138" s="28"/>
      <c r="BF138" s="28"/>
    </row>
    <row r="139" spans="1:58" ht="63" outlineLevel="2">
      <c r="A139" s="73"/>
      <c r="B139" s="107"/>
      <c r="C139" s="108"/>
      <c r="D139" s="120"/>
      <c r="E139" s="121"/>
      <c r="F139" s="222">
        <v>2024</v>
      </c>
      <c r="G139" s="75">
        <v>2026</v>
      </c>
      <c r="H139" s="67" t="s">
        <v>677</v>
      </c>
      <c r="I139" s="87"/>
      <c r="J139" s="83"/>
      <c r="K139" s="83"/>
      <c r="L139" s="82" t="str">
        <f>IF(I139&lt;&gt;0,((VLOOKUP(I139,'1. Standard_Cost'!$B$4:$D$9,2)+VLOOKUP(I139,'1. Standard_Cost'!$B$4:$D$9,3))*J139*K139),"0")</f>
        <v>0</v>
      </c>
      <c r="M139" s="82">
        <f>L139*'1. Standard_Cost'!$F$4</f>
        <v>0</v>
      </c>
      <c r="N139" s="83"/>
      <c r="O139" s="83"/>
      <c r="P139" s="83"/>
      <c r="Q139" s="83"/>
      <c r="R139" s="84">
        <f>'1. Standard_Cost'!$B$13*N139*P139</f>
        <v>0</v>
      </c>
      <c r="S139" s="84">
        <f>N139*O139*P139*'1. Standard_Cost'!$C$13</f>
        <v>0</v>
      </c>
      <c r="T139" s="84">
        <f>N139*P139*Q139*'1. Standard_Cost'!$D$13</f>
        <v>0</v>
      </c>
      <c r="U139" s="84">
        <f>N139*O139*'1. Standard_Cost'!$E$13</f>
        <v>0</v>
      </c>
      <c r="V139" s="83"/>
      <c r="W139" s="83"/>
      <c r="X139" s="83"/>
      <c r="Y139" s="84">
        <f>+V139*((X139*'1. Standard_Cost'!$B$17)+(W139*X139*'1. Standard_Cost'!$C$17))</f>
        <v>0</v>
      </c>
      <c r="Z139" s="83"/>
      <c r="AA139" s="83"/>
      <c r="AB139" s="84">
        <f>+Z139*'1. Standard_Cost'!$B$21+AA139*'1. Standard_Cost'!$C$21</f>
        <v>0</v>
      </c>
      <c r="AC139" s="85"/>
      <c r="AD139" s="86"/>
      <c r="AE139" s="84">
        <f>SUM(AD139,AC139,AB139,Y139,U139,T139,S139,R139)*'1. Standard_Cost'!$B$29</f>
        <v>0</v>
      </c>
      <c r="AF139" s="84">
        <f t="shared" si="211"/>
        <v>0</v>
      </c>
      <c r="AG139" s="83"/>
      <c r="AH139" s="83"/>
      <c r="AI139" s="83"/>
      <c r="AJ139" s="87"/>
      <c r="AK139" s="87"/>
      <c r="AL139" s="87"/>
      <c r="AM139" s="84">
        <f>AG139*'1. Standard_Cost'!$B$25+'Incremental_Cost Year 4'!AH139*'1. Standard_Cost'!$C$25+'Incremental_Cost Year 4'!AI139*'1. Standard_Cost'!$D$25+'Incremental_Cost Year 4'!AJ139+'Incremental_Cost Year 4'!AL139+AK139</f>
        <v>0</v>
      </c>
      <c r="AN139" s="84">
        <f>AM139*'1. Standard_Cost'!$C$29</f>
        <v>0</v>
      </c>
      <c r="AO139" s="87"/>
      <c r="AQ139" s="113">
        <f t="shared" si="212"/>
        <v>0</v>
      </c>
      <c r="AR139" s="113">
        <f t="shared" si="213"/>
        <v>0</v>
      </c>
      <c r="AS139" s="113">
        <f t="shared" si="214"/>
        <v>0</v>
      </c>
      <c r="AT139" s="113">
        <f t="shared" si="215"/>
        <v>0</v>
      </c>
      <c r="AU139" s="154"/>
      <c r="AV139" s="154"/>
      <c r="AW139" s="154"/>
      <c r="AX139" s="154"/>
      <c r="AY139" s="154"/>
      <c r="AZ139" s="154"/>
      <c r="BA139" s="154"/>
      <c r="BB139" s="155">
        <f t="shared" si="216"/>
        <v>0</v>
      </c>
      <c r="BC139" s="28"/>
      <c r="BD139" s="28"/>
      <c r="BE139" s="28"/>
      <c r="BF139" s="28"/>
    </row>
    <row r="140" spans="1:58" ht="62.45" customHeight="1" outlineLevel="2">
      <c r="A140" s="73"/>
      <c r="B140" s="107"/>
      <c r="C140" s="108"/>
      <c r="D140" s="120"/>
      <c r="E140" s="121"/>
      <c r="F140" s="222">
        <v>2024</v>
      </c>
      <c r="G140" s="75">
        <v>2026</v>
      </c>
      <c r="H140" s="70" t="s">
        <v>678</v>
      </c>
      <c r="I140" s="87"/>
      <c r="J140" s="83"/>
      <c r="K140" s="83"/>
      <c r="L140" s="82" t="str">
        <f>IF(I140&lt;&gt;0,((VLOOKUP(I140,'1. Standard_Cost'!$B$4:$D$9,2)+VLOOKUP(I140,'1. Standard_Cost'!$B$4:$D$9,3))*J140*K140),"0")</f>
        <v>0</v>
      </c>
      <c r="M140" s="82">
        <f>L140*'1. Standard_Cost'!$F$4</f>
        <v>0</v>
      </c>
      <c r="N140" s="83"/>
      <c r="O140" s="83"/>
      <c r="P140" s="83"/>
      <c r="Q140" s="83"/>
      <c r="R140" s="84">
        <f>'1. Standard_Cost'!$B$13*N140*P140</f>
        <v>0</v>
      </c>
      <c r="S140" s="84">
        <f>N140*O140*P140*'1. Standard_Cost'!$C$13</f>
        <v>0</v>
      </c>
      <c r="T140" s="84">
        <f>N140*P140*Q140*'1. Standard_Cost'!$D$13</f>
        <v>0</v>
      </c>
      <c r="U140" s="84">
        <f>N140*O140*'1. Standard_Cost'!$E$13</f>
        <v>0</v>
      </c>
      <c r="V140" s="83"/>
      <c r="W140" s="83"/>
      <c r="X140" s="83"/>
      <c r="Y140" s="84">
        <f>+V140*((X140*'1. Standard_Cost'!$B$17)+(W140*X140*'1. Standard_Cost'!$C$17))</f>
        <v>0</v>
      </c>
      <c r="Z140" s="83"/>
      <c r="AA140" s="83"/>
      <c r="AB140" s="84">
        <f>+Z140*'1. Standard_Cost'!$B$21+AA140*'1. Standard_Cost'!$C$21</f>
        <v>0</v>
      </c>
      <c r="AC140" s="85"/>
      <c r="AD140" s="86"/>
      <c r="AE140" s="84">
        <f>SUM(AD140,AC140,AB140,Y140,U140,T140,S140,R140)*'1. Standard_Cost'!$B$29</f>
        <v>0</v>
      </c>
      <c r="AF140" s="84">
        <f t="shared" si="211"/>
        <v>0</v>
      </c>
      <c r="AG140" s="83"/>
      <c r="AH140" s="83"/>
      <c r="AI140" s="83"/>
      <c r="AJ140" s="87"/>
      <c r="AK140" s="87"/>
      <c r="AL140" s="87"/>
      <c r="AM140" s="84">
        <f>AG140*'1. Standard_Cost'!$B$25+'Incremental_Cost Year 4'!AH140*'1. Standard_Cost'!$C$25+'Incremental_Cost Year 4'!AI140*'1. Standard_Cost'!$D$25+'Incremental_Cost Year 4'!AJ140+'Incremental_Cost Year 4'!AL140+AK140</f>
        <v>0</v>
      </c>
      <c r="AN140" s="84">
        <f>AM140*'1. Standard_Cost'!$C$29</f>
        <v>0</v>
      </c>
      <c r="AO140" s="87"/>
      <c r="AQ140" s="113">
        <f t="shared" si="212"/>
        <v>0</v>
      </c>
      <c r="AR140" s="113">
        <f t="shared" si="213"/>
        <v>0</v>
      </c>
      <c r="AS140" s="113">
        <f t="shared" si="214"/>
        <v>0</v>
      </c>
      <c r="AT140" s="113">
        <f t="shared" si="215"/>
        <v>0</v>
      </c>
      <c r="AU140" s="154"/>
      <c r="AV140" s="154"/>
      <c r="AW140" s="154"/>
      <c r="AX140" s="154"/>
      <c r="AY140" s="154"/>
      <c r="AZ140" s="154"/>
      <c r="BA140" s="154"/>
      <c r="BB140" s="155">
        <f t="shared" si="216"/>
        <v>0</v>
      </c>
      <c r="BC140" s="28"/>
      <c r="BD140" s="28"/>
      <c r="BE140" s="28"/>
      <c r="BF140" s="28"/>
    </row>
    <row r="141" spans="1:58" ht="63" outlineLevel="2">
      <c r="A141" s="73"/>
      <c r="B141" s="107"/>
      <c r="C141" s="108"/>
      <c r="D141" s="120"/>
      <c r="E141" s="121"/>
      <c r="F141" s="222">
        <v>2024</v>
      </c>
      <c r="G141" s="75">
        <v>2026</v>
      </c>
      <c r="H141" s="70" t="s">
        <v>679</v>
      </c>
      <c r="I141" s="87"/>
      <c r="J141" s="83"/>
      <c r="K141" s="83"/>
      <c r="L141" s="82" t="str">
        <f>IF(I141&lt;&gt;0,((VLOOKUP(I141,'1. Standard_Cost'!$B$4:$D$9,2)+VLOOKUP(I141,'1. Standard_Cost'!$B$4:$D$9,3))*J141*K141),"0")</f>
        <v>0</v>
      </c>
      <c r="M141" s="82">
        <f>L141*'1. Standard_Cost'!$F$4</f>
        <v>0</v>
      </c>
      <c r="N141" s="83"/>
      <c r="O141" s="83"/>
      <c r="P141" s="83"/>
      <c r="Q141" s="83"/>
      <c r="R141" s="84">
        <f>'1. Standard_Cost'!$B$13*N141*P141</f>
        <v>0</v>
      </c>
      <c r="S141" s="84">
        <f>N141*O141*P141*'1. Standard_Cost'!$C$13</f>
        <v>0</v>
      </c>
      <c r="T141" s="84">
        <f>N141*P141*Q141*'1. Standard_Cost'!$D$13</f>
        <v>0</v>
      </c>
      <c r="U141" s="84">
        <f>N141*O141*'1. Standard_Cost'!$E$13</f>
        <v>0</v>
      </c>
      <c r="V141" s="83"/>
      <c r="W141" s="83"/>
      <c r="X141" s="83"/>
      <c r="Y141" s="84">
        <f>+V141*((X141*'1. Standard_Cost'!$B$17)+(W141*X141*'1. Standard_Cost'!$C$17))</f>
        <v>0</v>
      </c>
      <c r="Z141" s="83"/>
      <c r="AA141" s="83"/>
      <c r="AB141" s="84">
        <f>+Z141*'1. Standard_Cost'!$B$21+AA141*'1. Standard_Cost'!$C$21</f>
        <v>0</v>
      </c>
      <c r="AC141" s="85"/>
      <c r="AD141" s="86"/>
      <c r="AE141" s="84">
        <f>SUM(AD141,AC141,AB141,Y141,U141,T141,S141,R141)*'1. Standard_Cost'!$B$29</f>
        <v>0</v>
      </c>
      <c r="AF141" s="84">
        <f t="shared" si="211"/>
        <v>0</v>
      </c>
      <c r="AG141" s="83"/>
      <c r="AH141" s="83"/>
      <c r="AI141" s="83"/>
      <c r="AJ141" s="87"/>
      <c r="AK141" s="87"/>
      <c r="AL141" s="87"/>
      <c r="AM141" s="84">
        <f>AG141*'1. Standard_Cost'!$B$25+'Incremental_Cost Year 4'!AH141*'1. Standard_Cost'!$C$25+'Incremental_Cost Year 4'!AI141*'1. Standard_Cost'!$D$25+'Incremental_Cost Year 4'!AJ141+'Incremental_Cost Year 4'!AL141+AK141</f>
        <v>0</v>
      </c>
      <c r="AN141" s="84">
        <f>AM141*'1. Standard_Cost'!$C$29</f>
        <v>0</v>
      </c>
      <c r="AO141" s="87"/>
      <c r="AQ141" s="113">
        <f t="shared" si="212"/>
        <v>0</v>
      </c>
      <c r="AR141" s="113">
        <f t="shared" si="213"/>
        <v>0</v>
      </c>
      <c r="AS141" s="113">
        <f t="shared" si="214"/>
        <v>0</v>
      </c>
      <c r="AT141" s="113">
        <f t="shared" si="215"/>
        <v>0</v>
      </c>
      <c r="AU141" s="154"/>
      <c r="AV141" s="154"/>
      <c r="AW141" s="154"/>
      <c r="AX141" s="154"/>
      <c r="AY141" s="154"/>
      <c r="AZ141" s="154"/>
      <c r="BA141" s="154"/>
      <c r="BB141" s="155">
        <f t="shared" si="216"/>
        <v>0</v>
      </c>
      <c r="BC141" s="28"/>
      <c r="BD141" s="28"/>
      <c r="BE141" s="28"/>
      <c r="BF141" s="28"/>
    </row>
    <row r="142" spans="1:58" ht="78.75" outlineLevel="2">
      <c r="A142" s="73"/>
      <c r="B142" s="107"/>
      <c r="C142" s="108"/>
      <c r="D142" s="120"/>
      <c r="E142" s="121"/>
      <c r="F142" s="222">
        <v>2024</v>
      </c>
      <c r="G142" s="75">
        <v>2026</v>
      </c>
      <c r="H142" s="70" t="s">
        <v>680</v>
      </c>
      <c r="I142" s="87"/>
      <c r="J142" s="83"/>
      <c r="K142" s="83"/>
      <c r="L142" s="82" t="str">
        <f>IF(I142&lt;&gt;0,((VLOOKUP(I142,'1. Standard_Cost'!$B$4:$D$9,2)+VLOOKUP(I142,'1. Standard_Cost'!$B$4:$D$9,3))*J142*K142),"0")</f>
        <v>0</v>
      </c>
      <c r="M142" s="82">
        <f>L142*'1. Standard_Cost'!$F$4</f>
        <v>0</v>
      </c>
      <c r="N142" s="83"/>
      <c r="O142" s="83"/>
      <c r="P142" s="83"/>
      <c r="Q142" s="83"/>
      <c r="R142" s="84">
        <f>'1. Standard_Cost'!$B$13*N142*P142</f>
        <v>0</v>
      </c>
      <c r="S142" s="84">
        <f>N142*O142*P142*'1. Standard_Cost'!$C$13</f>
        <v>0</v>
      </c>
      <c r="T142" s="84">
        <f>N142*P142*Q142*'1. Standard_Cost'!$D$13</f>
        <v>0</v>
      </c>
      <c r="U142" s="84">
        <f>N142*O142*'1. Standard_Cost'!$E$13</f>
        <v>0</v>
      </c>
      <c r="V142" s="83"/>
      <c r="W142" s="83"/>
      <c r="X142" s="83"/>
      <c r="Y142" s="84">
        <f>+V142*((X142*'1. Standard_Cost'!$B$17)+(W142*X142*'1. Standard_Cost'!$C$17))</f>
        <v>0</v>
      </c>
      <c r="Z142" s="83"/>
      <c r="AA142" s="83"/>
      <c r="AB142" s="84">
        <f>+Z142*'1. Standard_Cost'!$B$21+AA142*'1. Standard_Cost'!$C$21</f>
        <v>0</v>
      </c>
      <c r="AC142" s="85"/>
      <c r="AD142" s="86"/>
      <c r="AE142" s="84">
        <f>SUM(AD142,AC142,AB142,Y142,U142,T142,S142,R142)*'1. Standard_Cost'!$B$29</f>
        <v>0</v>
      </c>
      <c r="AF142" s="84">
        <f t="shared" si="211"/>
        <v>0</v>
      </c>
      <c r="AG142" s="83"/>
      <c r="AH142" s="83"/>
      <c r="AI142" s="83"/>
      <c r="AJ142" s="87"/>
      <c r="AK142" s="87"/>
      <c r="AL142" s="87"/>
      <c r="AM142" s="84">
        <f>AG142*'1. Standard_Cost'!$B$25+'Incremental_Cost Year 4'!AH142*'1. Standard_Cost'!$C$25+'Incremental_Cost Year 4'!AI142*'1. Standard_Cost'!$D$25+'Incremental_Cost Year 4'!AJ142+'Incremental_Cost Year 4'!AL142+AK142</f>
        <v>0</v>
      </c>
      <c r="AN142" s="84">
        <f>AM142*'1. Standard_Cost'!$C$29</f>
        <v>0</v>
      </c>
      <c r="AO142" s="87"/>
      <c r="AQ142" s="113">
        <f t="shared" si="212"/>
        <v>0</v>
      </c>
      <c r="AR142" s="113">
        <f t="shared" si="213"/>
        <v>0</v>
      </c>
      <c r="AS142" s="113">
        <f t="shared" si="214"/>
        <v>0</v>
      </c>
      <c r="AT142" s="113">
        <f t="shared" si="215"/>
        <v>0</v>
      </c>
      <c r="AU142" s="154"/>
      <c r="AV142" s="154"/>
      <c r="AW142" s="154"/>
      <c r="AX142" s="154"/>
      <c r="AY142" s="154"/>
      <c r="AZ142" s="154"/>
      <c r="BA142" s="154"/>
      <c r="BB142" s="155">
        <f t="shared" si="216"/>
        <v>0</v>
      </c>
      <c r="BC142" s="28"/>
      <c r="BD142" s="28"/>
      <c r="BE142" s="28"/>
      <c r="BF142" s="28"/>
    </row>
    <row r="143" spans="1:58" ht="63" outlineLevel="2">
      <c r="A143" s="73"/>
      <c r="B143" s="107"/>
      <c r="C143" s="108"/>
      <c r="D143" s="120"/>
      <c r="E143" s="121"/>
      <c r="F143" s="222">
        <v>2024</v>
      </c>
      <c r="G143" s="75">
        <v>2026</v>
      </c>
      <c r="H143" s="70" t="s">
        <v>681</v>
      </c>
      <c r="I143" s="87"/>
      <c r="J143" s="83"/>
      <c r="K143" s="83"/>
      <c r="L143" s="82" t="str">
        <f>IF(I143&lt;&gt;0,((VLOOKUP(I143,'1. Standard_Cost'!$B$4:$D$9,2)+VLOOKUP(I143,'1. Standard_Cost'!$B$4:$D$9,3))*J143*K143),"0")</f>
        <v>0</v>
      </c>
      <c r="M143" s="82">
        <f>L143*'1. Standard_Cost'!$F$4</f>
        <v>0</v>
      </c>
      <c r="N143" s="83"/>
      <c r="O143" s="83"/>
      <c r="P143" s="83"/>
      <c r="Q143" s="83"/>
      <c r="R143" s="84">
        <f>'1. Standard_Cost'!$B$13*N143*P143</f>
        <v>0</v>
      </c>
      <c r="S143" s="84">
        <f>N143*O143*P143*'1. Standard_Cost'!$C$13</f>
        <v>0</v>
      </c>
      <c r="T143" s="84">
        <f>N143*P143*Q143*'1. Standard_Cost'!$D$13</f>
        <v>0</v>
      </c>
      <c r="U143" s="84">
        <f>N143*O143*'1. Standard_Cost'!$E$13</f>
        <v>0</v>
      </c>
      <c r="V143" s="83"/>
      <c r="W143" s="83"/>
      <c r="X143" s="83"/>
      <c r="Y143" s="84">
        <f>+V143*((X143*'1. Standard_Cost'!$B$17)+(W143*X143*'1. Standard_Cost'!$C$17))</f>
        <v>0</v>
      </c>
      <c r="Z143" s="83"/>
      <c r="AA143" s="83"/>
      <c r="AB143" s="84">
        <f>+Z143*'1. Standard_Cost'!$B$21+AA143*'1. Standard_Cost'!$C$21</f>
        <v>0</v>
      </c>
      <c r="AC143" s="85"/>
      <c r="AD143" s="86"/>
      <c r="AE143" s="84">
        <f>SUM(AD143,AC143,AB143,Y143,U143,T143,S143,R143)*'1. Standard_Cost'!$B$29</f>
        <v>0</v>
      </c>
      <c r="AF143" s="84">
        <f t="shared" si="211"/>
        <v>0</v>
      </c>
      <c r="AG143" s="83"/>
      <c r="AH143" s="83"/>
      <c r="AI143" s="83"/>
      <c r="AJ143" s="87"/>
      <c r="AK143" s="87"/>
      <c r="AL143" s="87"/>
      <c r="AM143" s="84">
        <f>AG143*'1. Standard_Cost'!$B$25+'Incremental_Cost Year 4'!AH143*'1. Standard_Cost'!$C$25+'Incremental_Cost Year 4'!AI143*'1. Standard_Cost'!$D$25+'Incremental_Cost Year 4'!AJ143+'Incremental_Cost Year 4'!AL143+AK143</f>
        <v>0</v>
      </c>
      <c r="AN143" s="84">
        <f>AM143*'1. Standard_Cost'!$C$29</f>
        <v>0</v>
      </c>
      <c r="AO143" s="87"/>
      <c r="AQ143" s="113">
        <f t="shared" si="212"/>
        <v>0</v>
      </c>
      <c r="AR143" s="113">
        <f t="shared" si="213"/>
        <v>0</v>
      </c>
      <c r="AS143" s="113">
        <f t="shared" si="214"/>
        <v>0</v>
      </c>
      <c r="AT143" s="113">
        <f t="shared" si="215"/>
        <v>0</v>
      </c>
      <c r="AU143" s="154"/>
      <c r="AV143" s="154"/>
      <c r="AW143" s="154"/>
      <c r="AX143" s="154"/>
      <c r="AY143" s="154"/>
      <c r="AZ143" s="154"/>
      <c r="BA143" s="154"/>
      <c r="BB143" s="155">
        <f t="shared" si="216"/>
        <v>0</v>
      </c>
      <c r="BC143" s="28"/>
      <c r="BD143" s="28"/>
      <c r="BE143" s="28"/>
      <c r="BF143" s="28"/>
    </row>
    <row r="144" spans="1:58" ht="63" outlineLevel="1">
      <c r="A144" s="73"/>
      <c r="B144" s="111"/>
      <c r="C144" s="112"/>
      <c r="D144" s="101" t="s">
        <v>598</v>
      </c>
      <c r="E144" s="94" t="s">
        <v>710</v>
      </c>
      <c r="F144" s="349">
        <v>2024</v>
      </c>
      <c r="G144" s="349">
        <v>2026</v>
      </c>
      <c r="H144" s="219" t="s">
        <v>158</v>
      </c>
      <c r="I144" s="156"/>
      <c r="J144" s="156"/>
      <c r="K144" s="156"/>
      <c r="L144" s="84">
        <f>SUM(L137:L143)</f>
        <v>0</v>
      </c>
      <c r="M144" s="84">
        <f>SUM(M137:M143)</f>
        <v>0</v>
      </c>
      <c r="N144" s="156"/>
      <c r="O144" s="156"/>
      <c r="P144" s="156"/>
      <c r="Q144" s="156"/>
      <c r="R144" s="84">
        <f>SUM(R137:R143)</f>
        <v>0</v>
      </c>
      <c r="S144" s="84">
        <f>SUM(S137:S143)</f>
        <v>0</v>
      </c>
      <c r="T144" s="84">
        <f>SUM(T137:T143)</f>
        <v>0</v>
      </c>
      <c r="U144" s="84">
        <f>SUM(U137:U143)</f>
        <v>0</v>
      </c>
      <c r="V144" s="156"/>
      <c r="W144" s="156"/>
      <c r="X144" s="156"/>
      <c r="Y144" s="84">
        <f>SUM(Y137:Y143)</f>
        <v>0</v>
      </c>
      <c r="Z144" s="156"/>
      <c r="AA144" s="156"/>
      <c r="AB144" s="84">
        <f>SUM(AB137:AB143)</f>
        <v>0</v>
      </c>
      <c r="AC144" s="84">
        <f t="shared" ref="AC144:AF144" si="217">SUM(AC137:AC143)</f>
        <v>0</v>
      </c>
      <c r="AD144" s="84">
        <f t="shared" si="217"/>
        <v>0</v>
      </c>
      <c r="AE144" s="84">
        <f t="shared" si="217"/>
        <v>0</v>
      </c>
      <c r="AF144" s="84">
        <f t="shared" si="217"/>
        <v>0</v>
      </c>
      <c r="AG144" s="156"/>
      <c r="AH144" s="156"/>
      <c r="AI144" s="156"/>
      <c r="AJ144" s="84">
        <f>SUM(AJ137:AJ143)</f>
        <v>0</v>
      </c>
      <c r="AK144" s="84">
        <f t="shared" ref="AK144:AN144" si="218">SUM(AK137:AK143)</f>
        <v>0</v>
      </c>
      <c r="AL144" s="84">
        <f t="shared" si="218"/>
        <v>0</v>
      </c>
      <c r="AM144" s="84">
        <f t="shared" si="218"/>
        <v>0</v>
      </c>
      <c r="AN144" s="84">
        <f t="shared" si="218"/>
        <v>0</v>
      </c>
      <c r="AO144" s="157"/>
      <c r="AP144" s="158"/>
      <c r="AQ144" s="84">
        <f>SUM(AQ137:AQ143)</f>
        <v>0</v>
      </c>
      <c r="AR144" s="84">
        <f t="shared" ref="AR144:AY144" si="219">SUM(AR137:AR143)</f>
        <v>0</v>
      </c>
      <c r="AS144" s="84">
        <f t="shared" si="219"/>
        <v>0</v>
      </c>
      <c r="AT144" s="84">
        <f t="shared" si="219"/>
        <v>0</v>
      </c>
      <c r="AU144" s="84">
        <f t="shared" si="219"/>
        <v>0</v>
      </c>
      <c r="AV144" s="84">
        <f t="shared" si="219"/>
        <v>0</v>
      </c>
      <c r="AW144" s="84">
        <f t="shared" si="219"/>
        <v>0</v>
      </c>
      <c r="AX144" s="84">
        <f t="shared" si="219"/>
        <v>0</v>
      </c>
      <c r="AY144" s="84">
        <f t="shared" si="219"/>
        <v>0</v>
      </c>
      <c r="AZ144" s="84">
        <f t="shared" ref="AZ144" si="220">SUM(AZ137:AZ143)</f>
        <v>0</v>
      </c>
      <c r="BA144" s="84">
        <f t="shared" ref="BA144" si="221">SUM(BA137:BA143)</f>
        <v>0</v>
      </c>
      <c r="BB144" s="84">
        <f t="shared" ref="BB144" si="222">SUM(BB141:BB143)</f>
        <v>0</v>
      </c>
      <c r="BC144" s="28"/>
      <c r="BD144" s="28"/>
      <c r="BE144" s="28"/>
      <c r="BF144" s="28"/>
    </row>
    <row r="145" spans="1:58" ht="78.75" outlineLevel="1">
      <c r="A145" s="73"/>
      <c r="B145" s="543"/>
      <c r="C145" s="544"/>
      <c r="D145" s="547"/>
      <c r="E145" s="529"/>
      <c r="F145" s="299">
        <v>2024</v>
      </c>
      <c r="G145" s="246">
        <v>2025</v>
      </c>
      <c r="H145" s="384" t="s">
        <v>718</v>
      </c>
      <c r="I145" s="86"/>
      <c r="J145" s="86"/>
      <c r="K145" s="86"/>
      <c r="L145" s="82" t="str">
        <f>IF(I145&lt;&gt;0,((VLOOKUP(I145,'1. Standard_Cost'!$B$4:$D$9,2)+VLOOKUP(I145,'1. Standard_Cost'!$B$4:$D$9,3))*J145*K145),"0")</f>
        <v>0</v>
      </c>
      <c r="M145" s="82">
        <f>L145*'1. Standard_Cost'!$F$4</f>
        <v>0</v>
      </c>
      <c r="N145" s="86"/>
      <c r="O145" s="86"/>
      <c r="P145" s="86"/>
      <c r="Q145" s="86"/>
      <c r="R145" s="84">
        <f>'1. Standard_Cost'!$B$13*N145*P145</f>
        <v>0</v>
      </c>
      <c r="S145" s="84">
        <f>N145*O145*P145*'1. Standard_Cost'!$C$13</f>
        <v>0</v>
      </c>
      <c r="T145" s="84">
        <f>N145*P145*Q145*'1. Standard_Cost'!$D$13</f>
        <v>0</v>
      </c>
      <c r="U145" s="84">
        <f>N145*O145*'1. Standard_Cost'!$E$13</f>
        <v>0</v>
      </c>
      <c r="V145" s="86"/>
      <c r="W145" s="86"/>
      <c r="X145" s="86"/>
      <c r="Y145" s="84">
        <f>+V145*((X145*'1. Standard_Cost'!$B$17)+(W145*X145*'1. Standard_Cost'!$C$17))</f>
        <v>0</v>
      </c>
      <c r="Z145" s="86"/>
      <c r="AA145" s="86"/>
      <c r="AB145" s="84">
        <f>+Z145*'1. Standard_Cost'!$B$21+AA145*'1. Standard_Cost'!$C$21</f>
        <v>0</v>
      </c>
      <c r="AC145" s="86"/>
      <c r="AD145" s="86"/>
      <c r="AE145" s="84">
        <f>SUM(AD145,AC145,AB145,Y145,U145,T145,S145,R145)*'1. Standard_Cost'!$B$29</f>
        <v>0</v>
      </c>
      <c r="AF145" s="84">
        <f t="shared" ref="AF145:AF148" si="223">SUM(AE145,AD145,AC145,AB145,Y145,U145,T145,S145,R145)</f>
        <v>0</v>
      </c>
      <c r="AG145" s="86"/>
      <c r="AH145" s="86"/>
      <c r="AI145" s="86"/>
      <c r="AJ145" s="86"/>
      <c r="AK145" s="86"/>
      <c r="AL145" s="86"/>
      <c r="AM145" s="84" t="e">
        <f>AG145*'1. Standard_Cost'!$B$25+'Incremental_Cost Year 1'!#REF!*'1. Standard_Cost'!$C$25+'Incremental_Cost Year 1'!#REF!*'1. Standard_Cost'!$D$25+'Incremental_Cost Year 1'!#REF!+'Incremental_Cost Year 1'!#REF!+AK145</f>
        <v>#REF!</v>
      </c>
      <c r="AN145" s="84" t="e">
        <f>AM145*'1. Standard_Cost'!$C$29</f>
        <v>#REF!</v>
      </c>
      <c r="AO145" s="353"/>
      <c r="AP145" s="158"/>
      <c r="AQ145" s="113">
        <f t="shared" ref="AQ145:AQ148" si="224">L145+M145</f>
        <v>0</v>
      </c>
      <c r="AR145" s="113">
        <f t="shared" ref="AR145:AR148" si="225">AF145</f>
        <v>0</v>
      </c>
      <c r="AS145" s="113" t="e">
        <f t="shared" ref="AS145:AS148" si="226">AM145+AN145</f>
        <v>#REF!</v>
      </c>
      <c r="AT145" s="113" t="e">
        <f t="shared" ref="AT145:AT148" si="227">SUM(AQ145,AR145,AS145)</f>
        <v>#REF!</v>
      </c>
      <c r="AU145" s="154"/>
      <c r="AV145" s="154"/>
      <c r="AW145" s="154"/>
      <c r="AX145" s="154"/>
      <c r="AY145" s="154"/>
      <c r="AZ145" s="154"/>
      <c r="BA145" s="154"/>
      <c r="BB145" s="155" t="e">
        <f t="shared" ref="BB145:BB148" si="228">SUM(AU145:BA145)-AT145</f>
        <v>#REF!</v>
      </c>
      <c r="BC145" s="28"/>
      <c r="BD145" s="28"/>
      <c r="BE145" s="28"/>
      <c r="BF145" s="28"/>
    </row>
    <row r="146" spans="1:58" ht="110.25" outlineLevel="1">
      <c r="A146" s="73"/>
      <c r="B146" s="545"/>
      <c r="C146" s="546"/>
      <c r="D146" s="548"/>
      <c r="E146" s="530"/>
      <c r="F146" s="299">
        <v>2025</v>
      </c>
      <c r="G146" s="246">
        <v>2026</v>
      </c>
      <c r="H146" s="384" t="s">
        <v>719</v>
      </c>
      <c r="I146" s="86"/>
      <c r="J146" s="86"/>
      <c r="K146" s="86"/>
      <c r="L146" s="82" t="str">
        <f>IF(I146&lt;&gt;0,((VLOOKUP(I146,'1. Standard_Cost'!$B$4:$D$9,2)+VLOOKUP(I146,'1. Standard_Cost'!$B$4:$D$9,3))*J146*K146),"0")</f>
        <v>0</v>
      </c>
      <c r="M146" s="82">
        <f>L146*'1. Standard_Cost'!$F$4</f>
        <v>0</v>
      </c>
      <c r="N146" s="86"/>
      <c r="O146" s="86"/>
      <c r="P146" s="86"/>
      <c r="Q146" s="86"/>
      <c r="R146" s="84">
        <f>'1. Standard_Cost'!$B$13*N146*P146</f>
        <v>0</v>
      </c>
      <c r="S146" s="84">
        <f>N146*O146*P146*'1. Standard_Cost'!$C$13</f>
        <v>0</v>
      </c>
      <c r="T146" s="84">
        <f>N146*P146*Q146*'1. Standard_Cost'!$D$13</f>
        <v>0</v>
      </c>
      <c r="U146" s="84">
        <f>N146*O146*'1. Standard_Cost'!$E$13</f>
        <v>0</v>
      </c>
      <c r="V146" s="86"/>
      <c r="W146" s="86"/>
      <c r="X146" s="86"/>
      <c r="Y146" s="84">
        <f>+V146*((X146*'1. Standard_Cost'!$B$17)+(W146*X146*'1. Standard_Cost'!$C$17))</f>
        <v>0</v>
      </c>
      <c r="Z146" s="86"/>
      <c r="AA146" s="86"/>
      <c r="AB146" s="84">
        <f>+Z146*'1. Standard_Cost'!$B$21+AA146*'1. Standard_Cost'!$C$21</f>
        <v>0</v>
      </c>
      <c r="AC146" s="86"/>
      <c r="AD146" s="86"/>
      <c r="AE146" s="84">
        <f>SUM(AD146,AC146,AB146,Y146,U146,T146,S146,R146)*'1. Standard_Cost'!$B$29</f>
        <v>0</v>
      </c>
      <c r="AF146" s="84">
        <f t="shared" si="223"/>
        <v>0</v>
      </c>
      <c r="AG146" s="86"/>
      <c r="AH146" s="86"/>
      <c r="AI146" s="86"/>
      <c r="AJ146" s="86"/>
      <c r="AK146" s="86"/>
      <c r="AL146" s="86"/>
      <c r="AM146" s="84" t="e">
        <f>AG146*'1. Standard_Cost'!$B$25+'Incremental_Cost Year 1'!#REF!*'1. Standard_Cost'!$C$25+'Incremental_Cost Year 1'!#REF!*'1. Standard_Cost'!$D$25+'Incremental_Cost Year 1'!#REF!+'Incremental_Cost Year 1'!#REF!+AK146</f>
        <v>#REF!</v>
      </c>
      <c r="AN146" s="84" t="e">
        <f>AM146*'1. Standard_Cost'!$C$29</f>
        <v>#REF!</v>
      </c>
      <c r="AO146" s="353"/>
      <c r="AP146" s="158"/>
      <c r="AQ146" s="113">
        <f t="shared" si="224"/>
        <v>0</v>
      </c>
      <c r="AR146" s="113">
        <f t="shared" si="225"/>
        <v>0</v>
      </c>
      <c r="AS146" s="113" t="e">
        <f t="shared" si="226"/>
        <v>#REF!</v>
      </c>
      <c r="AT146" s="113" t="e">
        <f t="shared" si="227"/>
        <v>#REF!</v>
      </c>
      <c r="AU146" s="154"/>
      <c r="AV146" s="154"/>
      <c r="AW146" s="154"/>
      <c r="AX146" s="154"/>
      <c r="AY146" s="154"/>
      <c r="AZ146" s="154"/>
      <c r="BA146" s="154"/>
      <c r="BB146" s="155" t="e">
        <f t="shared" si="228"/>
        <v>#REF!</v>
      </c>
      <c r="BC146" s="28"/>
      <c r="BD146" s="28"/>
      <c r="BE146" s="28"/>
      <c r="BF146" s="28"/>
    </row>
    <row r="147" spans="1:58" ht="94.5" outlineLevel="1">
      <c r="A147" s="73"/>
      <c r="B147" s="545"/>
      <c r="C147" s="546"/>
      <c r="D147" s="548"/>
      <c r="E147" s="530"/>
      <c r="F147" s="299">
        <v>2024</v>
      </c>
      <c r="G147" s="246">
        <v>2026</v>
      </c>
      <c r="H147" s="384" t="s">
        <v>720</v>
      </c>
      <c r="I147" s="86"/>
      <c r="J147" s="86"/>
      <c r="K147" s="86"/>
      <c r="L147" s="82" t="str">
        <f>IF(I147&lt;&gt;0,((VLOOKUP(I147,'1. Standard_Cost'!$B$4:$D$9,2)+VLOOKUP(I147,'1. Standard_Cost'!$B$4:$D$9,3))*J147*K147),"0")</f>
        <v>0</v>
      </c>
      <c r="M147" s="82">
        <f>L147*'1. Standard_Cost'!$F$4</f>
        <v>0</v>
      </c>
      <c r="N147" s="86"/>
      <c r="O147" s="86"/>
      <c r="P147" s="86"/>
      <c r="Q147" s="86"/>
      <c r="R147" s="84">
        <f>'1. Standard_Cost'!$B$13*N147*P147</f>
        <v>0</v>
      </c>
      <c r="S147" s="84">
        <f>N147*O147*P147*'1. Standard_Cost'!$C$13</f>
        <v>0</v>
      </c>
      <c r="T147" s="84">
        <f>N147*P147*Q147*'1. Standard_Cost'!$D$13</f>
        <v>0</v>
      </c>
      <c r="U147" s="84">
        <f>N147*O147*'1. Standard_Cost'!$E$13</f>
        <v>0</v>
      </c>
      <c r="V147" s="86"/>
      <c r="W147" s="86"/>
      <c r="X147" s="86"/>
      <c r="Y147" s="84">
        <f>+V147*((X147*'1. Standard_Cost'!$B$17)+(W147*X147*'1. Standard_Cost'!$C$17))</f>
        <v>0</v>
      </c>
      <c r="Z147" s="86"/>
      <c r="AA147" s="86"/>
      <c r="AB147" s="84">
        <f>+Z147*'1. Standard_Cost'!$B$21+AA147*'1. Standard_Cost'!$C$21</f>
        <v>0</v>
      </c>
      <c r="AC147" s="86"/>
      <c r="AD147" s="86"/>
      <c r="AE147" s="84">
        <f>SUM(AD147,AC147,AB147,Y147,U147,T147,S147,R147)*'1. Standard_Cost'!$B$29</f>
        <v>0</v>
      </c>
      <c r="AF147" s="84">
        <f t="shared" si="223"/>
        <v>0</v>
      </c>
      <c r="AG147" s="86"/>
      <c r="AH147" s="86"/>
      <c r="AI147" s="86"/>
      <c r="AJ147" s="86"/>
      <c r="AK147" s="86"/>
      <c r="AL147" s="86"/>
      <c r="AM147" s="84" t="e">
        <f>AG147*'1. Standard_Cost'!$B$25+'Incremental_Cost Year 1'!#REF!*'1. Standard_Cost'!$C$25+'Incremental_Cost Year 1'!#REF!*'1. Standard_Cost'!$D$25+'Incremental_Cost Year 1'!#REF!+'Incremental_Cost Year 1'!#REF!+AK147</f>
        <v>#REF!</v>
      </c>
      <c r="AN147" s="84" t="e">
        <f>AM147*'1. Standard_Cost'!$C$29</f>
        <v>#REF!</v>
      </c>
      <c r="AO147" s="353"/>
      <c r="AP147" s="158"/>
      <c r="AQ147" s="113">
        <f t="shared" si="224"/>
        <v>0</v>
      </c>
      <c r="AR147" s="113">
        <f t="shared" si="225"/>
        <v>0</v>
      </c>
      <c r="AS147" s="113" t="e">
        <f t="shared" si="226"/>
        <v>#REF!</v>
      </c>
      <c r="AT147" s="113" t="e">
        <f t="shared" si="227"/>
        <v>#REF!</v>
      </c>
      <c r="AU147" s="154"/>
      <c r="AV147" s="154"/>
      <c r="AW147" s="154"/>
      <c r="AX147" s="154"/>
      <c r="AY147" s="154"/>
      <c r="AZ147" s="154"/>
      <c r="BA147" s="154"/>
      <c r="BB147" s="155" t="e">
        <f t="shared" si="228"/>
        <v>#REF!</v>
      </c>
      <c r="BC147" s="28"/>
      <c r="BD147" s="28"/>
      <c r="BE147" s="28"/>
      <c r="BF147" s="28"/>
    </row>
    <row r="148" spans="1:58" ht="78.75" outlineLevel="1">
      <c r="A148" s="73"/>
      <c r="B148" s="545"/>
      <c r="C148" s="546"/>
      <c r="D148" s="549"/>
      <c r="E148" s="531"/>
      <c r="F148" s="299">
        <v>2024</v>
      </c>
      <c r="G148" s="246">
        <v>2026</v>
      </c>
      <c r="H148" s="384" t="s">
        <v>721</v>
      </c>
      <c r="I148" s="86"/>
      <c r="J148" s="86"/>
      <c r="K148" s="86"/>
      <c r="L148" s="82" t="str">
        <f>IF(I148&lt;&gt;0,((VLOOKUP(I148,'1. Standard_Cost'!$B$4:$D$9,2)+VLOOKUP(I148,'1. Standard_Cost'!$B$4:$D$9,3))*J148*K148),"0")</f>
        <v>0</v>
      </c>
      <c r="M148" s="82">
        <f>L148*'1. Standard_Cost'!$F$4</f>
        <v>0</v>
      </c>
      <c r="N148" s="86"/>
      <c r="O148" s="86"/>
      <c r="P148" s="86"/>
      <c r="Q148" s="86"/>
      <c r="R148" s="84">
        <f>'1. Standard_Cost'!$B$13*N148*P148</f>
        <v>0</v>
      </c>
      <c r="S148" s="84">
        <f>N148*O148*P148*'1. Standard_Cost'!$C$13</f>
        <v>0</v>
      </c>
      <c r="T148" s="84">
        <f>N148*P148*Q148*'1. Standard_Cost'!$D$13</f>
        <v>0</v>
      </c>
      <c r="U148" s="84">
        <f>N148*O148*'1. Standard_Cost'!$E$13</f>
        <v>0</v>
      </c>
      <c r="V148" s="86"/>
      <c r="W148" s="86"/>
      <c r="X148" s="86"/>
      <c r="Y148" s="84">
        <f>+V148*((X148*'1. Standard_Cost'!$B$17)+(W148*X148*'1. Standard_Cost'!$C$17))</f>
        <v>0</v>
      </c>
      <c r="Z148" s="86"/>
      <c r="AA148" s="86"/>
      <c r="AB148" s="84">
        <f>+Z148*'1. Standard_Cost'!$B$21+AA148*'1. Standard_Cost'!$C$21</f>
        <v>0</v>
      </c>
      <c r="AC148" s="86"/>
      <c r="AD148" s="86"/>
      <c r="AE148" s="84">
        <f>SUM(AD148,AC148,AB148,Y148,U148,T148,S148,R148)*'1. Standard_Cost'!$B$29</f>
        <v>0</v>
      </c>
      <c r="AF148" s="84">
        <f t="shared" si="223"/>
        <v>0</v>
      </c>
      <c r="AG148" s="86"/>
      <c r="AH148" s="86"/>
      <c r="AI148" s="86"/>
      <c r="AJ148" s="86"/>
      <c r="AK148" s="86"/>
      <c r="AL148" s="86"/>
      <c r="AM148" s="84" t="e">
        <f>AG148*'1. Standard_Cost'!$B$25+'Incremental_Cost Year 1'!#REF!*'1. Standard_Cost'!$C$25+'Incremental_Cost Year 1'!#REF!*'1. Standard_Cost'!$D$25+'Incremental_Cost Year 1'!#REF!+'Incremental_Cost Year 1'!#REF!+AK148</f>
        <v>#REF!</v>
      </c>
      <c r="AN148" s="84" t="e">
        <f>AM148*'1. Standard_Cost'!$C$29</f>
        <v>#REF!</v>
      </c>
      <c r="AO148" s="353"/>
      <c r="AP148" s="158"/>
      <c r="AQ148" s="113">
        <f t="shared" si="224"/>
        <v>0</v>
      </c>
      <c r="AR148" s="113">
        <f t="shared" si="225"/>
        <v>0</v>
      </c>
      <c r="AS148" s="113" t="e">
        <f t="shared" si="226"/>
        <v>#REF!</v>
      </c>
      <c r="AT148" s="113" t="e">
        <f t="shared" si="227"/>
        <v>#REF!</v>
      </c>
      <c r="AU148" s="154"/>
      <c r="AV148" s="154"/>
      <c r="AW148" s="154"/>
      <c r="AX148" s="154"/>
      <c r="AY148" s="154"/>
      <c r="AZ148" s="154"/>
      <c r="BA148" s="154"/>
      <c r="BB148" s="155" t="e">
        <f t="shared" si="228"/>
        <v>#REF!</v>
      </c>
      <c r="BC148" s="28"/>
      <c r="BD148" s="28"/>
      <c r="BE148" s="28"/>
      <c r="BF148" s="28"/>
    </row>
    <row r="149" spans="1:58" ht="78.75" outlineLevel="1">
      <c r="A149" s="73"/>
      <c r="B149" s="111"/>
      <c r="C149" s="302"/>
      <c r="D149" s="302" t="s">
        <v>715</v>
      </c>
      <c r="E149" s="94" t="s">
        <v>714</v>
      </c>
      <c r="F149" s="378">
        <v>2024</v>
      </c>
      <c r="G149" s="379">
        <v>2026</v>
      </c>
      <c r="H149" s="380" t="s">
        <v>166</v>
      </c>
      <c r="I149" s="156"/>
      <c r="J149" s="156"/>
      <c r="K149" s="156"/>
      <c r="L149" s="84">
        <f>SUM(L145:L148)</f>
        <v>0</v>
      </c>
      <c r="M149" s="84">
        <f>SUM(M145:M148)</f>
        <v>0</v>
      </c>
      <c r="N149" s="156"/>
      <c r="O149" s="156"/>
      <c r="P149" s="156"/>
      <c r="Q149" s="156"/>
      <c r="R149" s="84">
        <f>SUM(R145:R148)</f>
        <v>0</v>
      </c>
      <c r="S149" s="84">
        <f t="shared" ref="S149:U149" si="229">SUM(S145:S148)</f>
        <v>0</v>
      </c>
      <c r="T149" s="84">
        <f t="shared" si="229"/>
        <v>0</v>
      </c>
      <c r="U149" s="84">
        <f t="shared" si="229"/>
        <v>0</v>
      </c>
      <c r="V149" s="156"/>
      <c r="W149" s="156"/>
      <c r="X149" s="156"/>
      <c r="Y149" s="84">
        <f t="shared" ref="Y149" si="230">SUM(Y145:Y148)</f>
        <v>0</v>
      </c>
      <c r="Z149" s="156"/>
      <c r="AA149" s="156"/>
      <c r="AB149" s="84">
        <f t="shared" ref="AB149" si="231">SUM(AB145:AB148)</f>
        <v>0</v>
      </c>
      <c r="AC149" s="84"/>
      <c r="AD149" s="84"/>
      <c r="AE149" s="84">
        <f t="shared" ref="AE149:AF149" si="232">SUM(AE145:AE148)</f>
        <v>0</v>
      </c>
      <c r="AF149" s="84">
        <f t="shared" si="232"/>
        <v>0</v>
      </c>
      <c r="AG149" s="156"/>
      <c r="AH149" s="156"/>
      <c r="AI149" s="156"/>
      <c r="AJ149" s="84">
        <f t="shared" ref="AJ149:AN149" si="233">SUM(AJ145:AJ148)</f>
        <v>0</v>
      </c>
      <c r="AK149" s="84">
        <f t="shared" si="233"/>
        <v>0</v>
      </c>
      <c r="AL149" s="84">
        <f t="shared" si="233"/>
        <v>0</v>
      </c>
      <c r="AM149" s="84" t="e">
        <f t="shared" si="233"/>
        <v>#REF!</v>
      </c>
      <c r="AN149" s="84" t="e">
        <f t="shared" si="233"/>
        <v>#REF!</v>
      </c>
      <c r="AO149" s="157"/>
      <c r="AP149" s="158"/>
      <c r="AQ149" s="84">
        <f t="shared" ref="AQ149:AT149" si="234">SUM(AQ145:AQ148)</f>
        <v>0</v>
      </c>
      <c r="AR149" s="84">
        <f t="shared" si="234"/>
        <v>0</v>
      </c>
      <c r="AS149" s="84" t="e">
        <f t="shared" si="234"/>
        <v>#REF!</v>
      </c>
      <c r="AT149" s="84" t="e">
        <f t="shared" si="234"/>
        <v>#REF!</v>
      </c>
      <c r="AU149" s="84"/>
      <c r="AV149" s="84"/>
      <c r="AW149" s="84"/>
      <c r="AX149" s="84"/>
      <c r="AY149" s="84"/>
      <c r="AZ149" s="84"/>
      <c r="BA149" s="84"/>
      <c r="BB149" s="84" t="e">
        <f t="shared" ref="BB149" si="235">SUM(BB145:BB148)</f>
        <v>#REF!</v>
      </c>
      <c r="BC149" s="28"/>
      <c r="BD149" s="28"/>
      <c r="BE149" s="28"/>
      <c r="BF149" s="28"/>
    </row>
    <row r="150" spans="1:58" ht="63" outlineLevel="1">
      <c r="A150" s="73"/>
      <c r="B150" s="543"/>
      <c r="C150" s="544"/>
      <c r="D150" s="547"/>
      <c r="E150" s="529"/>
      <c r="F150" s="382">
        <v>2024</v>
      </c>
      <c r="G150" s="382">
        <v>2026</v>
      </c>
      <c r="H150" s="384" t="s">
        <v>731</v>
      </c>
      <c r="I150" s="86"/>
      <c r="J150" s="86"/>
      <c r="K150" s="86"/>
      <c r="L150" s="82" t="str">
        <f>IF(I150&lt;&gt;0,((VLOOKUP(I150,'1. Standard_Cost'!$B$4:$D$9,2)+VLOOKUP(I150,'1. Standard_Cost'!$B$4:$D$9,3))*J150*K150),"0")</f>
        <v>0</v>
      </c>
      <c r="M150" s="82">
        <f>L150*'1. Standard_Cost'!$F$4</f>
        <v>0</v>
      </c>
      <c r="N150" s="86"/>
      <c r="O150" s="86"/>
      <c r="P150" s="86"/>
      <c r="Q150" s="86"/>
      <c r="R150" s="84">
        <f>'1. Standard_Cost'!$B$13*N150*P150</f>
        <v>0</v>
      </c>
      <c r="S150" s="84">
        <f>N150*O150*P150*'1. Standard_Cost'!$C$13</f>
        <v>0</v>
      </c>
      <c r="T150" s="84">
        <f>N150*P150*Q150*'1. Standard_Cost'!$D$13</f>
        <v>0</v>
      </c>
      <c r="U150" s="84">
        <f>N150*O150*'1. Standard_Cost'!$E$13</f>
        <v>0</v>
      </c>
      <c r="V150" s="86"/>
      <c r="W150" s="86"/>
      <c r="X150" s="86"/>
      <c r="Y150" s="84">
        <f>+V150*((X150*'1. Standard_Cost'!$B$17)+(W150*X150*'1. Standard_Cost'!$C$17))</f>
        <v>0</v>
      </c>
      <c r="Z150" s="86"/>
      <c r="AA150" s="86"/>
      <c r="AB150" s="84">
        <f>+Z150*'1. Standard_Cost'!$B$21+AA150*'1. Standard_Cost'!$C$21</f>
        <v>0</v>
      </c>
      <c r="AC150" s="86"/>
      <c r="AD150" s="86"/>
      <c r="AE150" s="84">
        <f>SUM(AD150,AC150,AB150,Y150,U150,T150,S150,R150)*'1. Standard_Cost'!$B$29</f>
        <v>0</v>
      </c>
      <c r="AF150" s="84">
        <f t="shared" ref="AF150:AF153" si="236">SUM(AE150,AD150,AC150,AB150,Y150,U150,T150,S150,R150)</f>
        <v>0</v>
      </c>
      <c r="AG150" s="86"/>
      <c r="AH150" s="86"/>
      <c r="AI150" s="86"/>
      <c r="AJ150" s="86"/>
      <c r="AK150" s="86"/>
      <c r="AL150" s="86"/>
      <c r="AM150" s="84" t="e">
        <f>AG150*'1. Standard_Cost'!$B$25+'Incremental_Cost Year 1'!#REF!*'1. Standard_Cost'!$C$25+'Incremental_Cost Year 1'!#REF!*'1. Standard_Cost'!$D$25+'Incremental_Cost Year 1'!#REF!+'Incremental_Cost Year 1'!#REF!+AK150</f>
        <v>#REF!</v>
      </c>
      <c r="AN150" s="84" t="e">
        <f>AM150*'1. Standard_Cost'!$C$29</f>
        <v>#REF!</v>
      </c>
      <c r="AO150" s="353"/>
      <c r="AP150" s="158"/>
      <c r="AQ150" s="113">
        <f t="shared" ref="AQ150:AQ153" si="237">L150+M150</f>
        <v>0</v>
      </c>
      <c r="AR150" s="113">
        <f t="shared" ref="AR150:AR153" si="238">AF150</f>
        <v>0</v>
      </c>
      <c r="AS150" s="113" t="e">
        <f t="shared" ref="AS150:AS153" si="239">AM150+AN150</f>
        <v>#REF!</v>
      </c>
      <c r="AT150" s="113" t="e">
        <f t="shared" ref="AT150:AT153" si="240">SUM(AQ150,AR150,AS150)</f>
        <v>#REF!</v>
      </c>
      <c r="AU150" s="154"/>
      <c r="AV150" s="154"/>
      <c r="AW150" s="154"/>
      <c r="AX150" s="154"/>
      <c r="AY150" s="154"/>
      <c r="AZ150" s="154"/>
      <c r="BA150" s="154"/>
      <c r="BB150" s="155" t="e">
        <f t="shared" ref="BB150:BB153" si="241">SUM(AU150:BA150)-AT150</f>
        <v>#REF!</v>
      </c>
      <c r="BC150" s="28"/>
      <c r="BD150" s="28"/>
      <c r="BE150" s="28"/>
      <c r="BF150" s="28"/>
    </row>
    <row r="151" spans="1:58" ht="63" outlineLevel="1">
      <c r="A151" s="73"/>
      <c r="B151" s="545"/>
      <c r="C151" s="546"/>
      <c r="D151" s="548"/>
      <c r="E151" s="530"/>
      <c r="F151" s="382">
        <v>2024</v>
      </c>
      <c r="G151" s="382">
        <v>2026</v>
      </c>
      <c r="H151" s="384" t="s">
        <v>729</v>
      </c>
      <c r="I151" s="86"/>
      <c r="J151" s="86"/>
      <c r="K151" s="86"/>
      <c r="L151" s="82" t="str">
        <f>IF(I151&lt;&gt;0,((VLOOKUP(I151,'1. Standard_Cost'!$B$4:$D$9,2)+VLOOKUP(I151,'1. Standard_Cost'!$B$4:$D$9,3))*J151*K151),"0")</f>
        <v>0</v>
      </c>
      <c r="M151" s="82">
        <f>L151*'1. Standard_Cost'!$F$4</f>
        <v>0</v>
      </c>
      <c r="N151" s="86"/>
      <c r="O151" s="86"/>
      <c r="P151" s="86"/>
      <c r="Q151" s="86"/>
      <c r="R151" s="84">
        <f>'1. Standard_Cost'!$B$13*N151*P151</f>
        <v>0</v>
      </c>
      <c r="S151" s="84">
        <f>N151*O151*P151*'1. Standard_Cost'!$C$13</f>
        <v>0</v>
      </c>
      <c r="T151" s="84">
        <f>N151*P151*Q151*'1. Standard_Cost'!$D$13</f>
        <v>0</v>
      </c>
      <c r="U151" s="84">
        <f>N151*O151*'1. Standard_Cost'!$E$13</f>
        <v>0</v>
      </c>
      <c r="V151" s="86"/>
      <c r="W151" s="86"/>
      <c r="X151" s="86"/>
      <c r="Y151" s="84">
        <f>+V151*((X151*'1. Standard_Cost'!$B$17)+(W151*X151*'1. Standard_Cost'!$C$17))</f>
        <v>0</v>
      </c>
      <c r="Z151" s="86"/>
      <c r="AA151" s="86"/>
      <c r="AB151" s="84">
        <f>+Z151*'1. Standard_Cost'!$B$21+AA151*'1. Standard_Cost'!$C$21</f>
        <v>0</v>
      </c>
      <c r="AC151" s="86"/>
      <c r="AD151" s="86"/>
      <c r="AE151" s="84">
        <f>SUM(AD151,AC151,AB151,Y151,U151,T151,S151,R151)*'1. Standard_Cost'!$B$29</f>
        <v>0</v>
      </c>
      <c r="AF151" s="84">
        <f t="shared" si="236"/>
        <v>0</v>
      </c>
      <c r="AG151" s="86"/>
      <c r="AH151" s="86"/>
      <c r="AI151" s="86"/>
      <c r="AJ151" s="86"/>
      <c r="AK151" s="86"/>
      <c r="AL151" s="86"/>
      <c r="AM151" s="84" t="e">
        <f>AG151*'1. Standard_Cost'!$B$25+'Incremental_Cost Year 1'!#REF!*'1. Standard_Cost'!$C$25+'Incremental_Cost Year 1'!#REF!*'1. Standard_Cost'!$D$25+'Incremental_Cost Year 1'!#REF!+'Incremental_Cost Year 1'!#REF!+AK151</f>
        <v>#REF!</v>
      </c>
      <c r="AN151" s="84" t="e">
        <f>AM151*'1. Standard_Cost'!$C$29</f>
        <v>#REF!</v>
      </c>
      <c r="AO151" s="353"/>
      <c r="AP151" s="158"/>
      <c r="AQ151" s="113">
        <f t="shared" si="237"/>
        <v>0</v>
      </c>
      <c r="AR151" s="113">
        <f t="shared" si="238"/>
        <v>0</v>
      </c>
      <c r="AS151" s="113" t="e">
        <f t="shared" si="239"/>
        <v>#REF!</v>
      </c>
      <c r="AT151" s="113" t="e">
        <f t="shared" si="240"/>
        <v>#REF!</v>
      </c>
      <c r="AU151" s="154"/>
      <c r="AV151" s="154"/>
      <c r="AW151" s="154"/>
      <c r="AX151" s="154"/>
      <c r="AY151" s="154"/>
      <c r="AZ151" s="154"/>
      <c r="BA151" s="154"/>
      <c r="BB151" s="155" t="e">
        <f t="shared" si="241"/>
        <v>#REF!</v>
      </c>
      <c r="BC151" s="28"/>
      <c r="BD151" s="28"/>
      <c r="BE151" s="28"/>
      <c r="BF151" s="28"/>
    </row>
    <row r="152" spans="1:58" ht="63" outlineLevel="1">
      <c r="A152" s="73"/>
      <c r="B152" s="545"/>
      <c r="C152" s="546"/>
      <c r="D152" s="548"/>
      <c r="E152" s="530"/>
      <c r="F152" s="382">
        <v>2024</v>
      </c>
      <c r="G152" s="382">
        <v>2026</v>
      </c>
      <c r="H152" s="384" t="s">
        <v>722</v>
      </c>
      <c r="I152" s="86"/>
      <c r="J152" s="86"/>
      <c r="K152" s="86"/>
      <c r="L152" s="82" t="str">
        <f>IF(I152&lt;&gt;0,((VLOOKUP(I152,'1. Standard_Cost'!$B$4:$D$9,2)+VLOOKUP(I152,'1. Standard_Cost'!$B$4:$D$9,3))*J152*K152),"0")</f>
        <v>0</v>
      </c>
      <c r="M152" s="82">
        <f>L152*'1. Standard_Cost'!$F$4</f>
        <v>0</v>
      </c>
      <c r="N152" s="86"/>
      <c r="O152" s="86"/>
      <c r="P152" s="86"/>
      <c r="Q152" s="86"/>
      <c r="R152" s="84">
        <f>'1. Standard_Cost'!$B$13*N152*P152</f>
        <v>0</v>
      </c>
      <c r="S152" s="84">
        <f>N152*O152*P152*'1. Standard_Cost'!$C$13</f>
        <v>0</v>
      </c>
      <c r="T152" s="84">
        <f>N152*P152*Q152*'1. Standard_Cost'!$D$13</f>
        <v>0</v>
      </c>
      <c r="U152" s="84">
        <f>N152*O152*'1. Standard_Cost'!$E$13</f>
        <v>0</v>
      </c>
      <c r="V152" s="86"/>
      <c r="W152" s="86"/>
      <c r="X152" s="86"/>
      <c r="Y152" s="84">
        <f>+V152*((X152*'1. Standard_Cost'!$B$17)+(W152*X152*'1. Standard_Cost'!$C$17))</f>
        <v>0</v>
      </c>
      <c r="Z152" s="86"/>
      <c r="AA152" s="86"/>
      <c r="AB152" s="84">
        <f>+Z152*'1. Standard_Cost'!$B$21+AA152*'1. Standard_Cost'!$C$21</f>
        <v>0</v>
      </c>
      <c r="AC152" s="86"/>
      <c r="AD152" s="86"/>
      <c r="AE152" s="84">
        <f>SUM(AD152,AC152,AB152,Y152,U152,T152,S152,R152)*'1. Standard_Cost'!$B$29</f>
        <v>0</v>
      </c>
      <c r="AF152" s="84">
        <f t="shared" si="236"/>
        <v>0</v>
      </c>
      <c r="AG152" s="86"/>
      <c r="AH152" s="86"/>
      <c r="AI152" s="86"/>
      <c r="AJ152" s="86"/>
      <c r="AK152" s="86"/>
      <c r="AL152" s="86"/>
      <c r="AM152" s="84" t="e">
        <f>AG152*'1. Standard_Cost'!$B$25+'Incremental_Cost Year 1'!#REF!*'1. Standard_Cost'!$C$25+'Incremental_Cost Year 1'!#REF!*'1. Standard_Cost'!$D$25+'Incremental_Cost Year 1'!#REF!+'Incremental_Cost Year 1'!#REF!+AK152</f>
        <v>#REF!</v>
      </c>
      <c r="AN152" s="84" t="e">
        <f>AM152*'1. Standard_Cost'!$C$29</f>
        <v>#REF!</v>
      </c>
      <c r="AO152" s="353"/>
      <c r="AP152" s="158"/>
      <c r="AQ152" s="113">
        <f t="shared" si="237"/>
        <v>0</v>
      </c>
      <c r="AR152" s="113">
        <f t="shared" si="238"/>
        <v>0</v>
      </c>
      <c r="AS152" s="113" t="e">
        <f t="shared" si="239"/>
        <v>#REF!</v>
      </c>
      <c r="AT152" s="113" t="e">
        <f t="shared" si="240"/>
        <v>#REF!</v>
      </c>
      <c r="AU152" s="154"/>
      <c r="AV152" s="154"/>
      <c r="AW152" s="154"/>
      <c r="AX152" s="154"/>
      <c r="AY152" s="154"/>
      <c r="AZ152" s="154"/>
      <c r="BA152" s="154"/>
      <c r="BB152" s="155" t="e">
        <f t="shared" si="241"/>
        <v>#REF!</v>
      </c>
      <c r="BC152" s="28"/>
      <c r="BD152" s="28"/>
      <c r="BE152" s="28"/>
      <c r="BF152" s="28"/>
    </row>
    <row r="153" spans="1:58" ht="78.75" outlineLevel="1">
      <c r="A153" s="73"/>
      <c r="B153" s="550"/>
      <c r="C153" s="551"/>
      <c r="D153" s="549"/>
      <c r="E153" s="531"/>
      <c r="F153" s="382">
        <v>2024</v>
      </c>
      <c r="G153" s="382">
        <v>2026</v>
      </c>
      <c r="H153" s="384" t="s">
        <v>723</v>
      </c>
      <c r="I153" s="86"/>
      <c r="J153" s="86"/>
      <c r="K153" s="86"/>
      <c r="L153" s="82" t="str">
        <f>IF(I153&lt;&gt;0,((VLOOKUP(I153,'1. Standard_Cost'!$B$4:$D$9,2)+VLOOKUP(I153,'1. Standard_Cost'!$B$4:$D$9,3))*J153*K153),"0")</f>
        <v>0</v>
      </c>
      <c r="M153" s="82">
        <f>L153*'1. Standard_Cost'!$F$4</f>
        <v>0</v>
      </c>
      <c r="N153" s="86"/>
      <c r="O153" s="86"/>
      <c r="P153" s="86"/>
      <c r="Q153" s="86"/>
      <c r="R153" s="84">
        <f>'1. Standard_Cost'!$B$13*N153*P153</f>
        <v>0</v>
      </c>
      <c r="S153" s="84">
        <f>N153*O153*P153*'1. Standard_Cost'!$C$13</f>
        <v>0</v>
      </c>
      <c r="T153" s="84">
        <f>N153*P153*Q153*'1. Standard_Cost'!$D$13</f>
        <v>0</v>
      </c>
      <c r="U153" s="84">
        <f>N153*O153*'1. Standard_Cost'!$E$13</f>
        <v>0</v>
      </c>
      <c r="V153" s="86"/>
      <c r="W153" s="86"/>
      <c r="X153" s="86"/>
      <c r="Y153" s="84">
        <f>+V153*((X153*'1. Standard_Cost'!$B$17)+(W153*X153*'1. Standard_Cost'!$C$17))</f>
        <v>0</v>
      </c>
      <c r="Z153" s="86"/>
      <c r="AA153" s="86"/>
      <c r="AB153" s="84">
        <f>+Z153*'1. Standard_Cost'!$B$21+AA153*'1. Standard_Cost'!$C$21</f>
        <v>0</v>
      </c>
      <c r="AC153" s="86"/>
      <c r="AD153" s="86"/>
      <c r="AE153" s="84">
        <f>SUM(AD153,AC153,AB153,Y153,U153,T153,S153,R153)*'1. Standard_Cost'!$B$29</f>
        <v>0</v>
      </c>
      <c r="AF153" s="84">
        <f t="shared" si="236"/>
        <v>0</v>
      </c>
      <c r="AG153" s="86"/>
      <c r="AH153" s="86"/>
      <c r="AI153" s="86"/>
      <c r="AJ153" s="86"/>
      <c r="AK153" s="86"/>
      <c r="AL153" s="86"/>
      <c r="AM153" s="84" t="e">
        <f>AG153*'1. Standard_Cost'!$B$25+'Incremental_Cost Year 1'!#REF!*'1. Standard_Cost'!$C$25+'Incremental_Cost Year 1'!#REF!*'1. Standard_Cost'!$D$25+'Incremental_Cost Year 1'!#REF!+'Incremental_Cost Year 1'!#REF!+AK153</f>
        <v>#REF!</v>
      </c>
      <c r="AN153" s="84" t="e">
        <f>AM153*'1. Standard_Cost'!$C$29</f>
        <v>#REF!</v>
      </c>
      <c r="AO153" s="353"/>
      <c r="AP153" s="158"/>
      <c r="AQ153" s="113">
        <f t="shared" si="237"/>
        <v>0</v>
      </c>
      <c r="AR153" s="113">
        <f t="shared" si="238"/>
        <v>0</v>
      </c>
      <c r="AS153" s="113" t="e">
        <f t="shared" si="239"/>
        <v>#REF!</v>
      </c>
      <c r="AT153" s="113" t="e">
        <f t="shared" si="240"/>
        <v>#REF!</v>
      </c>
      <c r="AU153" s="154"/>
      <c r="AV153" s="154"/>
      <c r="AW153" s="154"/>
      <c r="AX153" s="154"/>
      <c r="AY153" s="154"/>
      <c r="AZ153" s="154"/>
      <c r="BA153" s="154"/>
      <c r="BB153" s="155" t="e">
        <f t="shared" si="241"/>
        <v>#REF!</v>
      </c>
      <c r="BC153" s="28"/>
      <c r="BD153" s="28"/>
      <c r="BE153" s="28"/>
      <c r="BF153" s="28"/>
    </row>
    <row r="154" spans="1:58" ht="31.15" customHeight="1" outlineLevel="1">
      <c r="A154" s="73"/>
      <c r="B154" s="253"/>
      <c r="C154" s="274"/>
      <c r="D154" s="381" t="s">
        <v>717</v>
      </c>
      <c r="E154" s="94" t="s">
        <v>716</v>
      </c>
      <c r="F154" s="378">
        <v>2024</v>
      </c>
      <c r="G154" s="379">
        <v>2026</v>
      </c>
      <c r="H154" s="380" t="s">
        <v>381</v>
      </c>
      <c r="I154" s="156"/>
      <c r="J154" s="156"/>
      <c r="K154" s="156"/>
      <c r="L154" s="84">
        <f>SUM(L150:L153)</f>
        <v>0</v>
      </c>
      <c r="M154" s="84">
        <f>SUM(M150:M153)</f>
        <v>0</v>
      </c>
      <c r="N154" s="156"/>
      <c r="O154" s="156"/>
      <c r="P154" s="156"/>
      <c r="Q154" s="156"/>
      <c r="R154" s="84">
        <f t="shared" ref="R154:U154" si="242">SUM(R150:R153)</f>
        <v>0</v>
      </c>
      <c r="S154" s="84">
        <f t="shared" si="242"/>
        <v>0</v>
      </c>
      <c r="T154" s="84">
        <f t="shared" si="242"/>
        <v>0</v>
      </c>
      <c r="U154" s="84">
        <f t="shared" si="242"/>
        <v>0</v>
      </c>
      <c r="V154" s="156"/>
      <c r="W154" s="156"/>
      <c r="X154" s="156"/>
      <c r="Y154" s="84">
        <f>SUM(Y150:Y153)</f>
        <v>0</v>
      </c>
      <c r="Z154" s="84">
        <f>SUM(Z150:Z153)</f>
        <v>0</v>
      </c>
      <c r="AA154" s="156"/>
      <c r="AB154" s="84">
        <f>SUM(AB150:AB153)</f>
        <v>0</v>
      </c>
      <c r="AC154" s="84">
        <f>SUM(AC150:AC153)</f>
        <v>0</v>
      </c>
      <c r="AD154" s="84"/>
      <c r="AE154" s="84">
        <f>SUM(AE150:AE153)</f>
        <v>0</v>
      </c>
      <c r="AF154" s="84">
        <f>SUM(AF150:AF153)</f>
        <v>0</v>
      </c>
      <c r="AG154" s="156"/>
      <c r="AH154" s="156"/>
      <c r="AI154" s="156"/>
      <c r="AJ154" s="84">
        <f>SUM(AJ150:AJ153)</f>
        <v>0</v>
      </c>
      <c r="AK154" s="84">
        <f>SUM(AK150:AK153)</f>
        <v>0</v>
      </c>
      <c r="AL154" s="84">
        <f>SUM(AL150:AL153)</f>
        <v>0</v>
      </c>
      <c r="AM154" s="84" t="e">
        <f>SUM(AM150:AM153)</f>
        <v>#REF!</v>
      </c>
      <c r="AN154" s="84" t="e">
        <f>SUM(AN150:AN153)</f>
        <v>#REF!</v>
      </c>
      <c r="AO154" s="157"/>
      <c r="AP154" s="158"/>
      <c r="AQ154" s="84">
        <f>SUM(AQ150:AQ153)</f>
        <v>0</v>
      </c>
      <c r="AR154" s="84">
        <f>SUM(AR150:AR153)</f>
        <v>0</v>
      </c>
      <c r="AS154" s="84" t="e">
        <f t="shared" ref="AS154:AT154" si="243">SUM(AS150:AS153)</f>
        <v>#REF!</v>
      </c>
      <c r="AT154" s="84" t="e">
        <f t="shared" si="243"/>
        <v>#REF!</v>
      </c>
      <c r="AU154" s="84"/>
      <c r="AV154" s="84"/>
      <c r="AW154" s="84"/>
      <c r="AX154" s="84"/>
      <c r="AY154" s="84"/>
      <c r="AZ154" s="84"/>
      <c r="BA154" s="84"/>
      <c r="BB154" s="84" t="e">
        <f t="shared" ref="BB154" si="244">SUM(BB150:BB153)</f>
        <v>#REF!</v>
      </c>
      <c r="BC154" s="28"/>
      <c r="BD154" s="28"/>
      <c r="BE154" s="28"/>
      <c r="BF154" s="28"/>
    </row>
    <row r="155" spans="1:58" s="30" customFormat="1" ht="70.150000000000006" customHeight="1">
      <c r="A155" s="78"/>
      <c r="B155" s="532" t="s">
        <v>725</v>
      </c>
      <c r="C155" s="533"/>
      <c r="D155" s="533"/>
      <c r="E155" s="534"/>
      <c r="F155" s="352"/>
      <c r="G155" s="352"/>
      <c r="H155" s="352" t="s">
        <v>169</v>
      </c>
      <c r="I155" s="351"/>
      <c r="J155" s="351"/>
      <c r="K155" s="351"/>
      <c r="L155" s="351">
        <f>SUM(L156,L176)</f>
        <v>0</v>
      </c>
      <c r="M155" s="351">
        <f>SUM(M156,M176)</f>
        <v>0</v>
      </c>
      <c r="N155" s="351"/>
      <c r="O155" s="351"/>
      <c r="P155" s="351"/>
      <c r="Q155" s="351"/>
      <c r="R155" s="351">
        <f t="shared" ref="R155:U155" si="245">SUM(R156,R176)</f>
        <v>0</v>
      </c>
      <c r="S155" s="351">
        <f t="shared" si="245"/>
        <v>0</v>
      </c>
      <c r="T155" s="351">
        <f t="shared" si="245"/>
        <v>0</v>
      </c>
      <c r="U155" s="351">
        <f t="shared" si="245"/>
        <v>0</v>
      </c>
      <c r="V155" s="148"/>
      <c r="W155" s="148"/>
      <c r="X155" s="148"/>
      <c r="Y155" s="351">
        <f t="shared" ref="Y155:AF155" si="246">SUM(Y156,Y176)</f>
        <v>0</v>
      </c>
      <c r="Z155" s="351">
        <f t="shared" si="246"/>
        <v>0</v>
      </c>
      <c r="AA155" s="351">
        <f t="shared" si="246"/>
        <v>0</v>
      </c>
      <c r="AB155" s="351">
        <f t="shared" si="246"/>
        <v>0</v>
      </c>
      <c r="AC155" s="351">
        <f t="shared" si="246"/>
        <v>0</v>
      </c>
      <c r="AD155" s="351">
        <f t="shared" si="246"/>
        <v>0</v>
      </c>
      <c r="AE155" s="351">
        <f t="shared" si="246"/>
        <v>0</v>
      </c>
      <c r="AF155" s="351">
        <f t="shared" si="246"/>
        <v>0</v>
      </c>
      <c r="AG155" s="148"/>
      <c r="AH155" s="148"/>
      <c r="AI155" s="148"/>
      <c r="AJ155" s="351">
        <f t="shared" ref="AJ155:AN155" si="247">SUM(AJ156,AJ176)</f>
        <v>0</v>
      </c>
      <c r="AK155" s="351">
        <f t="shared" si="247"/>
        <v>0</v>
      </c>
      <c r="AL155" s="351">
        <f t="shared" si="247"/>
        <v>0</v>
      </c>
      <c r="AM155" s="351">
        <f t="shared" si="247"/>
        <v>0</v>
      </c>
      <c r="AN155" s="351">
        <f t="shared" si="247"/>
        <v>0</v>
      </c>
      <c r="AO155" s="148"/>
      <c r="AP155" s="149"/>
      <c r="AQ155" s="351">
        <f t="shared" ref="AQ155:BB155" si="248">SUM(AQ156,AQ176)</f>
        <v>0</v>
      </c>
      <c r="AR155" s="351">
        <f t="shared" si="248"/>
        <v>0</v>
      </c>
      <c r="AS155" s="351">
        <f t="shared" si="248"/>
        <v>0</v>
      </c>
      <c r="AT155" s="351">
        <f t="shared" si="248"/>
        <v>0</v>
      </c>
      <c r="AU155" s="351">
        <f t="shared" si="248"/>
        <v>0</v>
      </c>
      <c r="AV155" s="351">
        <f t="shared" si="248"/>
        <v>0</v>
      </c>
      <c r="AW155" s="351">
        <f t="shared" si="248"/>
        <v>0</v>
      </c>
      <c r="AX155" s="351">
        <f t="shared" si="248"/>
        <v>0</v>
      </c>
      <c r="AY155" s="351">
        <f t="shared" si="248"/>
        <v>0</v>
      </c>
      <c r="AZ155" s="351">
        <f t="shared" si="248"/>
        <v>0</v>
      </c>
      <c r="BA155" s="351">
        <f t="shared" si="248"/>
        <v>0</v>
      </c>
      <c r="BB155" s="351">
        <f t="shared" si="248"/>
        <v>0</v>
      </c>
    </row>
    <row r="156" spans="1:58" ht="49.15" customHeight="1">
      <c r="A156" s="97"/>
      <c r="B156" s="190"/>
      <c r="C156" s="526" t="s">
        <v>726</v>
      </c>
      <c r="D156" s="527"/>
      <c r="E156" s="528"/>
      <c r="F156" s="130"/>
      <c r="G156" s="191"/>
      <c r="H156" s="98" t="s">
        <v>170</v>
      </c>
      <c r="I156" s="167"/>
      <c r="J156" s="161"/>
      <c r="K156" s="161"/>
      <c r="L156" s="162">
        <f>SUM(L164)</f>
        <v>0</v>
      </c>
      <c r="M156" s="162">
        <f>SUM(M164)</f>
        <v>0</v>
      </c>
      <c r="N156" s="161"/>
      <c r="O156" s="161"/>
      <c r="P156" s="161"/>
      <c r="Q156" s="161"/>
      <c r="R156" s="162">
        <f t="shared" ref="R156:U156" si="249">SUM(R164)</f>
        <v>0</v>
      </c>
      <c r="S156" s="162">
        <f t="shared" si="249"/>
        <v>0</v>
      </c>
      <c r="T156" s="162">
        <f t="shared" si="249"/>
        <v>0</v>
      </c>
      <c r="U156" s="162">
        <f t="shared" si="249"/>
        <v>0</v>
      </c>
      <c r="V156" s="161"/>
      <c r="W156" s="161"/>
      <c r="X156" s="161"/>
      <c r="Y156" s="162">
        <f t="shared" ref="Y156:AF156" si="250">SUM(Y164)</f>
        <v>0</v>
      </c>
      <c r="Z156" s="162">
        <f t="shared" si="250"/>
        <v>0</v>
      </c>
      <c r="AA156" s="162">
        <f t="shared" si="250"/>
        <v>0</v>
      </c>
      <c r="AB156" s="162">
        <f t="shared" si="250"/>
        <v>0</v>
      </c>
      <c r="AC156" s="162">
        <f t="shared" si="250"/>
        <v>0</v>
      </c>
      <c r="AD156" s="162">
        <f t="shared" si="250"/>
        <v>0</v>
      </c>
      <c r="AE156" s="162">
        <f t="shared" si="250"/>
        <v>0</v>
      </c>
      <c r="AF156" s="162">
        <f t="shared" si="250"/>
        <v>0</v>
      </c>
      <c r="AG156" s="162"/>
      <c r="AH156" s="161"/>
      <c r="AI156" s="161"/>
      <c r="AJ156" s="162">
        <f t="shared" ref="AJ156:AN156" si="251">SUM(AJ164)</f>
        <v>0</v>
      </c>
      <c r="AK156" s="162">
        <f t="shared" si="251"/>
        <v>0</v>
      </c>
      <c r="AL156" s="162">
        <f t="shared" si="251"/>
        <v>0</v>
      </c>
      <c r="AM156" s="162">
        <f t="shared" si="251"/>
        <v>0</v>
      </c>
      <c r="AN156" s="162">
        <f t="shared" si="251"/>
        <v>0</v>
      </c>
      <c r="AO156" s="163"/>
      <c r="AP156" s="164"/>
      <c r="AQ156" s="162">
        <f t="shared" ref="AQ156:BB156" si="252">SUM(AQ164)</f>
        <v>0</v>
      </c>
      <c r="AR156" s="162">
        <f t="shared" si="252"/>
        <v>0</v>
      </c>
      <c r="AS156" s="162">
        <f t="shared" si="252"/>
        <v>0</v>
      </c>
      <c r="AT156" s="162">
        <f t="shared" si="252"/>
        <v>0</v>
      </c>
      <c r="AU156" s="162">
        <f t="shared" si="252"/>
        <v>0</v>
      </c>
      <c r="AV156" s="162">
        <f t="shared" si="252"/>
        <v>0</v>
      </c>
      <c r="AW156" s="162">
        <f t="shared" si="252"/>
        <v>0</v>
      </c>
      <c r="AX156" s="162">
        <f t="shared" si="252"/>
        <v>0</v>
      </c>
      <c r="AY156" s="162">
        <f t="shared" si="252"/>
        <v>0</v>
      </c>
      <c r="AZ156" s="162">
        <f t="shared" si="252"/>
        <v>0</v>
      </c>
      <c r="BA156" s="162">
        <f t="shared" si="252"/>
        <v>0</v>
      </c>
      <c r="BB156" s="162">
        <f t="shared" si="252"/>
        <v>0</v>
      </c>
      <c r="BC156" s="28"/>
      <c r="BD156" s="28"/>
      <c r="BE156" s="28"/>
      <c r="BF156" s="28"/>
    </row>
    <row r="157" spans="1:58" ht="75">
      <c r="B157" s="244"/>
      <c r="C157" s="385"/>
      <c r="D157" s="386"/>
      <c r="E157" s="387"/>
      <c r="F157" s="396">
        <v>2024</v>
      </c>
      <c r="G157" s="396">
        <v>2024</v>
      </c>
      <c r="H157" s="399" t="s">
        <v>776</v>
      </c>
      <c r="I157" s="87"/>
      <c r="J157" s="83"/>
      <c r="K157" s="83"/>
      <c r="L157" s="82" t="str">
        <f>IF(I157&lt;&gt;0,((VLOOKUP(I157,'1. Standard_Cost'!$B$4:$D$9,2)+VLOOKUP(I157,'1. Standard_Cost'!$B$4:$D$9,3))*J157*K157),"0")</f>
        <v>0</v>
      </c>
      <c r="M157" s="82">
        <f>L157*'1. Standard_Cost'!$F$4</f>
        <v>0</v>
      </c>
      <c r="N157" s="83"/>
      <c r="O157" s="83"/>
      <c r="P157" s="83"/>
      <c r="Q157" s="83"/>
      <c r="R157" s="84">
        <f>'1. Standard_Cost'!$B$13*N157*P157</f>
        <v>0</v>
      </c>
      <c r="S157" s="84">
        <f>N157*O157*P157*'1. Standard_Cost'!$C$13</f>
        <v>0</v>
      </c>
      <c r="T157" s="84">
        <f>N157*P157*Q157*'1. Standard_Cost'!$D$13</f>
        <v>0</v>
      </c>
      <c r="U157" s="84">
        <f>N157*O157*'1. Standard_Cost'!$E$13</f>
        <v>0</v>
      </c>
      <c r="V157" s="83"/>
      <c r="W157" s="83"/>
      <c r="X157" s="83"/>
      <c r="Y157" s="84">
        <f>+V157*((X157*'1. Standard_Cost'!$B$17)+(W157*X157*'1. Standard_Cost'!$C$17))</f>
        <v>0</v>
      </c>
      <c r="Z157" s="83"/>
      <c r="AA157" s="83"/>
      <c r="AB157" s="84">
        <f>+Z157*'1. Standard_Cost'!$B$21+AA157*'1. Standard_Cost'!$C$21</f>
        <v>0</v>
      </c>
      <c r="AC157" s="85"/>
      <c r="AD157" s="86"/>
      <c r="AE157" s="84">
        <f>SUM(AD157,AC157,AB157,Y157,U157,T157,S157,R157)*'1. Standard_Cost'!$B$29</f>
        <v>0</v>
      </c>
      <c r="AF157" s="84">
        <f t="shared" ref="AF157:AF161" si="253">SUM(AE157,AD157,AC157,AB157,Y157,U157,T157,S157,R157)</f>
        <v>0</v>
      </c>
      <c r="AG157" s="83"/>
      <c r="AH157" s="83"/>
      <c r="AI157" s="83"/>
      <c r="AJ157" s="87"/>
      <c r="AK157" s="87"/>
      <c r="AL157" s="87"/>
      <c r="AM157" s="84">
        <f>AG157*'1. Standard_Cost'!$B$25+'Incremental_Cost Year 4'!AH157*'1. Standard_Cost'!$C$25+'Incremental_Cost Year 4'!AI157*'1. Standard_Cost'!$D$25+'Incremental_Cost Year 4'!AJ157+'Incremental_Cost Year 4'!AL157+AK157</f>
        <v>0</v>
      </c>
      <c r="AN157" s="84">
        <f>AM157*'1. Standard_Cost'!$C$29</f>
        <v>0</v>
      </c>
      <c r="AO157" s="87"/>
      <c r="AQ157" s="113">
        <f t="shared" ref="AQ157:AQ161" si="254">L157+M157</f>
        <v>0</v>
      </c>
      <c r="AR157" s="113">
        <f t="shared" ref="AR157:AR161" si="255">AF157</f>
        <v>0</v>
      </c>
      <c r="AS157" s="113">
        <f t="shared" ref="AS157:AS161" si="256">AM157+AN157</f>
        <v>0</v>
      </c>
      <c r="AT157" s="113">
        <f t="shared" ref="AT157:AT161" si="257">SUM(AQ157,AR157,AS157)</f>
        <v>0</v>
      </c>
      <c r="AU157" s="154"/>
      <c r="AV157" s="154"/>
      <c r="AW157" s="154"/>
      <c r="AX157" s="154"/>
      <c r="AY157" s="154"/>
      <c r="AZ157" s="154"/>
      <c r="BA157" s="154"/>
      <c r="BB157" s="155">
        <f t="shared" ref="BB157:BB161" si="258">SUM(AU157:BA157)-AT157</f>
        <v>0</v>
      </c>
    </row>
    <row r="158" spans="1:58" ht="94.5">
      <c r="B158" s="39"/>
      <c r="C158" s="388"/>
      <c r="D158" s="389"/>
      <c r="E158" s="390"/>
      <c r="F158" s="396">
        <v>2024</v>
      </c>
      <c r="G158" s="396">
        <v>2026</v>
      </c>
      <c r="H158" s="400" t="s">
        <v>778</v>
      </c>
      <c r="I158" s="87"/>
      <c r="J158" s="83"/>
      <c r="K158" s="83"/>
      <c r="L158" s="82" t="str">
        <f>IF(I158&lt;&gt;0,((VLOOKUP(I158,'1. Standard_Cost'!$B$4:$D$9,2)+VLOOKUP(I158,'1. Standard_Cost'!$B$4:$D$9,3))*J158*K158),"0")</f>
        <v>0</v>
      </c>
      <c r="M158" s="82">
        <f>L158*'1. Standard_Cost'!$F$4</f>
        <v>0</v>
      </c>
      <c r="N158" s="83"/>
      <c r="O158" s="83"/>
      <c r="P158" s="83"/>
      <c r="Q158" s="83"/>
      <c r="R158" s="84">
        <f>'1. Standard_Cost'!$B$13*N158*P158</f>
        <v>0</v>
      </c>
      <c r="S158" s="84">
        <f>N158*O158*P158*'1. Standard_Cost'!$C$13</f>
        <v>0</v>
      </c>
      <c r="T158" s="84">
        <f>N158*P158*Q158*'1. Standard_Cost'!$D$13</f>
        <v>0</v>
      </c>
      <c r="U158" s="84">
        <f>N158*O158*'1. Standard_Cost'!$E$13</f>
        <v>0</v>
      </c>
      <c r="V158" s="83"/>
      <c r="W158" s="83"/>
      <c r="X158" s="83"/>
      <c r="Y158" s="84">
        <f>+V158*((X158*'1. Standard_Cost'!$B$17)+(W158*X158*'1. Standard_Cost'!$C$17))</f>
        <v>0</v>
      </c>
      <c r="Z158" s="83"/>
      <c r="AA158" s="83"/>
      <c r="AB158" s="84">
        <f>+Z158*'1. Standard_Cost'!$B$21+AA158*'1. Standard_Cost'!$C$21</f>
        <v>0</v>
      </c>
      <c r="AC158" s="85"/>
      <c r="AD158" s="86"/>
      <c r="AE158" s="84">
        <f>SUM(AD158,AC158,AB158,Y158,U158,T158,S158,R158)*'1. Standard_Cost'!$B$29</f>
        <v>0</v>
      </c>
      <c r="AF158" s="84">
        <f t="shared" si="253"/>
        <v>0</v>
      </c>
      <c r="AG158" s="83"/>
      <c r="AH158" s="83"/>
      <c r="AI158" s="83"/>
      <c r="AJ158" s="87"/>
      <c r="AK158" s="87"/>
      <c r="AL158" s="87"/>
      <c r="AM158" s="84">
        <f>AG158*'1. Standard_Cost'!$B$25+'Incremental_Cost Year 4'!AH158*'1. Standard_Cost'!$C$25+'Incremental_Cost Year 4'!AI158*'1. Standard_Cost'!$D$25+'Incremental_Cost Year 4'!AJ158+'Incremental_Cost Year 4'!AL158+AK158</f>
        <v>0</v>
      </c>
      <c r="AN158" s="84">
        <f>AM158*'1. Standard_Cost'!$C$29</f>
        <v>0</v>
      </c>
      <c r="AO158" s="87"/>
      <c r="AQ158" s="113">
        <f t="shared" si="254"/>
        <v>0</v>
      </c>
      <c r="AR158" s="113">
        <f t="shared" si="255"/>
        <v>0</v>
      </c>
      <c r="AS158" s="113">
        <f t="shared" si="256"/>
        <v>0</v>
      </c>
      <c r="AT158" s="113">
        <f t="shared" si="257"/>
        <v>0</v>
      </c>
      <c r="AU158" s="154"/>
      <c r="AV158" s="154"/>
      <c r="AW158" s="154"/>
      <c r="AX158" s="154"/>
      <c r="AY158" s="154"/>
      <c r="AZ158" s="154"/>
      <c r="BA158" s="154"/>
      <c r="BB158" s="155">
        <f t="shared" si="258"/>
        <v>0</v>
      </c>
    </row>
    <row r="159" spans="1:58" ht="75">
      <c r="B159" s="39"/>
      <c r="C159" s="388"/>
      <c r="D159" s="389"/>
      <c r="E159" s="390"/>
      <c r="F159" s="396">
        <v>2024</v>
      </c>
      <c r="G159" s="396">
        <v>2025</v>
      </c>
      <c r="H159" s="399" t="s">
        <v>783</v>
      </c>
      <c r="I159" s="87"/>
      <c r="J159" s="83"/>
      <c r="K159" s="83"/>
      <c r="L159" s="82" t="str">
        <f>IF(I159&lt;&gt;0,((VLOOKUP(I159,'1. Standard_Cost'!$B$4:$D$9,2)+VLOOKUP(I159,'1. Standard_Cost'!$B$4:$D$9,3))*J159*K159),"0")</f>
        <v>0</v>
      </c>
      <c r="M159" s="82">
        <f>L159*'1. Standard_Cost'!$F$4</f>
        <v>0</v>
      </c>
      <c r="N159" s="83"/>
      <c r="O159" s="83"/>
      <c r="P159" s="83"/>
      <c r="Q159" s="83"/>
      <c r="R159" s="84">
        <f>'1. Standard_Cost'!$B$13*N159*P159</f>
        <v>0</v>
      </c>
      <c r="S159" s="84">
        <f>N159*O159*P159*'1. Standard_Cost'!$C$13</f>
        <v>0</v>
      </c>
      <c r="T159" s="84">
        <f>N159*P159*Q159*'1. Standard_Cost'!$D$13</f>
        <v>0</v>
      </c>
      <c r="U159" s="84">
        <f>N159*O159*'1. Standard_Cost'!$E$13</f>
        <v>0</v>
      </c>
      <c r="V159" s="83"/>
      <c r="W159" s="83"/>
      <c r="X159" s="83"/>
      <c r="Y159" s="84">
        <f>+V159*((X159*'1. Standard_Cost'!$B$17)+(W159*X159*'1. Standard_Cost'!$C$17))</f>
        <v>0</v>
      </c>
      <c r="Z159" s="83"/>
      <c r="AA159" s="83"/>
      <c r="AB159" s="84">
        <f>+Z159*'1. Standard_Cost'!$B$21+AA159*'1. Standard_Cost'!$C$21</f>
        <v>0</v>
      </c>
      <c r="AC159" s="85"/>
      <c r="AD159" s="86"/>
      <c r="AE159" s="84">
        <f>SUM(AD159,AC159,AB159,Y159,U159,T159,S159,R159)*'1. Standard_Cost'!$B$29</f>
        <v>0</v>
      </c>
      <c r="AF159" s="84">
        <f t="shared" si="253"/>
        <v>0</v>
      </c>
      <c r="AG159" s="83"/>
      <c r="AH159" s="83"/>
      <c r="AI159" s="83"/>
      <c r="AJ159" s="87"/>
      <c r="AK159" s="87"/>
      <c r="AL159" s="87"/>
      <c r="AM159" s="84">
        <f>AG159*'1. Standard_Cost'!$B$25+'Incremental_Cost Year 4'!AH159*'1. Standard_Cost'!$C$25+'Incremental_Cost Year 4'!AI159*'1. Standard_Cost'!$D$25+'Incremental_Cost Year 4'!AJ159+'Incremental_Cost Year 4'!AL159+AK159</f>
        <v>0</v>
      </c>
      <c r="AN159" s="84">
        <f>AM159*'1. Standard_Cost'!$C$29</f>
        <v>0</v>
      </c>
      <c r="AO159" s="87"/>
      <c r="AQ159" s="113">
        <f t="shared" si="254"/>
        <v>0</v>
      </c>
      <c r="AR159" s="113">
        <f t="shared" si="255"/>
        <v>0</v>
      </c>
      <c r="AS159" s="113">
        <f t="shared" si="256"/>
        <v>0</v>
      </c>
      <c r="AT159" s="113">
        <f t="shared" si="257"/>
        <v>0</v>
      </c>
      <c r="AU159" s="154"/>
      <c r="AV159" s="154"/>
      <c r="AW159" s="154"/>
      <c r="AX159" s="154"/>
      <c r="AY159" s="154"/>
      <c r="AZ159" s="154"/>
      <c r="BA159" s="154"/>
      <c r="BB159" s="155">
        <f t="shared" si="258"/>
        <v>0</v>
      </c>
    </row>
    <row r="160" spans="1:58" ht="60">
      <c r="B160" s="39"/>
      <c r="C160" s="388"/>
      <c r="D160" s="389"/>
      <c r="E160" s="390"/>
      <c r="F160" s="396">
        <v>2025</v>
      </c>
      <c r="G160" s="396">
        <v>2026</v>
      </c>
      <c r="H160" s="399" t="s">
        <v>784</v>
      </c>
      <c r="I160" s="87"/>
      <c r="J160" s="83"/>
      <c r="K160" s="83"/>
      <c r="L160" s="82" t="str">
        <f>IF(I160&lt;&gt;0,((VLOOKUP(I160,'1. Standard_Cost'!$B$4:$D$9,2)+VLOOKUP(I160,'1. Standard_Cost'!$B$4:$D$9,3))*J160*K160),"0")</f>
        <v>0</v>
      </c>
      <c r="M160" s="82">
        <f>L160*'1. Standard_Cost'!$F$4</f>
        <v>0</v>
      </c>
      <c r="N160" s="83"/>
      <c r="O160" s="83"/>
      <c r="P160" s="83"/>
      <c r="Q160" s="83"/>
      <c r="R160" s="84">
        <f>'1. Standard_Cost'!$B$13*N160*P160</f>
        <v>0</v>
      </c>
      <c r="S160" s="84">
        <f>N160*O160*P160*'1. Standard_Cost'!$C$13</f>
        <v>0</v>
      </c>
      <c r="T160" s="84">
        <f>N160*P160*Q160*'1. Standard_Cost'!$D$13</f>
        <v>0</v>
      </c>
      <c r="U160" s="84">
        <f>N160*O160*'1. Standard_Cost'!$E$13</f>
        <v>0</v>
      </c>
      <c r="V160" s="83"/>
      <c r="W160" s="83"/>
      <c r="X160" s="83"/>
      <c r="Y160" s="84">
        <f>+V160*((X160*'1. Standard_Cost'!$B$17)+(W160*X160*'1. Standard_Cost'!$C$17))</f>
        <v>0</v>
      </c>
      <c r="Z160" s="83"/>
      <c r="AA160" s="83"/>
      <c r="AB160" s="84">
        <f>+Z160*'1. Standard_Cost'!$B$21+AA160*'1. Standard_Cost'!$C$21</f>
        <v>0</v>
      </c>
      <c r="AC160" s="85"/>
      <c r="AD160" s="86"/>
      <c r="AE160" s="84">
        <f>SUM(AD160,AC160,AB160,Y160,U160,T160,S160,R160)*'1. Standard_Cost'!$B$29</f>
        <v>0</v>
      </c>
      <c r="AF160" s="84">
        <f t="shared" si="253"/>
        <v>0</v>
      </c>
      <c r="AG160" s="83"/>
      <c r="AH160" s="83"/>
      <c r="AI160" s="83"/>
      <c r="AJ160" s="87"/>
      <c r="AK160" s="87"/>
      <c r="AL160" s="87"/>
      <c r="AM160" s="84">
        <f>AG160*'1. Standard_Cost'!$B$25+'Incremental_Cost Year 4'!AH160*'1. Standard_Cost'!$C$25+'Incremental_Cost Year 4'!AI160*'1. Standard_Cost'!$D$25+'Incremental_Cost Year 4'!AJ160+'Incremental_Cost Year 4'!AL160+AK160</f>
        <v>0</v>
      </c>
      <c r="AN160" s="84">
        <f>AM160*'1. Standard_Cost'!$C$29</f>
        <v>0</v>
      </c>
      <c r="AO160" s="87"/>
      <c r="AQ160" s="113">
        <f t="shared" si="254"/>
        <v>0</v>
      </c>
      <c r="AR160" s="113">
        <f t="shared" si="255"/>
        <v>0</v>
      </c>
      <c r="AS160" s="113">
        <f t="shared" si="256"/>
        <v>0</v>
      </c>
      <c r="AT160" s="113">
        <f t="shared" si="257"/>
        <v>0</v>
      </c>
      <c r="AU160" s="154"/>
      <c r="AV160" s="154"/>
      <c r="AW160" s="154"/>
      <c r="AX160" s="154"/>
      <c r="AY160" s="154"/>
      <c r="AZ160" s="154"/>
      <c r="BA160" s="154"/>
      <c r="BB160" s="155">
        <f t="shared" si="258"/>
        <v>0</v>
      </c>
    </row>
    <row r="161" spans="1:58" ht="93">
      <c r="B161" s="391"/>
      <c r="C161" s="392"/>
      <c r="D161" s="393"/>
      <c r="E161" s="394"/>
      <c r="F161" s="396">
        <v>2024</v>
      </c>
      <c r="G161" s="396">
        <v>2024</v>
      </c>
      <c r="H161" s="399" t="s">
        <v>785</v>
      </c>
      <c r="I161" s="87"/>
      <c r="J161" s="83"/>
      <c r="K161" s="83"/>
      <c r="L161" s="82" t="str">
        <f>IF(I161&lt;&gt;0,((VLOOKUP(I161,'1. Standard_Cost'!$B$4:$D$9,2)+VLOOKUP(I161,'1. Standard_Cost'!$B$4:$D$9,3))*J161*K161),"0")</f>
        <v>0</v>
      </c>
      <c r="M161" s="82">
        <f>L161*'1. Standard_Cost'!$F$4</f>
        <v>0</v>
      </c>
      <c r="N161" s="83"/>
      <c r="O161" s="83"/>
      <c r="P161" s="83"/>
      <c r="Q161" s="83"/>
      <c r="R161" s="84">
        <f>'1. Standard_Cost'!$B$13*N161*P161</f>
        <v>0</v>
      </c>
      <c r="S161" s="84">
        <f>N161*O161*P161*'1. Standard_Cost'!$C$13</f>
        <v>0</v>
      </c>
      <c r="T161" s="84">
        <f>N161*P161*Q161*'1. Standard_Cost'!$D$13</f>
        <v>0</v>
      </c>
      <c r="U161" s="84">
        <f>N161*O161*'1. Standard_Cost'!$E$13</f>
        <v>0</v>
      </c>
      <c r="V161" s="83"/>
      <c r="W161" s="83"/>
      <c r="X161" s="83"/>
      <c r="Y161" s="84">
        <f>+V161*((X161*'1. Standard_Cost'!$B$17)+(W161*X161*'1. Standard_Cost'!$C$17))</f>
        <v>0</v>
      </c>
      <c r="Z161" s="83"/>
      <c r="AA161" s="83"/>
      <c r="AB161" s="84">
        <f>+Z161*'1. Standard_Cost'!$B$21+AA161*'1. Standard_Cost'!$C$21</f>
        <v>0</v>
      </c>
      <c r="AC161" s="85"/>
      <c r="AD161" s="86"/>
      <c r="AE161" s="84">
        <f>SUM(AD161,AC161,AB161,Y161,U161,T161,S161,R161)*'1. Standard_Cost'!$B$29</f>
        <v>0</v>
      </c>
      <c r="AF161" s="84">
        <f t="shared" si="253"/>
        <v>0</v>
      </c>
      <c r="AG161" s="83"/>
      <c r="AH161" s="83"/>
      <c r="AI161" s="83"/>
      <c r="AJ161" s="87"/>
      <c r="AK161" s="87"/>
      <c r="AL161" s="87"/>
      <c r="AM161" s="84">
        <f>AG161*'1. Standard_Cost'!$B$25+'Incremental_Cost Year 4'!AH161*'1. Standard_Cost'!$C$25+'Incremental_Cost Year 4'!AI161*'1. Standard_Cost'!$D$25+'Incremental_Cost Year 4'!AJ161+'Incremental_Cost Year 4'!AL161+AK161</f>
        <v>0</v>
      </c>
      <c r="AN161" s="84">
        <f>AM161*'1. Standard_Cost'!$C$29</f>
        <v>0</v>
      </c>
      <c r="AO161" s="87"/>
      <c r="AQ161" s="113">
        <f t="shared" si="254"/>
        <v>0</v>
      </c>
      <c r="AR161" s="113">
        <f t="shared" si="255"/>
        <v>0</v>
      </c>
      <c r="AS161" s="113">
        <f t="shared" si="256"/>
        <v>0</v>
      </c>
      <c r="AT161" s="113">
        <f t="shared" si="257"/>
        <v>0</v>
      </c>
      <c r="AU161" s="154"/>
      <c r="AV161" s="154"/>
      <c r="AW161" s="154"/>
      <c r="AX161" s="154"/>
      <c r="AY161" s="154"/>
      <c r="AZ161" s="154"/>
      <c r="BA161" s="154"/>
      <c r="BB161" s="155">
        <f t="shared" si="258"/>
        <v>0</v>
      </c>
    </row>
    <row r="162" spans="1:58" ht="26.25">
      <c r="B162" s="397"/>
      <c r="C162" s="398"/>
      <c r="D162" s="395" t="s">
        <v>538</v>
      </c>
      <c r="E162" s="263" t="s">
        <v>727</v>
      </c>
      <c r="F162" s="395"/>
      <c r="G162" s="395"/>
      <c r="H162" s="395" t="s">
        <v>171</v>
      </c>
      <c r="I162" s="156"/>
      <c r="J162" s="156"/>
      <c r="K162" s="156"/>
      <c r="L162" s="84">
        <f>SUM(L157:L161)</f>
        <v>0</v>
      </c>
      <c r="M162" s="84">
        <f>SUM(M157:M161)</f>
        <v>0</v>
      </c>
      <c r="N162" s="156"/>
      <c r="O162" s="156"/>
      <c r="P162" s="156"/>
      <c r="Q162" s="156"/>
      <c r="R162" s="84">
        <f t="shared" ref="R162:U162" si="259">SUM(R157:R161)</f>
        <v>0</v>
      </c>
      <c r="S162" s="84">
        <f t="shared" si="259"/>
        <v>0</v>
      </c>
      <c r="T162" s="84">
        <f t="shared" si="259"/>
        <v>0</v>
      </c>
      <c r="U162" s="84">
        <f t="shared" si="259"/>
        <v>0</v>
      </c>
      <c r="V162" s="156"/>
      <c r="W162" s="156"/>
      <c r="X162" s="156"/>
      <c r="Y162" s="84">
        <f>SUM(Y157:Y161)</f>
        <v>0</v>
      </c>
      <c r="Z162" s="84"/>
      <c r="AA162" s="156"/>
      <c r="AB162" s="84">
        <f t="shared" ref="AB162:AF162" si="260">SUM(AB157:AB161)</f>
        <v>0</v>
      </c>
      <c r="AC162" s="84">
        <f t="shared" si="260"/>
        <v>0</v>
      </c>
      <c r="AD162" s="84">
        <f t="shared" si="260"/>
        <v>0</v>
      </c>
      <c r="AE162" s="84">
        <f t="shared" si="260"/>
        <v>0</v>
      </c>
      <c r="AF162" s="84">
        <f t="shared" si="260"/>
        <v>0</v>
      </c>
      <c r="AG162" s="156"/>
      <c r="AH162" s="156"/>
      <c r="AI162" s="156"/>
      <c r="AJ162" s="84">
        <f t="shared" ref="AJ162:AN162" si="261">SUM(AJ157:AJ161)</f>
        <v>0</v>
      </c>
      <c r="AK162" s="84">
        <f t="shared" si="261"/>
        <v>0</v>
      </c>
      <c r="AL162" s="84">
        <f t="shared" si="261"/>
        <v>0</v>
      </c>
      <c r="AM162" s="84">
        <f t="shared" si="261"/>
        <v>0</v>
      </c>
      <c r="AN162" s="84">
        <f t="shared" si="261"/>
        <v>0</v>
      </c>
      <c r="AO162" s="157"/>
      <c r="AP162" s="158"/>
      <c r="AQ162" s="84">
        <f t="shared" ref="AQ162:BB162" si="262">SUM(AQ157:AQ161)</f>
        <v>0</v>
      </c>
      <c r="AR162" s="84">
        <f t="shared" si="262"/>
        <v>0</v>
      </c>
      <c r="AS162" s="84">
        <f t="shared" si="262"/>
        <v>0</v>
      </c>
      <c r="AT162" s="84">
        <f t="shared" si="262"/>
        <v>0</v>
      </c>
      <c r="AU162" s="84">
        <f t="shared" si="262"/>
        <v>0</v>
      </c>
      <c r="AV162" s="84">
        <f t="shared" si="262"/>
        <v>0</v>
      </c>
      <c r="AW162" s="84">
        <f t="shared" si="262"/>
        <v>0</v>
      </c>
      <c r="AX162" s="84">
        <f t="shared" si="262"/>
        <v>0</v>
      </c>
      <c r="AY162" s="84">
        <f t="shared" si="262"/>
        <v>0</v>
      </c>
      <c r="AZ162" s="84">
        <f t="shared" si="262"/>
        <v>0</v>
      </c>
      <c r="BA162" s="84">
        <f t="shared" si="262"/>
        <v>0</v>
      </c>
      <c r="BB162" s="84">
        <f t="shared" si="262"/>
        <v>0</v>
      </c>
    </row>
    <row r="163" spans="1:58" ht="94.5">
      <c r="B163" s="244"/>
      <c r="C163" s="385"/>
      <c r="D163" s="386"/>
      <c r="E163" s="387"/>
      <c r="F163" s="402">
        <v>2024</v>
      </c>
      <c r="G163" s="402">
        <v>2024</v>
      </c>
      <c r="H163" s="404" t="s">
        <v>787</v>
      </c>
      <c r="I163" s="87"/>
      <c r="J163" s="83"/>
      <c r="K163" s="83"/>
      <c r="L163" s="82" t="str">
        <f>IF(I163&lt;&gt;0,((VLOOKUP(I163,'1. Standard_Cost'!$B$4:$D$9,2)+VLOOKUP(I163,'1. Standard_Cost'!$B$4:$D$9,3))*J163*K163),"0")</f>
        <v>0</v>
      </c>
      <c r="M163" s="82">
        <f>L163*'1. Standard_Cost'!$F$4</f>
        <v>0</v>
      </c>
      <c r="N163" s="83"/>
      <c r="O163" s="83"/>
      <c r="P163" s="83"/>
      <c r="Q163" s="83"/>
      <c r="R163" s="84">
        <f>'1. Standard_Cost'!$B$13*N163*P163</f>
        <v>0</v>
      </c>
      <c r="S163" s="84">
        <f>N163*O163*P163*'1. Standard_Cost'!$C$13</f>
        <v>0</v>
      </c>
      <c r="T163" s="84">
        <f>N163*P163*Q163*'1. Standard_Cost'!$D$13</f>
        <v>0</v>
      </c>
      <c r="U163" s="84">
        <f>N163*O163*'1. Standard_Cost'!$E$13</f>
        <v>0</v>
      </c>
      <c r="V163" s="83"/>
      <c r="W163" s="83"/>
      <c r="X163" s="83"/>
      <c r="Y163" s="84">
        <f>+V163*((X163*'1. Standard_Cost'!$B$17)+(W163*X163*'1. Standard_Cost'!$C$17))</f>
        <v>0</v>
      </c>
      <c r="Z163" s="83"/>
      <c r="AA163" s="83"/>
      <c r="AB163" s="84">
        <f>+Z163*'1. Standard_Cost'!$B$21+AA163*'1. Standard_Cost'!$C$21</f>
        <v>0</v>
      </c>
      <c r="AC163" s="85"/>
      <c r="AD163" s="86"/>
      <c r="AE163" s="84">
        <f>SUM(AD163,AC163,AB163,Y163,U163,T163,S163,R163)*'1. Standard_Cost'!$B$29</f>
        <v>0</v>
      </c>
      <c r="AF163" s="84">
        <f t="shared" ref="AF163:AF166" si="263">SUM(AE163,AD163,AC163,AB163,Y163,U163,T163,S163,R163)</f>
        <v>0</v>
      </c>
      <c r="AG163" s="83"/>
      <c r="AH163" s="83"/>
      <c r="AI163" s="83"/>
      <c r="AJ163" s="87"/>
      <c r="AK163" s="87"/>
      <c r="AL163" s="87"/>
      <c r="AM163" s="84">
        <f>AG163*'1. Standard_Cost'!$B$25+'Incremental_Cost Year 4'!AH163*'1. Standard_Cost'!$C$25+'Incremental_Cost Year 4'!AI163*'1. Standard_Cost'!$D$25+'Incremental_Cost Year 4'!AJ163+'Incremental_Cost Year 4'!AL163+AK163</f>
        <v>0</v>
      </c>
      <c r="AN163" s="84">
        <f>AM163*'1. Standard_Cost'!$C$29</f>
        <v>0</v>
      </c>
      <c r="AO163" s="87"/>
      <c r="AQ163" s="113">
        <f t="shared" ref="AQ163:AQ166" si="264">L163+M163</f>
        <v>0</v>
      </c>
      <c r="AR163" s="113">
        <f t="shared" ref="AR163:AR166" si="265">AF163</f>
        <v>0</v>
      </c>
      <c r="AS163" s="113">
        <f t="shared" ref="AS163:AS166" si="266">AM163+AN163</f>
        <v>0</v>
      </c>
      <c r="AT163" s="113">
        <f t="shared" ref="AT163:AT166" si="267">SUM(AQ163,AR163,AS163)</f>
        <v>0</v>
      </c>
      <c r="AU163" s="154"/>
      <c r="AV163" s="154"/>
      <c r="AW163" s="154"/>
      <c r="AX163" s="154"/>
      <c r="AY163" s="154"/>
      <c r="AZ163" s="154"/>
      <c r="BA163" s="154"/>
      <c r="BB163" s="155">
        <f t="shared" ref="BB163:BB166" si="268">SUM(AU163:BA163)-AT163</f>
        <v>0</v>
      </c>
    </row>
    <row r="164" spans="1:58" ht="30">
      <c r="B164" s="39"/>
      <c r="C164" s="388"/>
      <c r="D164" s="389"/>
      <c r="E164" s="390"/>
      <c r="F164" s="402">
        <v>2024</v>
      </c>
      <c r="G164" s="402">
        <v>2026</v>
      </c>
      <c r="H164" s="399" t="s">
        <v>788</v>
      </c>
      <c r="I164" s="87"/>
      <c r="J164" s="83"/>
      <c r="K164" s="83"/>
      <c r="L164" s="82" t="str">
        <f>IF(I164&lt;&gt;0,((VLOOKUP(I164,'1. Standard_Cost'!$B$4:$D$9,2)+VLOOKUP(I164,'1. Standard_Cost'!$B$4:$D$9,3))*J164*K164),"0")</f>
        <v>0</v>
      </c>
      <c r="M164" s="82">
        <f>L164*'1. Standard_Cost'!$F$4</f>
        <v>0</v>
      </c>
      <c r="N164" s="83"/>
      <c r="O164" s="83"/>
      <c r="P164" s="83"/>
      <c r="Q164" s="83"/>
      <c r="R164" s="84">
        <f>'1. Standard_Cost'!$B$13*N164*P164</f>
        <v>0</v>
      </c>
      <c r="S164" s="84">
        <f>N164*O164*P164*'1. Standard_Cost'!$C$13</f>
        <v>0</v>
      </c>
      <c r="T164" s="84">
        <f>N164*P164*Q164*'1. Standard_Cost'!$D$13</f>
        <v>0</v>
      </c>
      <c r="U164" s="84">
        <f>N164*O164*'1. Standard_Cost'!$E$13</f>
        <v>0</v>
      </c>
      <c r="V164" s="83"/>
      <c r="W164" s="83"/>
      <c r="X164" s="83"/>
      <c r="Y164" s="84">
        <f>+V164*((X164*'1. Standard_Cost'!$B$17)+(W164*X164*'1. Standard_Cost'!$C$17))</f>
        <v>0</v>
      </c>
      <c r="Z164" s="83"/>
      <c r="AA164" s="83"/>
      <c r="AB164" s="84">
        <f>+Z164*'1. Standard_Cost'!$B$21+AA164*'1. Standard_Cost'!$C$21</f>
        <v>0</v>
      </c>
      <c r="AC164" s="85"/>
      <c r="AD164" s="86"/>
      <c r="AE164" s="84">
        <f>SUM(AD164,AC164,AB164,Y164,U164,T164,S164,R164)*'1. Standard_Cost'!$B$29</f>
        <v>0</v>
      </c>
      <c r="AF164" s="84">
        <f t="shared" si="263"/>
        <v>0</v>
      </c>
      <c r="AG164" s="83"/>
      <c r="AH164" s="83"/>
      <c r="AI164" s="83"/>
      <c r="AJ164" s="87"/>
      <c r="AK164" s="87"/>
      <c r="AL164" s="87"/>
      <c r="AM164" s="84">
        <f>AG164*'1. Standard_Cost'!$B$25+'Incremental_Cost Year 4'!AH164*'1. Standard_Cost'!$C$25+'Incremental_Cost Year 4'!AI164*'1. Standard_Cost'!$D$25+'Incremental_Cost Year 4'!AJ164+'Incremental_Cost Year 4'!AL164+AK164</f>
        <v>0</v>
      </c>
      <c r="AN164" s="84">
        <f>AM164*'1. Standard_Cost'!$C$29</f>
        <v>0</v>
      </c>
      <c r="AO164" s="87"/>
      <c r="AQ164" s="113">
        <f t="shared" si="264"/>
        <v>0</v>
      </c>
      <c r="AR164" s="113">
        <f t="shared" si="265"/>
        <v>0</v>
      </c>
      <c r="AS164" s="113">
        <f t="shared" si="266"/>
        <v>0</v>
      </c>
      <c r="AT164" s="113">
        <f t="shared" si="267"/>
        <v>0</v>
      </c>
      <c r="AU164" s="154"/>
      <c r="AV164" s="154"/>
      <c r="AW164" s="154"/>
      <c r="AX164" s="154"/>
      <c r="AY164" s="154"/>
      <c r="AZ164" s="154"/>
      <c r="BA164" s="154"/>
      <c r="BB164" s="155">
        <f t="shared" si="268"/>
        <v>0</v>
      </c>
    </row>
    <row r="165" spans="1:58" ht="63">
      <c r="B165" s="39"/>
      <c r="C165" s="388"/>
      <c r="D165" s="389"/>
      <c r="E165" s="390"/>
      <c r="F165" s="402">
        <v>2024</v>
      </c>
      <c r="G165" s="402">
        <v>2025</v>
      </c>
      <c r="H165" s="404" t="s">
        <v>789</v>
      </c>
      <c r="I165" s="87"/>
      <c r="J165" s="83"/>
      <c r="K165" s="83"/>
      <c r="L165" s="82" t="str">
        <f>IF(I165&lt;&gt;0,((VLOOKUP(I165,'1. Standard_Cost'!$B$4:$D$9,2)+VLOOKUP(I165,'1. Standard_Cost'!$B$4:$D$9,3))*J165*K165),"0")</f>
        <v>0</v>
      </c>
      <c r="M165" s="82">
        <f>L165*'1. Standard_Cost'!$F$4</f>
        <v>0</v>
      </c>
      <c r="N165" s="83"/>
      <c r="O165" s="83"/>
      <c r="P165" s="83"/>
      <c r="Q165" s="83"/>
      <c r="R165" s="84">
        <f>'1. Standard_Cost'!$B$13*N165*P165</f>
        <v>0</v>
      </c>
      <c r="S165" s="84">
        <f>N165*O165*P165*'1. Standard_Cost'!$C$13</f>
        <v>0</v>
      </c>
      <c r="T165" s="84">
        <f>N165*P165*Q165*'1. Standard_Cost'!$D$13</f>
        <v>0</v>
      </c>
      <c r="U165" s="84">
        <f>N165*O165*'1. Standard_Cost'!$E$13</f>
        <v>0</v>
      </c>
      <c r="V165" s="83"/>
      <c r="W165" s="83"/>
      <c r="X165" s="83"/>
      <c r="Y165" s="84">
        <f>+V165*((X165*'1. Standard_Cost'!$B$17)+(W165*X165*'1. Standard_Cost'!$C$17))</f>
        <v>0</v>
      </c>
      <c r="Z165" s="83"/>
      <c r="AA165" s="83"/>
      <c r="AB165" s="84">
        <f>+Z165*'1. Standard_Cost'!$B$21+AA165*'1. Standard_Cost'!$C$21</f>
        <v>0</v>
      </c>
      <c r="AC165" s="85"/>
      <c r="AD165" s="86"/>
      <c r="AE165" s="84">
        <f>SUM(AD165,AC165,AB165,Y165,U165,T165,S165,R165)*'1. Standard_Cost'!$B$29</f>
        <v>0</v>
      </c>
      <c r="AF165" s="84">
        <f t="shared" si="263"/>
        <v>0</v>
      </c>
      <c r="AG165" s="83"/>
      <c r="AH165" s="83"/>
      <c r="AI165" s="83"/>
      <c r="AJ165" s="87"/>
      <c r="AK165" s="87"/>
      <c r="AL165" s="87"/>
      <c r="AM165" s="84">
        <f>AG165*'1. Standard_Cost'!$B$25+'Incremental_Cost Year 4'!AH165*'1. Standard_Cost'!$C$25+'Incremental_Cost Year 4'!AI165*'1. Standard_Cost'!$D$25+'Incremental_Cost Year 4'!AJ165+'Incremental_Cost Year 4'!AL165+AK165</f>
        <v>0</v>
      </c>
      <c r="AN165" s="84">
        <f>AM165*'1. Standard_Cost'!$C$29</f>
        <v>0</v>
      </c>
      <c r="AO165" s="87"/>
      <c r="AQ165" s="113">
        <f t="shared" si="264"/>
        <v>0</v>
      </c>
      <c r="AR165" s="113">
        <f t="shared" si="265"/>
        <v>0</v>
      </c>
      <c r="AS165" s="113">
        <f t="shared" si="266"/>
        <v>0</v>
      </c>
      <c r="AT165" s="113">
        <f t="shared" si="267"/>
        <v>0</v>
      </c>
      <c r="AU165" s="154"/>
      <c r="AV165" s="154"/>
      <c r="AW165" s="154"/>
      <c r="AX165" s="154"/>
      <c r="AY165" s="154"/>
      <c r="AZ165" s="154"/>
      <c r="BA165" s="154"/>
      <c r="BB165" s="155">
        <f t="shared" si="268"/>
        <v>0</v>
      </c>
    </row>
    <row r="166" spans="1:58" ht="78.75">
      <c r="B166" s="391"/>
      <c r="C166" s="392"/>
      <c r="D166" s="393"/>
      <c r="E166" s="394"/>
      <c r="F166" s="402">
        <v>2024</v>
      </c>
      <c r="G166" s="402">
        <v>2026</v>
      </c>
      <c r="H166" s="404" t="s">
        <v>790</v>
      </c>
      <c r="I166" s="87"/>
      <c r="J166" s="83"/>
      <c r="K166" s="83"/>
      <c r="L166" s="82" t="str">
        <f>IF(I166&lt;&gt;0,((VLOOKUP(I166,'1. Standard_Cost'!$B$4:$D$9,2)+VLOOKUP(I166,'1. Standard_Cost'!$B$4:$D$9,3))*J166*K166),"0")</f>
        <v>0</v>
      </c>
      <c r="M166" s="82">
        <f>L166*'1. Standard_Cost'!$F$4</f>
        <v>0</v>
      </c>
      <c r="N166" s="83"/>
      <c r="O166" s="83"/>
      <c r="P166" s="83"/>
      <c r="Q166" s="83"/>
      <c r="R166" s="84">
        <f>'1. Standard_Cost'!$B$13*N166*P166</f>
        <v>0</v>
      </c>
      <c r="S166" s="84">
        <f>N166*O166*P166*'1. Standard_Cost'!$C$13</f>
        <v>0</v>
      </c>
      <c r="T166" s="84">
        <f>N166*P166*Q166*'1. Standard_Cost'!$D$13</f>
        <v>0</v>
      </c>
      <c r="U166" s="84">
        <f>N166*O166*'1. Standard_Cost'!$E$13</f>
        <v>0</v>
      </c>
      <c r="V166" s="83"/>
      <c r="W166" s="83"/>
      <c r="X166" s="83"/>
      <c r="Y166" s="84">
        <f>+V166*((X166*'1. Standard_Cost'!$B$17)+(W166*X166*'1. Standard_Cost'!$C$17))</f>
        <v>0</v>
      </c>
      <c r="Z166" s="83"/>
      <c r="AA166" s="83"/>
      <c r="AB166" s="84">
        <f>+Z166*'1. Standard_Cost'!$B$21+AA166*'1. Standard_Cost'!$C$21</f>
        <v>0</v>
      </c>
      <c r="AC166" s="85"/>
      <c r="AD166" s="86"/>
      <c r="AE166" s="84">
        <f>SUM(AD166,AC166,AB166,Y166,U166,T166,S166,R166)*'1. Standard_Cost'!$B$29</f>
        <v>0</v>
      </c>
      <c r="AF166" s="84">
        <f t="shared" si="263"/>
        <v>0</v>
      </c>
      <c r="AG166" s="83"/>
      <c r="AH166" s="83"/>
      <c r="AI166" s="83"/>
      <c r="AJ166" s="87"/>
      <c r="AK166" s="87"/>
      <c r="AL166" s="87"/>
      <c r="AM166" s="84">
        <f>AG166*'1. Standard_Cost'!$B$25+'Incremental_Cost Year 4'!AH166*'1. Standard_Cost'!$C$25+'Incremental_Cost Year 4'!AI166*'1. Standard_Cost'!$D$25+'Incremental_Cost Year 4'!AJ166+'Incremental_Cost Year 4'!AL166+AK166</f>
        <v>0</v>
      </c>
      <c r="AN166" s="84">
        <f>AM166*'1. Standard_Cost'!$C$29</f>
        <v>0</v>
      </c>
      <c r="AO166" s="87"/>
      <c r="AQ166" s="113">
        <f t="shared" si="264"/>
        <v>0</v>
      </c>
      <c r="AR166" s="113">
        <f t="shared" si="265"/>
        <v>0</v>
      </c>
      <c r="AS166" s="113">
        <f t="shared" si="266"/>
        <v>0</v>
      </c>
      <c r="AT166" s="113">
        <f t="shared" si="267"/>
        <v>0</v>
      </c>
      <c r="AU166" s="154"/>
      <c r="AV166" s="154"/>
      <c r="AW166" s="154"/>
      <c r="AX166" s="154"/>
      <c r="AY166" s="154"/>
      <c r="AZ166" s="154"/>
      <c r="BA166" s="154"/>
      <c r="BB166" s="155">
        <f t="shared" si="268"/>
        <v>0</v>
      </c>
    </row>
    <row r="167" spans="1:58" ht="26.25">
      <c r="B167" s="397"/>
      <c r="C167" s="398"/>
      <c r="D167" s="395" t="s">
        <v>732</v>
      </c>
      <c r="E167" s="263" t="s">
        <v>786</v>
      </c>
      <c r="F167" s="403">
        <v>2024</v>
      </c>
      <c r="G167" s="403">
        <v>2026</v>
      </c>
      <c r="H167" s="395" t="s">
        <v>172</v>
      </c>
      <c r="I167" s="156"/>
      <c r="J167" s="156"/>
      <c r="K167" s="156"/>
      <c r="L167" s="84">
        <f>SUM(L163:L166)</f>
        <v>0</v>
      </c>
      <c r="M167" s="84">
        <f>SUM(M163:M166)</f>
        <v>0</v>
      </c>
      <c r="N167" s="156"/>
      <c r="O167" s="156"/>
      <c r="P167" s="156"/>
      <c r="Q167" s="156"/>
      <c r="R167" s="84">
        <f t="shared" ref="R167:U167" si="269">SUM(R163:R166)</f>
        <v>0</v>
      </c>
      <c r="S167" s="84">
        <f t="shared" si="269"/>
        <v>0</v>
      </c>
      <c r="T167" s="84">
        <f t="shared" si="269"/>
        <v>0</v>
      </c>
      <c r="U167" s="84">
        <f t="shared" si="269"/>
        <v>0</v>
      </c>
      <c r="V167" s="156"/>
      <c r="W167" s="156"/>
      <c r="X167" s="156"/>
      <c r="Y167" s="84">
        <f>SUM(Y163:Y166)</f>
        <v>0</v>
      </c>
      <c r="Z167" s="84"/>
      <c r="AA167" s="156"/>
      <c r="AB167" s="84">
        <f>SUM(AB163:AB166)</f>
        <v>0</v>
      </c>
      <c r="AC167" s="84">
        <f>SUM(AC163:AC166)</f>
        <v>0</v>
      </c>
      <c r="AD167" s="84">
        <f t="shared" ref="AD167" si="270">SUM(AD162:AD166)</f>
        <v>0</v>
      </c>
      <c r="AE167" s="84">
        <f t="shared" ref="AE167" si="271">SUM(AE162:AE166)</f>
        <v>0</v>
      </c>
      <c r="AF167" s="84">
        <f t="shared" ref="AF167" si="272">SUM(AF162:AF166)</f>
        <v>0</v>
      </c>
      <c r="AG167" s="156"/>
      <c r="AH167" s="156"/>
      <c r="AI167" s="156"/>
      <c r="AJ167" s="84">
        <f>SUM(AJ163:AJ166)</f>
        <v>0</v>
      </c>
      <c r="AK167" s="84">
        <f>SUM(AK163:AK166)</f>
        <v>0</v>
      </c>
      <c r="AL167" s="84">
        <f t="shared" ref="AL167" si="273">SUM(AL162:AL166)</f>
        <v>0</v>
      </c>
      <c r="AM167" s="84">
        <f t="shared" ref="AM167" si="274">SUM(AM162:AM166)</f>
        <v>0</v>
      </c>
      <c r="AN167" s="84">
        <f t="shared" ref="AN167" si="275">SUM(AN162:AN166)</f>
        <v>0</v>
      </c>
      <c r="AO167" s="157"/>
      <c r="AP167" s="158"/>
      <c r="AQ167" s="84">
        <f t="shared" ref="AQ167:BB167" si="276">SUM(AQ163:AQ166)</f>
        <v>0</v>
      </c>
      <c r="AR167" s="84">
        <f t="shared" si="276"/>
        <v>0</v>
      </c>
      <c r="AS167" s="84">
        <f t="shared" si="276"/>
        <v>0</v>
      </c>
      <c r="AT167" s="84">
        <f t="shared" si="276"/>
        <v>0</v>
      </c>
      <c r="AU167" s="84">
        <f t="shared" si="276"/>
        <v>0</v>
      </c>
      <c r="AV167" s="84">
        <f t="shared" si="276"/>
        <v>0</v>
      </c>
      <c r="AW167" s="84">
        <f t="shared" si="276"/>
        <v>0</v>
      </c>
      <c r="AX167" s="84">
        <f t="shared" si="276"/>
        <v>0</v>
      </c>
      <c r="AY167" s="84">
        <f t="shared" si="276"/>
        <v>0</v>
      </c>
      <c r="AZ167" s="84">
        <f t="shared" si="276"/>
        <v>0</v>
      </c>
      <c r="BA167" s="84">
        <f t="shared" si="276"/>
        <v>0</v>
      </c>
      <c r="BB167" s="84">
        <f t="shared" si="276"/>
        <v>0</v>
      </c>
    </row>
    <row r="168" spans="1:58" ht="60">
      <c r="B168" s="244"/>
      <c r="C168" s="385"/>
      <c r="D168" s="386"/>
      <c r="E168" s="387"/>
      <c r="F168" s="406">
        <v>2024</v>
      </c>
      <c r="G168" s="406">
        <v>2026</v>
      </c>
      <c r="H168" s="399" t="s">
        <v>733</v>
      </c>
      <c r="I168" s="87"/>
      <c r="J168" s="83"/>
      <c r="K168" s="83"/>
      <c r="L168" s="82" t="str">
        <f>IF(I168&lt;&gt;0,((VLOOKUP(I168,'1. Standard_Cost'!$B$4:$D$9,2)+VLOOKUP(I168,'1. Standard_Cost'!$B$4:$D$9,3))*J168*K168),"0")</f>
        <v>0</v>
      </c>
      <c r="M168" s="82">
        <f>L168*'1. Standard_Cost'!$F$4</f>
        <v>0</v>
      </c>
      <c r="N168" s="83"/>
      <c r="O168" s="83"/>
      <c r="P168" s="83"/>
      <c r="Q168" s="83"/>
      <c r="R168" s="84">
        <f>'1. Standard_Cost'!$B$13*N168*P168</f>
        <v>0</v>
      </c>
      <c r="S168" s="84">
        <f>N168*O168*P168*'1. Standard_Cost'!$C$13</f>
        <v>0</v>
      </c>
      <c r="T168" s="84">
        <f>N168*P168*Q168*'1. Standard_Cost'!$D$13</f>
        <v>0</v>
      </c>
      <c r="U168" s="84">
        <f>N168*O168*'1. Standard_Cost'!$E$13</f>
        <v>0</v>
      </c>
      <c r="V168" s="83"/>
      <c r="W168" s="83"/>
      <c r="X168" s="83"/>
      <c r="Y168" s="84">
        <f>+V168*((X168*'1. Standard_Cost'!$B$17)+(W168*X168*'1. Standard_Cost'!$C$17))</f>
        <v>0</v>
      </c>
      <c r="Z168" s="83"/>
      <c r="AA168" s="83"/>
      <c r="AB168" s="84">
        <f>+Z168*'1. Standard_Cost'!$B$21+AA168*'1. Standard_Cost'!$C$21</f>
        <v>0</v>
      </c>
      <c r="AC168" s="85"/>
      <c r="AD168" s="86"/>
      <c r="AE168" s="84">
        <f>SUM(AD168,AC168,AB168,Y168,U168,T168,S168,R168)*'1. Standard_Cost'!$B$29</f>
        <v>0</v>
      </c>
      <c r="AF168" s="84">
        <f t="shared" ref="AF168:AF172" si="277">SUM(AE168,AD168,AC168,AB168,Y168,U168,T168,S168,R168)</f>
        <v>0</v>
      </c>
      <c r="AG168" s="83"/>
      <c r="AH168" s="83"/>
      <c r="AI168" s="83"/>
      <c r="AJ168" s="87"/>
      <c r="AK168" s="87"/>
      <c r="AL168" s="87"/>
      <c r="AM168" s="84">
        <f>AG168*'1. Standard_Cost'!$B$25+'Incremental_Cost Year 4'!AH168*'1. Standard_Cost'!$C$25+'Incremental_Cost Year 4'!AI168*'1. Standard_Cost'!$D$25+'Incremental_Cost Year 4'!AJ168+'Incremental_Cost Year 4'!AL168+AK168</f>
        <v>0</v>
      </c>
      <c r="AN168" s="84">
        <f>AM168*'1. Standard_Cost'!$C$29</f>
        <v>0</v>
      </c>
      <c r="AO168" s="87"/>
      <c r="AQ168" s="113">
        <f t="shared" ref="AQ168:AQ172" si="278">L168+M168</f>
        <v>0</v>
      </c>
      <c r="AR168" s="113">
        <f t="shared" ref="AR168:AR172" si="279">AF168</f>
        <v>0</v>
      </c>
      <c r="AS168" s="113">
        <f t="shared" ref="AS168:AS172" si="280">AM168+AN168</f>
        <v>0</v>
      </c>
      <c r="AT168" s="113">
        <f t="shared" ref="AT168:AT172" si="281">SUM(AQ168,AR168,AS168)</f>
        <v>0</v>
      </c>
      <c r="AU168" s="154"/>
      <c r="AV168" s="154"/>
      <c r="AW168" s="154"/>
      <c r="AX168" s="154"/>
      <c r="AY168" s="154"/>
      <c r="AZ168" s="154"/>
      <c r="BA168" s="154"/>
      <c r="BB168" s="155">
        <f t="shared" ref="BB168:BB172" si="282">SUM(AU168:BA168)-AT168</f>
        <v>0</v>
      </c>
    </row>
    <row r="169" spans="1:58" ht="90">
      <c r="B169" s="39"/>
      <c r="C169" s="388"/>
      <c r="D169" s="389"/>
      <c r="E169" s="390"/>
      <c r="F169" s="406">
        <v>2024</v>
      </c>
      <c r="G169" s="406">
        <v>2026</v>
      </c>
      <c r="H169" s="399" t="s">
        <v>792</v>
      </c>
      <c r="I169" s="87"/>
      <c r="J169" s="83"/>
      <c r="K169" s="83"/>
      <c r="L169" s="82" t="str">
        <f>IF(I169&lt;&gt;0,((VLOOKUP(I169,'1. Standard_Cost'!$B$4:$D$9,2)+VLOOKUP(I169,'1. Standard_Cost'!$B$4:$D$9,3))*J169*K169),"0")</f>
        <v>0</v>
      </c>
      <c r="M169" s="82">
        <f>L169*'1. Standard_Cost'!$F$4</f>
        <v>0</v>
      </c>
      <c r="N169" s="83"/>
      <c r="O169" s="83"/>
      <c r="P169" s="83"/>
      <c r="Q169" s="83"/>
      <c r="R169" s="84">
        <f>'1. Standard_Cost'!$B$13*N169*P169</f>
        <v>0</v>
      </c>
      <c r="S169" s="84">
        <f>N169*O169*P169*'1. Standard_Cost'!$C$13</f>
        <v>0</v>
      </c>
      <c r="T169" s="84">
        <f>N169*P169*Q169*'1. Standard_Cost'!$D$13</f>
        <v>0</v>
      </c>
      <c r="U169" s="84">
        <f>N169*O169*'1. Standard_Cost'!$E$13</f>
        <v>0</v>
      </c>
      <c r="V169" s="83"/>
      <c r="W169" s="83"/>
      <c r="X169" s="83"/>
      <c r="Y169" s="84">
        <f>+V169*((X169*'1. Standard_Cost'!$B$17)+(W169*X169*'1. Standard_Cost'!$C$17))</f>
        <v>0</v>
      </c>
      <c r="Z169" s="83"/>
      <c r="AA169" s="83"/>
      <c r="AB169" s="84">
        <f>+Z169*'1. Standard_Cost'!$B$21+AA169*'1. Standard_Cost'!$C$21</f>
        <v>0</v>
      </c>
      <c r="AC169" s="85"/>
      <c r="AD169" s="86"/>
      <c r="AE169" s="84">
        <f>SUM(AD169,AC169,AB169,Y169,U169,T169,S169,R169)*'1. Standard_Cost'!$B$29</f>
        <v>0</v>
      </c>
      <c r="AF169" s="84">
        <f t="shared" si="277"/>
        <v>0</v>
      </c>
      <c r="AG169" s="83"/>
      <c r="AH169" s="83"/>
      <c r="AI169" s="83"/>
      <c r="AJ169" s="87"/>
      <c r="AK169" s="87"/>
      <c r="AL169" s="87"/>
      <c r="AM169" s="84">
        <f>AG169*'1. Standard_Cost'!$B$25+'Incremental_Cost Year 4'!AH169*'1. Standard_Cost'!$C$25+'Incremental_Cost Year 4'!AI169*'1. Standard_Cost'!$D$25+'Incremental_Cost Year 4'!AJ169+'Incremental_Cost Year 4'!AL169+AK169</f>
        <v>0</v>
      </c>
      <c r="AN169" s="84">
        <f>AM169*'1. Standard_Cost'!$C$29</f>
        <v>0</v>
      </c>
      <c r="AO169" s="87"/>
      <c r="AQ169" s="113">
        <f t="shared" si="278"/>
        <v>0</v>
      </c>
      <c r="AR169" s="113">
        <f t="shared" si="279"/>
        <v>0</v>
      </c>
      <c r="AS169" s="113">
        <f t="shared" si="280"/>
        <v>0</v>
      </c>
      <c r="AT169" s="113">
        <f t="shared" si="281"/>
        <v>0</v>
      </c>
      <c r="AU169" s="154"/>
      <c r="AV169" s="154"/>
      <c r="AW169" s="154"/>
      <c r="AX169" s="154"/>
      <c r="AY169" s="154"/>
      <c r="AZ169" s="154"/>
      <c r="BA169" s="154"/>
      <c r="BB169" s="155">
        <f t="shared" si="282"/>
        <v>0</v>
      </c>
    </row>
    <row r="170" spans="1:58" ht="47.25">
      <c r="B170" s="39"/>
      <c r="C170" s="388"/>
      <c r="D170" s="389"/>
      <c r="E170" s="390"/>
      <c r="F170" s="406">
        <v>2024</v>
      </c>
      <c r="G170" s="406">
        <v>2026</v>
      </c>
      <c r="H170" s="404" t="s">
        <v>735</v>
      </c>
      <c r="I170" s="87"/>
      <c r="J170" s="83"/>
      <c r="K170" s="83"/>
      <c r="L170" s="82" t="str">
        <f>IF(I170&lt;&gt;0,((VLOOKUP(I170,'1. Standard_Cost'!$B$4:$D$9,2)+VLOOKUP(I170,'1. Standard_Cost'!$B$4:$D$9,3))*J170*K170),"0")</f>
        <v>0</v>
      </c>
      <c r="M170" s="82">
        <f>L170*'1. Standard_Cost'!$F$4</f>
        <v>0</v>
      </c>
      <c r="N170" s="83"/>
      <c r="O170" s="83"/>
      <c r="P170" s="83"/>
      <c r="Q170" s="83"/>
      <c r="R170" s="84">
        <f>'1. Standard_Cost'!$B$13*N170*P170</f>
        <v>0</v>
      </c>
      <c r="S170" s="84">
        <f>N170*O170*P170*'1. Standard_Cost'!$C$13</f>
        <v>0</v>
      </c>
      <c r="T170" s="84">
        <f>N170*P170*Q170*'1. Standard_Cost'!$D$13</f>
        <v>0</v>
      </c>
      <c r="U170" s="84">
        <f>N170*O170*'1. Standard_Cost'!$E$13</f>
        <v>0</v>
      </c>
      <c r="V170" s="83"/>
      <c r="W170" s="83"/>
      <c r="X170" s="83"/>
      <c r="Y170" s="84">
        <f>+V170*((X170*'1. Standard_Cost'!$B$17)+(W170*X170*'1. Standard_Cost'!$C$17))</f>
        <v>0</v>
      </c>
      <c r="Z170" s="83"/>
      <c r="AA170" s="83"/>
      <c r="AB170" s="84">
        <f>+Z170*'1. Standard_Cost'!$B$21+AA170*'1. Standard_Cost'!$C$21</f>
        <v>0</v>
      </c>
      <c r="AC170" s="85"/>
      <c r="AD170" s="86"/>
      <c r="AE170" s="84">
        <f>SUM(AD170,AC170,AB170,Y170,U170,T170,S170,R170)*'1. Standard_Cost'!$B$29</f>
        <v>0</v>
      </c>
      <c r="AF170" s="84">
        <f t="shared" si="277"/>
        <v>0</v>
      </c>
      <c r="AG170" s="83"/>
      <c r="AH170" s="83"/>
      <c r="AI170" s="83"/>
      <c r="AJ170" s="87"/>
      <c r="AK170" s="87"/>
      <c r="AL170" s="87"/>
      <c r="AM170" s="84">
        <f>AG170*'1. Standard_Cost'!$B$25+'Incremental_Cost Year 4'!AH170*'1. Standard_Cost'!$C$25+'Incremental_Cost Year 4'!AI170*'1. Standard_Cost'!$D$25+'Incremental_Cost Year 4'!AJ170+'Incremental_Cost Year 4'!AL170+AK170</f>
        <v>0</v>
      </c>
      <c r="AN170" s="84">
        <f>AM170*'1. Standard_Cost'!$C$29</f>
        <v>0</v>
      </c>
      <c r="AO170" s="87"/>
      <c r="AQ170" s="113">
        <f t="shared" si="278"/>
        <v>0</v>
      </c>
      <c r="AR170" s="113">
        <f t="shared" si="279"/>
        <v>0</v>
      </c>
      <c r="AS170" s="113">
        <f t="shared" si="280"/>
        <v>0</v>
      </c>
      <c r="AT170" s="113">
        <f t="shared" si="281"/>
        <v>0</v>
      </c>
      <c r="AU170" s="154"/>
      <c r="AV170" s="154"/>
      <c r="AW170" s="154"/>
      <c r="AX170" s="154"/>
      <c r="AY170" s="154"/>
      <c r="AZ170" s="154"/>
      <c r="BA170" s="154"/>
      <c r="BB170" s="155">
        <f t="shared" si="282"/>
        <v>0</v>
      </c>
    </row>
    <row r="171" spans="1:58" ht="31.5">
      <c r="B171" s="39"/>
      <c r="C171" s="388"/>
      <c r="D171" s="389"/>
      <c r="E171" s="390"/>
      <c r="F171" s="406">
        <v>2024</v>
      </c>
      <c r="G171" s="406">
        <v>2026</v>
      </c>
      <c r="H171" s="413" t="s">
        <v>782</v>
      </c>
      <c r="I171" s="87"/>
      <c r="J171" s="83"/>
      <c r="K171" s="83"/>
      <c r="L171" s="82" t="str">
        <f>IF(I171&lt;&gt;0,((VLOOKUP(I171,'1. Standard_Cost'!$B$4:$D$9,2)+VLOOKUP(I171,'1. Standard_Cost'!$B$4:$D$9,3))*J171*K171),"0")</f>
        <v>0</v>
      </c>
      <c r="M171" s="82">
        <f>L171*'1. Standard_Cost'!$F$4</f>
        <v>0</v>
      </c>
      <c r="N171" s="83"/>
      <c r="O171" s="83"/>
      <c r="P171" s="83"/>
      <c r="Q171" s="83"/>
      <c r="R171" s="84">
        <f>'1. Standard_Cost'!$B$13*N171*P171</f>
        <v>0</v>
      </c>
      <c r="S171" s="84">
        <f>N171*O171*P171*'1. Standard_Cost'!$C$13</f>
        <v>0</v>
      </c>
      <c r="T171" s="84">
        <f>N171*P171*Q171*'1. Standard_Cost'!$D$13</f>
        <v>0</v>
      </c>
      <c r="U171" s="84">
        <f>N171*O171*'1. Standard_Cost'!$E$13</f>
        <v>0</v>
      </c>
      <c r="V171" s="83"/>
      <c r="W171" s="83"/>
      <c r="X171" s="83"/>
      <c r="Y171" s="84">
        <f>+V171*((X171*'1. Standard_Cost'!$B$17)+(W171*X171*'1. Standard_Cost'!$C$17))</f>
        <v>0</v>
      </c>
      <c r="Z171" s="83"/>
      <c r="AA171" s="83"/>
      <c r="AB171" s="84">
        <f>+Z171*'1. Standard_Cost'!$B$21+AA171*'1. Standard_Cost'!$C$21</f>
        <v>0</v>
      </c>
      <c r="AC171" s="85"/>
      <c r="AD171" s="86"/>
      <c r="AE171" s="84">
        <f>SUM(AD171,AC171,AB171,Y171,U171,T171,S171,R171)*'1. Standard_Cost'!$B$29</f>
        <v>0</v>
      </c>
      <c r="AF171" s="84">
        <f t="shared" ref="AF171" si="283">SUM(AE171,AD171,AC171,AB171,Y171,U171,T171,S171,R171)</f>
        <v>0</v>
      </c>
      <c r="AG171" s="83"/>
      <c r="AH171" s="83"/>
      <c r="AI171" s="83"/>
      <c r="AJ171" s="87"/>
      <c r="AK171" s="87"/>
      <c r="AL171" s="87"/>
      <c r="AM171" s="84">
        <f>AG171*'1. Standard_Cost'!$B$25+'Incremental_Cost Year 4'!AH171*'1. Standard_Cost'!$C$25+'Incremental_Cost Year 4'!AI171*'1. Standard_Cost'!$D$25+'Incremental_Cost Year 4'!AJ171+'Incremental_Cost Year 4'!AL171+AK171</f>
        <v>0</v>
      </c>
      <c r="AN171" s="84">
        <f>AM171*'1. Standard_Cost'!$C$29</f>
        <v>0</v>
      </c>
      <c r="AO171" s="87"/>
      <c r="AQ171" s="113">
        <f t="shared" ref="AQ171" si="284">L171+M171</f>
        <v>0</v>
      </c>
      <c r="AR171" s="113">
        <f t="shared" ref="AR171" si="285">AF171</f>
        <v>0</v>
      </c>
      <c r="AS171" s="113">
        <f t="shared" ref="AS171" si="286">AM171+AN171</f>
        <v>0</v>
      </c>
      <c r="AT171" s="113">
        <f t="shared" ref="AT171" si="287">SUM(AQ171,AR171,AS171)</f>
        <v>0</v>
      </c>
      <c r="AU171" s="154"/>
      <c r="AV171" s="154"/>
      <c r="AW171" s="154"/>
      <c r="AX171" s="154"/>
      <c r="AY171" s="154"/>
      <c r="AZ171" s="154"/>
      <c r="BA171" s="154"/>
      <c r="BB171" s="155">
        <f t="shared" ref="BB171" si="288">SUM(AU171:BA171)-AT171</f>
        <v>0</v>
      </c>
    </row>
    <row r="172" spans="1:58" ht="60">
      <c r="B172" s="391"/>
      <c r="C172" s="392"/>
      <c r="D172" s="393"/>
      <c r="E172" s="394"/>
      <c r="F172" s="406">
        <v>2024</v>
      </c>
      <c r="G172" s="406">
        <v>2024</v>
      </c>
      <c r="H172" s="399" t="s">
        <v>734</v>
      </c>
      <c r="I172" s="87"/>
      <c r="J172" s="83"/>
      <c r="K172" s="83"/>
      <c r="L172" s="82" t="str">
        <f>IF(I172&lt;&gt;0,((VLOOKUP(I172,'1. Standard_Cost'!$B$4:$D$9,2)+VLOOKUP(I172,'1. Standard_Cost'!$B$4:$D$9,3))*J172*K172),"0")</f>
        <v>0</v>
      </c>
      <c r="M172" s="82">
        <f>L172*'1. Standard_Cost'!$F$4</f>
        <v>0</v>
      </c>
      <c r="N172" s="83"/>
      <c r="O172" s="83"/>
      <c r="P172" s="83"/>
      <c r="Q172" s="83"/>
      <c r="R172" s="84">
        <f>'1. Standard_Cost'!$B$13*N172*P172</f>
        <v>0</v>
      </c>
      <c r="S172" s="84">
        <f>N172*O172*P172*'1. Standard_Cost'!$C$13</f>
        <v>0</v>
      </c>
      <c r="T172" s="84">
        <f>N172*P172*Q172*'1. Standard_Cost'!$D$13</f>
        <v>0</v>
      </c>
      <c r="U172" s="84">
        <f>N172*O172*'1. Standard_Cost'!$E$13</f>
        <v>0</v>
      </c>
      <c r="V172" s="83"/>
      <c r="W172" s="83"/>
      <c r="X172" s="83"/>
      <c r="Y172" s="84">
        <f>+V172*((X172*'1. Standard_Cost'!$B$17)+(W172*X172*'1. Standard_Cost'!$C$17))</f>
        <v>0</v>
      </c>
      <c r="Z172" s="83"/>
      <c r="AA172" s="83"/>
      <c r="AB172" s="84">
        <f>+Z172*'1. Standard_Cost'!$B$21+AA172*'1. Standard_Cost'!$C$21</f>
        <v>0</v>
      </c>
      <c r="AC172" s="85"/>
      <c r="AD172" s="86"/>
      <c r="AE172" s="84">
        <f>SUM(AD172,AC172,AB172,Y172,U172,T172,S172,R172)*'1. Standard_Cost'!$B$29</f>
        <v>0</v>
      </c>
      <c r="AF172" s="84">
        <f t="shared" si="277"/>
        <v>0</v>
      </c>
      <c r="AG172" s="83"/>
      <c r="AH172" s="83"/>
      <c r="AI172" s="83"/>
      <c r="AJ172" s="87"/>
      <c r="AK172" s="87"/>
      <c r="AL172" s="87"/>
      <c r="AM172" s="84">
        <f>AG172*'1. Standard_Cost'!$B$25+'Incremental_Cost Year 4'!AH172*'1. Standard_Cost'!$C$25+'Incremental_Cost Year 4'!AI172*'1. Standard_Cost'!$D$25+'Incremental_Cost Year 4'!AJ172+'Incremental_Cost Year 4'!AL172+AK172</f>
        <v>0</v>
      </c>
      <c r="AN172" s="84">
        <f>AM172*'1. Standard_Cost'!$C$29</f>
        <v>0</v>
      </c>
      <c r="AO172" s="87"/>
      <c r="AQ172" s="113">
        <f t="shared" si="278"/>
        <v>0</v>
      </c>
      <c r="AR172" s="113">
        <f t="shared" si="279"/>
        <v>0</v>
      </c>
      <c r="AS172" s="113">
        <f t="shared" si="280"/>
        <v>0</v>
      </c>
      <c r="AT172" s="113">
        <f t="shared" si="281"/>
        <v>0</v>
      </c>
      <c r="AU172" s="154"/>
      <c r="AV172" s="154"/>
      <c r="AW172" s="154"/>
      <c r="AX172" s="154"/>
      <c r="AY172" s="154"/>
      <c r="AZ172" s="154"/>
      <c r="BA172" s="154"/>
      <c r="BB172" s="155">
        <f t="shared" si="282"/>
        <v>0</v>
      </c>
    </row>
    <row r="173" spans="1:58" ht="26.25">
      <c r="B173" s="397"/>
      <c r="C173" s="398"/>
      <c r="D173" s="395" t="s">
        <v>781</v>
      </c>
      <c r="E173" s="263" t="s">
        <v>736</v>
      </c>
      <c r="F173" s="403">
        <v>2024</v>
      </c>
      <c r="G173" s="403">
        <v>2026</v>
      </c>
      <c r="H173" s="405" t="s">
        <v>173</v>
      </c>
      <c r="I173" s="156"/>
      <c r="J173" s="156"/>
      <c r="K173" s="156"/>
      <c r="L173" s="84">
        <f>SUM(L168:L172)</f>
        <v>0</v>
      </c>
      <c r="M173" s="84">
        <f>SUM(M168:M172)</f>
        <v>0</v>
      </c>
      <c r="N173" s="156"/>
      <c r="O173" s="156"/>
      <c r="P173" s="156"/>
      <c r="Q173" s="156"/>
      <c r="R173" s="84">
        <f t="shared" ref="R173:U173" si="289">SUM(R168:R172)</f>
        <v>0</v>
      </c>
      <c r="S173" s="84">
        <f t="shared" si="289"/>
        <v>0</v>
      </c>
      <c r="T173" s="84">
        <f t="shared" si="289"/>
        <v>0</v>
      </c>
      <c r="U173" s="84">
        <f t="shared" si="289"/>
        <v>0</v>
      </c>
      <c r="V173" s="156"/>
      <c r="W173" s="156"/>
      <c r="X173" s="156"/>
      <c r="Y173" s="84">
        <f>SUM(Y168:Y172)</f>
        <v>0</v>
      </c>
      <c r="Z173" s="84"/>
      <c r="AA173" s="156"/>
      <c r="AB173" s="84">
        <f>SUM(AB168:AB172)</f>
        <v>0</v>
      </c>
      <c r="AC173" s="84">
        <f>SUM(AC168:AC172)</f>
        <v>0</v>
      </c>
      <c r="AD173" s="84">
        <f t="shared" ref="AD173:AF173" si="290">SUM(AD167:AD172)</f>
        <v>0</v>
      </c>
      <c r="AE173" s="84">
        <f t="shared" si="290"/>
        <v>0</v>
      </c>
      <c r="AF173" s="84">
        <f t="shared" si="290"/>
        <v>0</v>
      </c>
      <c r="AG173" s="156"/>
      <c r="AH173" s="156"/>
      <c r="AI173" s="156"/>
      <c r="AJ173" s="84">
        <f>SUM(AJ168:AJ172)</f>
        <v>0</v>
      </c>
      <c r="AK173" s="84">
        <f>SUM(AK168:AK172)</f>
        <v>0</v>
      </c>
      <c r="AL173" s="84">
        <f t="shared" ref="AL173:AN173" si="291">SUM(AL167:AL172)</f>
        <v>0</v>
      </c>
      <c r="AM173" s="84">
        <f t="shared" si="291"/>
        <v>0</v>
      </c>
      <c r="AN173" s="84">
        <f t="shared" si="291"/>
        <v>0</v>
      </c>
      <c r="AO173" s="157"/>
      <c r="AP173" s="158"/>
      <c r="AQ173" s="84">
        <f t="shared" ref="AQ173:BB173" si="292">SUM(AQ168:AQ172)</f>
        <v>0</v>
      </c>
      <c r="AR173" s="84">
        <f t="shared" si="292"/>
        <v>0</v>
      </c>
      <c r="AS173" s="84">
        <f t="shared" si="292"/>
        <v>0</v>
      </c>
      <c r="AT173" s="84">
        <f t="shared" si="292"/>
        <v>0</v>
      </c>
      <c r="AU173" s="84">
        <f t="shared" si="292"/>
        <v>0</v>
      </c>
      <c r="AV173" s="84">
        <f t="shared" si="292"/>
        <v>0</v>
      </c>
      <c r="AW173" s="84">
        <f t="shared" si="292"/>
        <v>0</v>
      </c>
      <c r="AX173" s="84">
        <f t="shared" si="292"/>
        <v>0</v>
      </c>
      <c r="AY173" s="84">
        <f t="shared" si="292"/>
        <v>0</v>
      </c>
      <c r="AZ173" s="84">
        <f t="shared" si="292"/>
        <v>0</v>
      </c>
      <c r="BA173" s="84">
        <f t="shared" si="292"/>
        <v>0</v>
      </c>
      <c r="BB173" s="84">
        <f t="shared" si="292"/>
        <v>0</v>
      </c>
    </row>
    <row r="174" spans="1:58" ht="49.15" customHeight="1">
      <c r="A174" s="97"/>
      <c r="B174" s="190"/>
      <c r="C174" s="526" t="s">
        <v>737</v>
      </c>
      <c r="D174" s="527"/>
      <c r="E174" s="528"/>
      <c r="F174" s="130"/>
      <c r="G174" s="191"/>
      <c r="H174" s="98" t="s">
        <v>183</v>
      </c>
      <c r="I174" s="167"/>
      <c r="J174" s="161"/>
      <c r="K174" s="161"/>
      <c r="L174" s="162">
        <f>SUM(L182)</f>
        <v>0</v>
      </c>
      <c r="M174" s="162">
        <f>SUM(M182)</f>
        <v>0</v>
      </c>
      <c r="N174" s="161"/>
      <c r="O174" s="161"/>
      <c r="P174" s="161"/>
      <c r="Q174" s="161"/>
      <c r="R174" s="162">
        <f t="shared" ref="R174:U174" si="293">SUM(R182)</f>
        <v>0</v>
      </c>
      <c r="S174" s="162">
        <f t="shared" si="293"/>
        <v>0</v>
      </c>
      <c r="T174" s="162">
        <f t="shared" si="293"/>
        <v>0</v>
      </c>
      <c r="U174" s="162">
        <f t="shared" si="293"/>
        <v>0</v>
      </c>
      <c r="V174" s="161"/>
      <c r="W174" s="161"/>
      <c r="X174" s="161"/>
      <c r="Y174" s="162">
        <f t="shared" ref="Y174:AF174" si="294">SUM(Y182)</f>
        <v>0</v>
      </c>
      <c r="Z174" s="162">
        <f t="shared" si="294"/>
        <v>0</v>
      </c>
      <c r="AA174" s="162">
        <f t="shared" si="294"/>
        <v>0</v>
      </c>
      <c r="AB174" s="162">
        <f t="shared" si="294"/>
        <v>0</v>
      </c>
      <c r="AC174" s="162">
        <f t="shared" si="294"/>
        <v>0</v>
      </c>
      <c r="AD174" s="162">
        <f t="shared" si="294"/>
        <v>0</v>
      </c>
      <c r="AE174" s="162">
        <f t="shared" si="294"/>
        <v>0</v>
      </c>
      <c r="AF174" s="162">
        <f t="shared" si="294"/>
        <v>0</v>
      </c>
      <c r="AG174" s="162"/>
      <c r="AH174" s="161"/>
      <c r="AI174" s="161"/>
      <c r="AJ174" s="162">
        <f t="shared" ref="AJ174:AN174" si="295">SUM(AJ182)</f>
        <v>0</v>
      </c>
      <c r="AK174" s="162">
        <f t="shared" si="295"/>
        <v>0</v>
      </c>
      <c r="AL174" s="162">
        <f t="shared" si="295"/>
        <v>0</v>
      </c>
      <c r="AM174" s="162">
        <f t="shared" si="295"/>
        <v>0</v>
      </c>
      <c r="AN174" s="162">
        <f t="shared" si="295"/>
        <v>0</v>
      </c>
      <c r="AO174" s="163"/>
      <c r="AP174" s="164"/>
      <c r="AQ174" s="162">
        <f t="shared" ref="AQ174:BB174" si="296">SUM(AQ182)</f>
        <v>0</v>
      </c>
      <c r="AR174" s="162">
        <f t="shared" si="296"/>
        <v>0</v>
      </c>
      <c r="AS174" s="162">
        <f t="shared" si="296"/>
        <v>0</v>
      </c>
      <c r="AT174" s="162">
        <f t="shared" si="296"/>
        <v>0</v>
      </c>
      <c r="AU174" s="162">
        <f t="shared" si="296"/>
        <v>0</v>
      </c>
      <c r="AV174" s="162">
        <f t="shared" si="296"/>
        <v>0</v>
      </c>
      <c r="AW174" s="162">
        <f t="shared" si="296"/>
        <v>0</v>
      </c>
      <c r="AX174" s="162">
        <f t="shared" si="296"/>
        <v>0</v>
      </c>
      <c r="AY174" s="162">
        <f t="shared" si="296"/>
        <v>0</v>
      </c>
      <c r="AZ174" s="162">
        <f t="shared" si="296"/>
        <v>0</v>
      </c>
      <c r="BA174" s="162">
        <f t="shared" si="296"/>
        <v>0</v>
      </c>
      <c r="BB174" s="162">
        <f t="shared" si="296"/>
        <v>0</v>
      </c>
      <c r="BC174" s="28"/>
      <c r="BD174" s="28"/>
      <c r="BE174" s="28"/>
      <c r="BF174" s="28"/>
    </row>
    <row r="175" spans="1:58" ht="47.25">
      <c r="B175" s="244"/>
      <c r="C175" s="385"/>
      <c r="D175" s="386"/>
      <c r="E175" s="387"/>
      <c r="F175" s="402">
        <v>2024</v>
      </c>
      <c r="G175" s="402">
        <v>2025</v>
      </c>
      <c r="H175" s="404" t="s">
        <v>741</v>
      </c>
      <c r="I175" s="87"/>
      <c r="J175" s="83"/>
      <c r="K175" s="83"/>
      <c r="L175" s="82" t="str">
        <f>IF(I175&lt;&gt;0,((VLOOKUP(I175,'1. Standard_Cost'!$B$4:$D$9,2)+VLOOKUP(I175,'1. Standard_Cost'!$B$4:$D$9,3))*J175*K175),"0")</f>
        <v>0</v>
      </c>
      <c r="M175" s="82">
        <f>L175*'1. Standard_Cost'!$F$4</f>
        <v>0</v>
      </c>
      <c r="N175" s="83"/>
      <c r="O175" s="83"/>
      <c r="P175" s="83"/>
      <c r="Q175" s="83"/>
      <c r="R175" s="84">
        <f>'1. Standard_Cost'!$B$13*N175*P175</f>
        <v>0</v>
      </c>
      <c r="S175" s="84">
        <f>N175*O175*P175*'1. Standard_Cost'!$C$13</f>
        <v>0</v>
      </c>
      <c r="T175" s="84">
        <f>N175*P175*Q175*'1. Standard_Cost'!$D$13</f>
        <v>0</v>
      </c>
      <c r="U175" s="84">
        <f>N175*O175*'1. Standard_Cost'!$E$13</f>
        <v>0</v>
      </c>
      <c r="V175" s="83"/>
      <c r="W175" s="83"/>
      <c r="X175" s="83"/>
      <c r="Y175" s="84">
        <f>+V175*((X175*'1. Standard_Cost'!$B$17)+(W175*X175*'1. Standard_Cost'!$C$17))</f>
        <v>0</v>
      </c>
      <c r="Z175" s="83"/>
      <c r="AA175" s="83"/>
      <c r="AB175" s="84">
        <f>+Z175*'1. Standard_Cost'!$B$21+AA175*'1. Standard_Cost'!$C$21</f>
        <v>0</v>
      </c>
      <c r="AC175" s="85"/>
      <c r="AD175" s="86"/>
      <c r="AE175" s="84">
        <f>SUM(AD175,AC175,AB175,Y175,U175,T175,S175,R175)*'1. Standard_Cost'!$B$29</f>
        <v>0</v>
      </c>
      <c r="AF175" s="84">
        <f t="shared" ref="AF175:AF177" si="297">SUM(AE175,AD175,AC175,AB175,Y175,U175,T175,S175,R175)</f>
        <v>0</v>
      </c>
      <c r="AG175" s="83"/>
      <c r="AH175" s="83"/>
      <c r="AI175" s="83"/>
      <c r="AJ175" s="87"/>
      <c r="AK175" s="87"/>
      <c r="AL175" s="87"/>
      <c r="AM175" s="84">
        <f>AG175*'1. Standard_Cost'!$B$25+'Incremental_Cost Year 4'!AH175*'1. Standard_Cost'!$C$25+'Incremental_Cost Year 4'!AI175*'1. Standard_Cost'!$D$25+'Incremental_Cost Year 4'!AJ175+'Incremental_Cost Year 4'!AL175+AK175</f>
        <v>0</v>
      </c>
      <c r="AN175" s="84">
        <f>AM175*'1. Standard_Cost'!$C$29</f>
        <v>0</v>
      </c>
      <c r="AO175" s="87"/>
      <c r="AQ175" s="113">
        <f t="shared" ref="AQ175:AQ177" si="298">L175+M175</f>
        <v>0</v>
      </c>
      <c r="AR175" s="113">
        <f t="shared" ref="AR175:AR177" si="299">AF175</f>
        <v>0</v>
      </c>
      <c r="AS175" s="113">
        <f t="shared" ref="AS175:AS177" si="300">AM175+AN175</f>
        <v>0</v>
      </c>
      <c r="AT175" s="113">
        <f t="shared" ref="AT175:AT177" si="301">SUM(AQ175,AR175,AS175)</f>
        <v>0</v>
      </c>
      <c r="AU175" s="154"/>
      <c r="AV175" s="154"/>
      <c r="AW175" s="154"/>
      <c r="AX175" s="154"/>
      <c r="AY175" s="154"/>
      <c r="AZ175" s="154"/>
      <c r="BA175" s="154"/>
      <c r="BB175" s="155">
        <f t="shared" ref="BB175:BB177" si="302">SUM(AU175:BA175)-AT175</f>
        <v>0</v>
      </c>
    </row>
    <row r="176" spans="1:58" ht="60">
      <c r="B176" s="39"/>
      <c r="C176" s="388"/>
      <c r="D176" s="389"/>
      <c r="E176" s="390"/>
      <c r="F176" s="402">
        <v>2024</v>
      </c>
      <c r="G176" s="402">
        <v>2026</v>
      </c>
      <c r="H176" s="399" t="s">
        <v>739</v>
      </c>
      <c r="I176" s="87"/>
      <c r="J176" s="83"/>
      <c r="K176" s="83"/>
      <c r="L176" s="82" t="str">
        <f>IF(I176&lt;&gt;0,((VLOOKUP(I176,'1. Standard_Cost'!$B$4:$D$9,2)+VLOOKUP(I176,'1. Standard_Cost'!$B$4:$D$9,3))*J176*K176),"0")</f>
        <v>0</v>
      </c>
      <c r="M176" s="82">
        <f>L176*'1. Standard_Cost'!$F$4</f>
        <v>0</v>
      </c>
      <c r="N176" s="83"/>
      <c r="O176" s="83"/>
      <c r="P176" s="83"/>
      <c r="Q176" s="83"/>
      <c r="R176" s="84">
        <f>'1. Standard_Cost'!$B$13*N176*P176</f>
        <v>0</v>
      </c>
      <c r="S176" s="84">
        <f>N176*O176*P176*'1. Standard_Cost'!$C$13</f>
        <v>0</v>
      </c>
      <c r="T176" s="84">
        <f>N176*P176*Q176*'1. Standard_Cost'!$D$13</f>
        <v>0</v>
      </c>
      <c r="U176" s="84">
        <f>N176*O176*'1. Standard_Cost'!$E$13</f>
        <v>0</v>
      </c>
      <c r="V176" s="83"/>
      <c r="W176" s="83"/>
      <c r="X176" s="83"/>
      <c r="Y176" s="84">
        <f>+V176*((X176*'1. Standard_Cost'!$B$17)+(W176*X176*'1. Standard_Cost'!$C$17))</f>
        <v>0</v>
      </c>
      <c r="Z176" s="83"/>
      <c r="AA176" s="83"/>
      <c r="AB176" s="84">
        <f>+Z176*'1. Standard_Cost'!$B$21+AA176*'1. Standard_Cost'!$C$21</f>
        <v>0</v>
      </c>
      <c r="AC176" s="85"/>
      <c r="AD176" s="86"/>
      <c r="AE176" s="84">
        <f>SUM(AD176,AC176,AB176,Y176,U176,T176,S176,R176)*'1. Standard_Cost'!$B$29</f>
        <v>0</v>
      </c>
      <c r="AF176" s="84">
        <f t="shared" si="297"/>
        <v>0</v>
      </c>
      <c r="AG176" s="83"/>
      <c r="AH176" s="83"/>
      <c r="AI176" s="83"/>
      <c r="AJ176" s="87"/>
      <c r="AK176" s="87"/>
      <c r="AL176" s="87"/>
      <c r="AM176" s="84">
        <f>AG176*'1. Standard_Cost'!$B$25+'Incremental_Cost Year 4'!AH176*'1. Standard_Cost'!$C$25+'Incremental_Cost Year 4'!AI176*'1. Standard_Cost'!$D$25+'Incremental_Cost Year 4'!AJ176+'Incremental_Cost Year 4'!AL176+AK176</f>
        <v>0</v>
      </c>
      <c r="AN176" s="84">
        <f>AM176*'1. Standard_Cost'!$C$29</f>
        <v>0</v>
      </c>
      <c r="AO176" s="87"/>
      <c r="AQ176" s="113">
        <f t="shared" si="298"/>
        <v>0</v>
      </c>
      <c r="AR176" s="113">
        <f t="shared" si="299"/>
        <v>0</v>
      </c>
      <c r="AS176" s="113">
        <f t="shared" si="300"/>
        <v>0</v>
      </c>
      <c r="AT176" s="113">
        <f t="shared" si="301"/>
        <v>0</v>
      </c>
      <c r="AU176" s="154"/>
      <c r="AV176" s="154"/>
      <c r="AW176" s="154"/>
      <c r="AX176" s="154"/>
      <c r="AY176" s="154"/>
      <c r="AZ176" s="154"/>
      <c r="BA176" s="154"/>
      <c r="BB176" s="155">
        <f t="shared" si="302"/>
        <v>0</v>
      </c>
    </row>
    <row r="177" spans="1:58" ht="31.5">
      <c r="B177" s="391"/>
      <c r="C177" s="392"/>
      <c r="D177" s="393"/>
      <c r="E177" s="394"/>
      <c r="F177" s="402">
        <v>2024</v>
      </c>
      <c r="G177" s="402">
        <v>2026</v>
      </c>
      <c r="H177" s="404" t="s">
        <v>740</v>
      </c>
      <c r="I177" s="87"/>
      <c r="J177" s="83"/>
      <c r="K177" s="83"/>
      <c r="L177" s="82" t="str">
        <f>IF(I177&lt;&gt;0,((VLOOKUP(I177,'1. Standard_Cost'!$B$4:$D$9,2)+VLOOKUP(I177,'1. Standard_Cost'!$B$4:$D$9,3))*J177*K177),"0")</f>
        <v>0</v>
      </c>
      <c r="M177" s="82">
        <f>L177*'1. Standard_Cost'!$F$4</f>
        <v>0</v>
      </c>
      <c r="N177" s="83"/>
      <c r="O177" s="83"/>
      <c r="P177" s="83"/>
      <c r="Q177" s="83"/>
      <c r="R177" s="84">
        <f>'1. Standard_Cost'!$B$13*N177*P177</f>
        <v>0</v>
      </c>
      <c r="S177" s="84">
        <f>N177*O177*P177*'1. Standard_Cost'!$C$13</f>
        <v>0</v>
      </c>
      <c r="T177" s="84">
        <f>N177*P177*Q177*'1. Standard_Cost'!$D$13</f>
        <v>0</v>
      </c>
      <c r="U177" s="84">
        <f>N177*O177*'1. Standard_Cost'!$E$13</f>
        <v>0</v>
      </c>
      <c r="V177" s="83"/>
      <c r="W177" s="83"/>
      <c r="X177" s="83"/>
      <c r="Y177" s="84">
        <f>+V177*((X177*'1. Standard_Cost'!$B$17)+(W177*X177*'1. Standard_Cost'!$C$17))</f>
        <v>0</v>
      </c>
      <c r="Z177" s="83"/>
      <c r="AA177" s="83"/>
      <c r="AB177" s="84">
        <f>+Z177*'1. Standard_Cost'!$B$21+AA177*'1. Standard_Cost'!$C$21</f>
        <v>0</v>
      </c>
      <c r="AC177" s="85"/>
      <c r="AD177" s="86"/>
      <c r="AE177" s="84">
        <f>SUM(AD177,AC177,AB177,Y177,U177,T177,S177,R177)*'1. Standard_Cost'!$B$29</f>
        <v>0</v>
      </c>
      <c r="AF177" s="84">
        <f t="shared" si="297"/>
        <v>0</v>
      </c>
      <c r="AG177" s="83"/>
      <c r="AH177" s="83"/>
      <c r="AI177" s="83"/>
      <c r="AJ177" s="87"/>
      <c r="AK177" s="87"/>
      <c r="AL177" s="87"/>
      <c r="AM177" s="84">
        <f>AG177*'1. Standard_Cost'!$B$25+'Incremental_Cost Year 4'!AH177*'1. Standard_Cost'!$C$25+'Incremental_Cost Year 4'!AI177*'1. Standard_Cost'!$D$25+'Incremental_Cost Year 4'!AJ177+'Incremental_Cost Year 4'!AL177+AK177</f>
        <v>0</v>
      </c>
      <c r="AN177" s="84">
        <f>AM177*'1. Standard_Cost'!$C$29</f>
        <v>0</v>
      </c>
      <c r="AO177" s="87"/>
      <c r="AQ177" s="113">
        <f t="shared" si="298"/>
        <v>0</v>
      </c>
      <c r="AR177" s="113">
        <f t="shared" si="299"/>
        <v>0</v>
      </c>
      <c r="AS177" s="113">
        <f t="shared" si="300"/>
        <v>0</v>
      </c>
      <c r="AT177" s="113">
        <f t="shared" si="301"/>
        <v>0</v>
      </c>
      <c r="AU177" s="154"/>
      <c r="AV177" s="154"/>
      <c r="AW177" s="154"/>
      <c r="AX177" s="154"/>
      <c r="AY177" s="154"/>
      <c r="AZ177" s="154"/>
      <c r="BA177" s="154"/>
      <c r="BB177" s="155">
        <f t="shared" si="302"/>
        <v>0</v>
      </c>
    </row>
    <row r="178" spans="1:58" ht="39">
      <c r="B178" s="397"/>
      <c r="C178" s="398"/>
      <c r="D178" s="395" t="s">
        <v>538</v>
      </c>
      <c r="E178" s="263" t="s">
        <v>738</v>
      </c>
      <c r="F178" s="334">
        <v>2024</v>
      </c>
      <c r="G178" s="334">
        <v>2026</v>
      </c>
      <c r="H178" s="395"/>
      <c r="I178" s="156"/>
      <c r="J178" s="156"/>
      <c r="K178" s="156"/>
      <c r="L178" s="84">
        <f>SUM(L175:L177)</f>
        <v>0</v>
      </c>
      <c r="M178" s="84">
        <f>SUM(M175:M177)</f>
        <v>0</v>
      </c>
      <c r="N178" s="156"/>
      <c r="O178" s="156"/>
      <c r="P178" s="156"/>
      <c r="Q178" s="156"/>
      <c r="R178" s="84">
        <f t="shared" ref="R178:U178" si="303">SUM(R175:R177)</f>
        <v>0</v>
      </c>
      <c r="S178" s="84">
        <f t="shared" si="303"/>
        <v>0</v>
      </c>
      <c r="T178" s="84">
        <f t="shared" si="303"/>
        <v>0</v>
      </c>
      <c r="U178" s="84">
        <f t="shared" si="303"/>
        <v>0</v>
      </c>
      <c r="V178" s="156"/>
      <c r="W178" s="156"/>
      <c r="X178" s="156"/>
      <c r="Y178" s="84">
        <f>SUM(Y175:Y177)</f>
        <v>0</v>
      </c>
      <c r="Z178" s="84"/>
      <c r="AA178" s="156"/>
      <c r="AB178" s="84">
        <f>SUM(AB175:AB177)</f>
        <v>0</v>
      </c>
      <c r="AC178" s="84">
        <f>SUM(AC175:AC177)</f>
        <v>0</v>
      </c>
      <c r="AD178" s="84">
        <f t="shared" ref="AD178:AF178" si="304">SUM(AD173:AD177)</f>
        <v>0</v>
      </c>
      <c r="AE178" s="84">
        <f t="shared" si="304"/>
        <v>0</v>
      </c>
      <c r="AF178" s="84">
        <f t="shared" si="304"/>
        <v>0</v>
      </c>
      <c r="AG178" s="156"/>
      <c r="AH178" s="156"/>
      <c r="AI178" s="156"/>
      <c r="AJ178" s="84">
        <f>SUM(AJ175:AJ177)</f>
        <v>0</v>
      </c>
      <c r="AK178" s="84">
        <f>SUM(AK175:AK177)</f>
        <v>0</v>
      </c>
      <c r="AL178" s="84">
        <f t="shared" ref="AL178:AN178" si="305">SUM(AL173:AL177)</f>
        <v>0</v>
      </c>
      <c r="AM178" s="84">
        <f t="shared" si="305"/>
        <v>0</v>
      </c>
      <c r="AN178" s="84">
        <f t="shared" si="305"/>
        <v>0</v>
      </c>
      <c r="AO178" s="157"/>
      <c r="AP178" s="158"/>
      <c r="AQ178" s="84">
        <f t="shared" ref="AQ178:BB178" si="306">SUM(AQ175:AQ177)</f>
        <v>0</v>
      </c>
      <c r="AR178" s="84">
        <f t="shared" si="306"/>
        <v>0</v>
      </c>
      <c r="AS178" s="84">
        <f t="shared" si="306"/>
        <v>0</v>
      </c>
      <c r="AT178" s="84">
        <f t="shared" si="306"/>
        <v>0</v>
      </c>
      <c r="AU178" s="84">
        <f t="shared" si="306"/>
        <v>0</v>
      </c>
      <c r="AV178" s="84">
        <f t="shared" si="306"/>
        <v>0</v>
      </c>
      <c r="AW178" s="84">
        <f t="shared" si="306"/>
        <v>0</v>
      </c>
      <c r="AX178" s="84">
        <f t="shared" si="306"/>
        <v>0</v>
      </c>
      <c r="AY178" s="84">
        <f t="shared" si="306"/>
        <v>0</v>
      </c>
      <c r="AZ178" s="84">
        <f t="shared" si="306"/>
        <v>0</v>
      </c>
      <c r="BA178" s="84">
        <f t="shared" si="306"/>
        <v>0</v>
      </c>
      <c r="BB178" s="84">
        <f t="shared" si="306"/>
        <v>0</v>
      </c>
    </row>
    <row r="179" spans="1:58" ht="78.75">
      <c r="B179" s="244"/>
      <c r="C179" s="385"/>
      <c r="D179" s="386"/>
      <c r="E179" s="387"/>
      <c r="F179" s="408">
        <v>2024</v>
      </c>
      <c r="G179" s="408">
        <v>2024</v>
      </c>
      <c r="H179" s="409" t="s">
        <v>795</v>
      </c>
      <c r="I179" s="87"/>
      <c r="J179" s="83"/>
      <c r="K179" s="83"/>
      <c r="L179" s="82" t="str">
        <f>IF(I179&lt;&gt;0,((VLOOKUP(I179,'1. Standard_Cost'!$B$4:$D$9,2)+VLOOKUP(I179,'1. Standard_Cost'!$B$4:$D$9,3))*J179*K179),"0")</f>
        <v>0</v>
      </c>
      <c r="M179" s="82">
        <f>L179*'1. Standard_Cost'!$F$4</f>
        <v>0</v>
      </c>
      <c r="N179" s="83"/>
      <c r="O179" s="83"/>
      <c r="P179" s="83"/>
      <c r="Q179" s="83"/>
      <c r="R179" s="84">
        <f>'1. Standard_Cost'!$B$13*N179*P179</f>
        <v>0</v>
      </c>
      <c r="S179" s="84">
        <f>N179*O179*P179*'1. Standard_Cost'!$C$13</f>
        <v>0</v>
      </c>
      <c r="T179" s="84">
        <f>N179*P179*Q179*'1. Standard_Cost'!$D$13</f>
        <v>0</v>
      </c>
      <c r="U179" s="84">
        <f>N179*O179*'1. Standard_Cost'!$E$13</f>
        <v>0</v>
      </c>
      <c r="V179" s="83"/>
      <c r="W179" s="83"/>
      <c r="X179" s="83"/>
      <c r="Y179" s="84">
        <f>+V179*((X179*'1. Standard_Cost'!$B$17)+(W179*X179*'1. Standard_Cost'!$C$17))</f>
        <v>0</v>
      </c>
      <c r="Z179" s="83"/>
      <c r="AA179" s="83"/>
      <c r="AB179" s="84">
        <f>+Z179*'1. Standard_Cost'!$B$21+AA179*'1. Standard_Cost'!$C$21</f>
        <v>0</v>
      </c>
      <c r="AC179" s="85"/>
      <c r="AD179" s="86"/>
      <c r="AE179" s="84">
        <f>SUM(AD179,AC179,AB179,Y179,U179,T179,S179,R179)*'1. Standard_Cost'!$B$29</f>
        <v>0</v>
      </c>
      <c r="AF179" s="84">
        <f t="shared" ref="AF179:AF181" si="307">SUM(AE179,AD179,AC179,AB179,Y179,U179,T179,S179,R179)</f>
        <v>0</v>
      </c>
      <c r="AG179" s="83"/>
      <c r="AH179" s="83"/>
      <c r="AI179" s="83"/>
      <c r="AJ179" s="87"/>
      <c r="AK179" s="87"/>
      <c r="AL179" s="87"/>
      <c r="AM179" s="84">
        <f>AG179*'1. Standard_Cost'!$B$25+'Incremental_Cost Year 4'!AH179*'1. Standard_Cost'!$C$25+'Incremental_Cost Year 4'!AI179*'1. Standard_Cost'!$D$25+'Incremental_Cost Year 4'!AJ179+'Incremental_Cost Year 4'!AL179+AK179</f>
        <v>0</v>
      </c>
      <c r="AN179" s="84">
        <f>AM179*'1. Standard_Cost'!$C$29</f>
        <v>0</v>
      </c>
      <c r="AO179" s="87"/>
      <c r="AQ179" s="113">
        <f t="shared" ref="AQ179:AQ181" si="308">L179+M179</f>
        <v>0</v>
      </c>
      <c r="AR179" s="113">
        <f t="shared" ref="AR179:AR181" si="309">AF179</f>
        <v>0</v>
      </c>
      <c r="AS179" s="113">
        <f t="shared" ref="AS179:AS181" si="310">AM179+AN179</f>
        <v>0</v>
      </c>
      <c r="AT179" s="113">
        <f t="shared" ref="AT179:AT181" si="311">SUM(AQ179,AR179,AS179)</f>
        <v>0</v>
      </c>
      <c r="AU179" s="154"/>
      <c r="AV179" s="154"/>
      <c r="AW179" s="154"/>
      <c r="AX179" s="154"/>
      <c r="AY179" s="154"/>
      <c r="AZ179" s="154"/>
      <c r="BA179" s="154"/>
      <c r="BB179" s="155">
        <f t="shared" ref="BB179:BB181" si="312">SUM(AU179:BA179)-AT179</f>
        <v>0</v>
      </c>
    </row>
    <row r="180" spans="1:58" ht="47.25">
      <c r="B180" s="39"/>
      <c r="C180" s="388"/>
      <c r="D180" s="389"/>
      <c r="E180" s="390"/>
      <c r="F180" s="408">
        <v>2024</v>
      </c>
      <c r="G180" s="408">
        <v>2026</v>
      </c>
      <c r="H180" s="410" t="s">
        <v>796</v>
      </c>
      <c r="I180" s="87"/>
      <c r="J180" s="83"/>
      <c r="K180" s="83"/>
      <c r="L180" s="82" t="str">
        <f>IF(I180&lt;&gt;0,((VLOOKUP(I180,'1. Standard_Cost'!$B$4:$D$9,2)+VLOOKUP(I180,'1. Standard_Cost'!$B$4:$D$9,3))*J180*K180),"0")</f>
        <v>0</v>
      </c>
      <c r="M180" s="82">
        <f>L180*'1. Standard_Cost'!$F$4</f>
        <v>0</v>
      </c>
      <c r="N180" s="83"/>
      <c r="O180" s="83"/>
      <c r="P180" s="83"/>
      <c r="Q180" s="83"/>
      <c r="R180" s="84">
        <f>'1. Standard_Cost'!$B$13*N180*P180</f>
        <v>0</v>
      </c>
      <c r="S180" s="84">
        <f>N180*O180*P180*'1. Standard_Cost'!$C$13</f>
        <v>0</v>
      </c>
      <c r="T180" s="84">
        <f>N180*P180*Q180*'1. Standard_Cost'!$D$13</f>
        <v>0</v>
      </c>
      <c r="U180" s="84">
        <f>N180*O180*'1. Standard_Cost'!$E$13</f>
        <v>0</v>
      </c>
      <c r="V180" s="83"/>
      <c r="W180" s="83"/>
      <c r="X180" s="83"/>
      <c r="Y180" s="84">
        <f>+V180*((X180*'1. Standard_Cost'!$B$17)+(W180*X180*'1. Standard_Cost'!$C$17))</f>
        <v>0</v>
      </c>
      <c r="Z180" s="83"/>
      <c r="AA180" s="83"/>
      <c r="AB180" s="84">
        <f>+Z180*'1. Standard_Cost'!$B$21+AA180*'1. Standard_Cost'!$C$21</f>
        <v>0</v>
      </c>
      <c r="AC180" s="85"/>
      <c r="AD180" s="86"/>
      <c r="AE180" s="84">
        <f>SUM(AD180,AC180,AB180,Y180,U180,T180,S180,R180)*'1. Standard_Cost'!$B$29</f>
        <v>0</v>
      </c>
      <c r="AF180" s="84">
        <f t="shared" si="307"/>
        <v>0</v>
      </c>
      <c r="AG180" s="83"/>
      <c r="AH180" s="83"/>
      <c r="AI180" s="83"/>
      <c r="AJ180" s="87"/>
      <c r="AK180" s="87"/>
      <c r="AL180" s="87"/>
      <c r="AM180" s="84">
        <f>AG180*'1. Standard_Cost'!$B$25+'Incremental_Cost Year 4'!AH180*'1. Standard_Cost'!$C$25+'Incremental_Cost Year 4'!AI180*'1. Standard_Cost'!$D$25+'Incremental_Cost Year 4'!AJ180+'Incremental_Cost Year 4'!AL180+AK180</f>
        <v>0</v>
      </c>
      <c r="AN180" s="84">
        <f>AM180*'1. Standard_Cost'!$C$29</f>
        <v>0</v>
      </c>
      <c r="AO180" s="87"/>
      <c r="AQ180" s="113">
        <f t="shared" si="308"/>
        <v>0</v>
      </c>
      <c r="AR180" s="113">
        <f t="shared" si="309"/>
        <v>0</v>
      </c>
      <c r="AS180" s="113">
        <f t="shared" si="310"/>
        <v>0</v>
      </c>
      <c r="AT180" s="113">
        <f t="shared" si="311"/>
        <v>0</v>
      </c>
      <c r="AU180" s="154"/>
      <c r="AV180" s="154"/>
      <c r="AW180" s="154"/>
      <c r="AX180" s="154"/>
      <c r="AY180" s="154"/>
      <c r="AZ180" s="154"/>
      <c r="BA180" s="154"/>
      <c r="BB180" s="155">
        <f t="shared" si="312"/>
        <v>0</v>
      </c>
    </row>
    <row r="181" spans="1:58" ht="63">
      <c r="B181" s="391"/>
      <c r="C181" s="392"/>
      <c r="D181" s="393"/>
      <c r="E181" s="394"/>
      <c r="F181" s="408">
        <v>2024</v>
      </c>
      <c r="G181" s="408">
        <v>2026</v>
      </c>
      <c r="H181" s="410" t="s">
        <v>746</v>
      </c>
      <c r="I181" s="87"/>
      <c r="J181" s="83"/>
      <c r="K181" s="83"/>
      <c r="L181" s="82" t="str">
        <f>IF(I181&lt;&gt;0,((VLOOKUP(I181,'1. Standard_Cost'!$B$4:$D$9,2)+VLOOKUP(I181,'1. Standard_Cost'!$B$4:$D$9,3))*J181*K181),"0")</f>
        <v>0</v>
      </c>
      <c r="M181" s="82">
        <f>L181*'1. Standard_Cost'!$F$4</f>
        <v>0</v>
      </c>
      <c r="N181" s="83"/>
      <c r="O181" s="83"/>
      <c r="P181" s="83"/>
      <c r="Q181" s="83"/>
      <c r="R181" s="84">
        <f>'1. Standard_Cost'!$B$13*N181*P181</f>
        <v>0</v>
      </c>
      <c r="S181" s="84">
        <f>N181*O181*P181*'1. Standard_Cost'!$C$13</f>
        <v>0</v>
      </c>
      <c r="T181" s="84">
        <f>N181*P181*Q181*'1. Standard_Cost'!$D$13</f>
        <v>0</v>
      </c>
      <c r="U181" s="84">
        <f>N181*O181*'1. Standard_Cost'!$E$13</f>
        <v>0</v>
      </c>
      <c r="V181" s="83"/>
      <c r="W181" s="83"/>
      <c r="X181" s="83"/>
      <c r="Y181" s="84">
        <f>+V181*((X181*'1. Standard_Cost'!$B$17)+(W181*X181*'1. Standard_Cost'!$C$17))</f>
        <v>0</v>
      </c>
      <c r="Z181" s="83"/>
      <c r="AA181" s="83"/>
      <c r="AB181" s="84">
        <f>+Z181*'1. Standard_Cost'!$B$21+AA181*'1. Standard_Cost'!$C$21</f>
        <v>0</v>
      </c>
      <c r="AC181" s="85"/>
      <c r="AD181" s="86"/>
      <c r="AE181" s="84">
        <f>SUM(AD181,AC181,AB181,Y181,U181,T181,S181,R181)*'1. Standard_Cost'!$B$29</f>
        <v>0</v>
      </c>
      <c r="AF181" s="84">
        <f t="shared" si="307"/>
        <v>0</v>
      </c>
      <c r="AG181" s="83"/>
      <c r="AH181" s="83"/>
      <c r="AI181" s="83"/>
      <c r="AJ181" s="87"/>
      <c r="AK181" s="87"/>
      <c r="AL181" s="87"/>
      <c r="AM181" s="84">
        <f>AG181*'1. Standard_Cost'!$B$25+'Incremental_Cost Year 4'!AH181*'1. Standard_Cost'!$C$25+'Incremental_Cost Year 4'!AI181*'1. Standard_Cost'!$D$25+'Incremental_Cost Year 4'!AJ181+'Incremental_Cost Year 4'!AL181+AK181</f>
        <v>0</v>
      </c>
      <c r="AN181" s="84">
        <f>AM181*'1. Standard_Cost'!$C$29</f>
        <v>0</v>
      </c>
      <c r="AO181" s="87"/>
      <c r="AQ181" s="113">
        <f t="shared" si="308"/>
        <v>0</v>
      </c>
      <c r="AR181" s="113">
        <f t="shared" si="309"/>
        <v>0</v>
      </c>
      <c r="AS181" s="113">
        <f t="shared" si="310"/>
        <v>0</v>
      </c>
      <c r="AT181" s="113">
        <f t="shared" si="311"/>
        <v>0</v>
      </c>
      <c r="AU181" s="154"/>
      <c r="AV181" s="154"/>
      <c r="AW181" s="154"/>
      <c r="AX181" s="154"/>
      <c r="AY181" s="154"/>
      <c r="AZ181" s="154"/>
      <c r="BA181" s="154"/>
      <c r="BB181" s="155">
        <f t="shared" si="312"/>
        <v>0</v>
      </c>
    </row>
    <row r="182" spans="1:58" ht="39">
      <c r="B182" s="397"/>
      <c r="C182" s="398"/>
      <c r="D182" s="263" t="s">
        <v>742</v>
      </c>
      <c r="E182" s="263" t="s">
        <v>745</v>
      </c>
      <c r="F182" s="407">
        <v>2024</v>
      </c>
      <c r="G182" s="407">
        <v>2026</v>
      </c>
      <c r="H182" s="395"/>
      <c r="I182" s="156"/>
      <c r="J182" s="156"/>
      <c r="K182" s="156"/>
      <c r="L182" s="84">
        <f>SUM(L179:L181)</f>
        <v>0</v>
      </c>
      <c r="M182" s="84">
        <f>SUM(M179:M181)</f>
        <v>0</v>
      </c>
      <c r="N182" s="156"/>
      <c r="O182" s="156"/>
      <c r="P182" s="156"/>
      <c r="Q182" s="156"/>
      <c r="R182" s="84">
        <f t="shared" ref="R182:U182" si="313">SUM(R179:R181)</f>
        <v>0</v>
      </c>
      <c r="S182" s="84">
        <f t="shared" si="313"/>
        <v>0</v>
      </c>
      <c r="T182" s="84">
        <f t="shared" si="313"/>
        <v>0</v>
      </c>
      <c r="U182" s="84">
        <f t="shared" si="313"/>
        <v>0</v>
      </c>
      <c r="V182" s="156"/>
      <c r="W182" s="156"/>
      <c r="X182" s="156"/>
      <c r="Y182" s="84">
        <f>SUM(Y179:Y181)</f>
        <v>0</v>
      </c>
      <c r="Z182" s="84"/>
      <c r="AA182" s="156"/>
      <c r="AB182" s="84">
        <f t="shared" ref="AB182:AF182" si="314">SUM(AB179:AB181)</f>
        <v>0</v>
      </c>
      <c r="AC182" s="84">
        <f t="shared" si="314"/>
        <v>0</v>
      </c>
      <c r="AD182" s="84">
        <f t="shared" si="314"/>
        <v>0</v>
      </c>
      <c r="AE182" s="84">
        <f t="shared" si="314"/>
        <v>0</v>
      </c>
      <c r="AF182" s="84">
        <f t="shared" si="314"/>
        <v>0</v>
      </c>
      <c r="AG182" s="156"/>
      <c r="AH182" s="156"/>
      <c r="AI182" s="156"/>
      <c r="AJ182" s="84">
        <f t="shared" ref="AJ182:AN182" si="315">SUM(AJ179:AJ181)</f>
        <v>0</v>
      </c>
      <c r="AK182" s="84">
        <f t="shared" si="315"/>
        <v>0</v>
      </c>
      <c r="AL182" s="84">
        <f t="shared" si="315"/>
        <v>0</v>
      </c>
      <c r="AM182" s="84">
        <f t="shared" si="315"/>
        <v>0</v>
      </c>
      <c r="AN182" s="84">
        <f t="shared" si="315"/>
        <v>0</v>
      </c>
      <c r="AO182" s="157"/>
      <c r="AP182" s="158"/>
      <c r="AQ182" s="84">
        <f t="shared" ref="AQ182:BB182" si="316">SUM(AQ179:AQ181)</f>
        <v>0</v>
      </c>
      <c r="AR182" s="84">
        <f t="shared" si="316"/>
        <v>0</v>
      </c>
      <c r="AS182" s="84">
        <f t="shared" si="316"/>
        <v>0</v>
      </c>
      <c r="AT182" s="84">
        <f t="shared" si="316"/>
        <v>0</v>
      </c>
      <c r="AU182" s="84">
        <f t="shared" si="316"/>
        <v>0</v>
      </c>
      <c r="AV182" s="84">
        <f t="shared" si="316"/>
        <v>0</v>
      </c>
      <c r="AW182" s="84">
        <f t="shared" si="316"/>
        <v>0</v>
      </c>
      <c r="AX182" s="84">
        <f t="shared" si="316"/>
        <v>0</v>
      </c>
      <c r="AY182" s="84">
        <f t="shared" si="316"/>
        <v>0</v>
      </c>
      <c r="AZ182" s="84">
        <f t="shared" si="316"/>
        <v>0</v>
      </c>
      <c r="BA182" s="84">
        <f t="shared" si="316"/>
        <v>0</v>
      </c>
      <c r="BB182" s="84">
        <f t="shared" si="316"/>
        <v>0</v>
      </c>
    </row>
    <row r="183" spans="1:58" ht="47.25">
      <c r="B183" s="244"/>
      <c r="C183" s="385"/>
      <c r="D183" s="386"/>
      <c r="E183" s="387"/>
      <c r="F183" s="408">
        <v>2024</v>
      </c>
      <c r="G183" s="408">
        <v>2025</v>
      </c>
      <c r="H183" s="410" t="s">
        <v>747</v>
      </c>
      <c r="I183" s="87"/>
      <c r="J183" s="83"/>
      <c r="K183" s="83"/>
      <c r="L183" s="82" t="str">
        <f>IF(I183&lt;&gt;0,((VLOOKUP(I183,'1. Standard_Cost'!$B$4:$D$9,2)+VLOOKUP(I183,'1. Standard_Cost'!$B$4:$D$9,3))*J183*K183),"0")</f>
        <v>0</v>
      </c>
      <c r="M183" s="82">
        <f>L183*'1. Standard_Cost'!$F$4</f>
        <v>0</v>
      </c>
      <c r="N183" s="83"/>
      <c r="O183" s="83"/>
      <c r="P183" s="83"/>
      <c r="Q183" s="83"/>
      <c r="R183" s="84">
        <f>'1. Standard_Cost'!$B$13*N183*P183</f>
        <v>0</v>
      </c>
      <c r="S183" s="84">
        <f>N183*O183*P183*'1. Standard_Cost'!$C$13</f>
        <v>0</v>
      </c>
      <c r="T183" s="84">
        <f>N183*P183*Q183*'1. Standard_Cost'!$D$13</f>
        <v>0</v>
      </c>
      <c r="U183" s="84">
        <f>N183*O183*'1. Standard_Cost'!$E$13</f>
        <v>0</v>
      </c>
      <c r="V183" s="83"/>
      <c r="W183" s="83"/>
      <c r="X183" s="83"/>
      <c r="Y183" s="84">
        <f>+V183*((X183*'1. Standard_Cost'!$B$17)+(W183*X183*'1. Standard_Cost'!$C$17))</f>
        <v>0</v>
      </c>
      <c r="Z183" s="83"/>
      <c r="AA183" s="83"/>
      <c r="AB183" s="84">
        <f>+Z183*'1. Standard_Cost'!$B$21+AA183*'1. Standard_Cost'!$C$21</f>
        <v>0</v>
      </c>
      <c r="AC183" s="85"/>
      <c r="AD183" s="86"/>
      <c r="AE183" s="84">
        <f>SUM(AD183,AC183,AB183,Y183,U183,T183,S183,R183)*'1. Standard_Cost'!$B$29</f>
        <v>0</v>
      </c>
      <c r="AF183" s="84">
        <f t="shared" ref="AF183:AF184" si="317">SUM(AE183,AD183,AC183,AB183,Y183,U183,T183,S183,R183)</f>
        <v>0</v>
      </c>
      <c r="AG183" s="83"/>
      <c r="AH183" s="83"/>
      <c r="AI183" s="83"/>
      <c r="AJ183" s="87"/>
      <c r="AK183" s="87"/>
      <c r="AL183" s="87"/>
      <c r="AM183" s="84">
        <f>AG183*'1. Standard_Cost'!$B$25+'Incremental_Cost Year 4'!AH183*'1. Standard_Cost'!$C$25+'Incremental_Cost Year 4'!AI183*'1. Standard_Cost'!$D$25+'Incremental_Cost Year 4'!AJ183+'Incremental_Cost Year 4'!AL183+AK183</f>
        <v>0</v>
      </c>
      <c r="AN183" s="84">
        <f>AM183*'1. Standard_Cost'!$C$29</f>
        <v>0</v>
      </c>
      <c r="AO183" s="87"/>
      <c r="AQ183" s="113">
        <f t="shared" ref="AQ183:AQ184" si="318">L183+M183</f>
        <v>0</v>
      </c>
      <c r="AR183" s="113">
        <f t="shared" ref="AR183:AR184" si="319">AF183</f>
        <v>0</v>
      </c>
      <c r="AS183" s="113">
        <f t="shared" ref="AS183:AS184" si="320">AM183+AN183</f>
        <v>0</v>
      </c>
      <c r="AT183" s="113">
        <f t="shared" ref="AT183:AT184" si="321">SUM(AQ183,AR183,AS183)</f>
        <v>0</v>
      </c>
      <c r="AU183" s="154"/>
      <c r="AV183" s="154"/>
      <c r="AW183" s="154"/>
      <c r="AX183" s="154"/>
      <c r="AY183" s="154"/>
      <c r="AZ183" s="154"/>
      <c r="BA183" s="154"/>
      <c r="BB183" s="155">
        <f t="shared" ref="BB183:BB184" si="322">SUM(AU183:BA183)-AT183</f>
        <v>0</v>
      </c>
    </row>
    <row r="184" spans="1:58" ht="77.25">
      <c r="B184" s="39"/>
      <c r="C184" s="388"/>
      <c r="D184" s="389"/>
      <c r="E184" s="390"/>
      <c r="F184" s="408">
        <v>2024</v>
      </c>
      <c r="G184" s="408">
        <v>2026</v>
      </c>
      <c r="H184" s="410" t="s">
        <v>748</v>
      </c>
      <c r="I184" s="87"/>
      <c r="J184" s="83"/>
      <c r="K184" s="83"/>
      <c r="L184" s="82" t="str">
        <f>IF(I184&lt;&gt;0,((VLOOKUP(I184,'1. Standard_Cost'!$B$4:$D$9,2)+VLOOKUP(I184,'1. Standard_Cost'!$B$4:$D$9,3))*J184*K184),"0")</f>
        <v>0</v>
      </c>
      <c r="M184" s="82">
        <f>L184*'1. Standard_Cost'!$F$4</f>
        <v>0</v>
      </c>
      <c r="N184" s="83"/>
      <c r="O184" s="83"/>
      <c r="P184" s="83"/>
      <c r="Q184" s="83"/>
      <c r="R184" s="84">
        <f>'1. Standard_Cost'!$B$13*N184*P184</f>
        <v>0</v>
      </c>
      <c r="S184" s="84">
        <f>N184*O184*P184*'1. Standard_Cost'!$C$13</f>
        <v>0</v>
      </c>
      <c r="T184" s="84">
        <f>N184*P184*Q184*'1. Standard_Cost'!$D$13</f>
        <v>0</v>
      </c>
      <c r="U184" s="84">
        <f>N184*O184*'1. Standard_Cost'!$E$13</f>
        <v>0</v>
      </c>
      <c r="V184" s="83"/>
      <c r="W184" s="83"/>
      <c r="X184" s="83"/>
      <c r="Y184" s="84">
        <f>+V184*((X184*'1. Standard_Cost'!$B$17)+(W184*X184*'1. Standard_Cost'!$C$17))</f>
        <v>0</v>
      </c>
      <c r="Z184" s="83"/>
      <c r="AA184" s="83"/>
      <c r="AB184" s="84">
        <f>+Z184*'1. Standard_Cost'!$B$21+AA184*'1. Standard_Cost'!$C$21</f>
        <v>0</v>
      </c>
      <c r="AC184" s="85"/>
      <c r="AD184" s="86"/>
      <c r="AE184" s="84">
        <f>SUM(AD184,AC184,AB184,Y184,U184,T184,S184,R184)*'1. Standard_Cost'!$B$29</f>
        <v>0</v>
      </c>
      <c r="AF184" s="84">
        <f t="shared" si="317"/>
        <v>0</v>
      </c>
      <c r="AG184" s="83"/>
      <c r="AH184" s="83"/>
      <c r="AI184" s="83"/>
      <c r="AJ184" s="87"/>
      <c r="AK184" s="87"/>
      <c r="AL184" s="87"/>
      <c r="AM184" s="84">
        <f>AG184*'1. Standard_Cost'!$B$25+'Incremental_Cost Year 4'!AH184*'1. Standard_Cost'!$C$25+'Incremental_Cost Year 4'!AI184*'1. Standard_Cost'!$D$25+'Incremental_Cost Year 4'!AJ184+'Incremental_Cost Year 4'!AL184+AK184</f>
        <v>0</v>
      </c>
      <c r="AN184" s="84">
        <f>AM184*'1. Standard_Cost'!$C$29</f>
        <v>0</v>
      </c>
      <c r="AO184" s="87"/>
      <c r="AQ184" s="113">
        <f t="shared" si="318"/>
        <v>0</v>
      </c>
      <c r="AR184" s="113">
        <f t="shared" si="319"/>
        <v>0</v>
      </c>
      <c r="AS184" s="113">
        <f t="shared" si="320"/>
        <v>0</v>
      </c>
      <c r="AT184" s="113">
        <f t="shared" si="321"/>
        <v>0</v>
      </c>
      <c r="AU184" s="154"/>
      <c r="AV184" s="154"/>
      <c r="AW184" s="154"/>
      <c r="AX184" s="154"/>
      <c r="AY184" s="154"/>
      <c r="AZ184" s="154"/>
      <c r="BA184" s="154"/>
      <c r="BB184" s="155">
        <f t="shared" si="322"/>
        <v>0</v>
      </c>
    </row>
    <row r="185" spans="1:58" ht="31.5">
      <c r="B185" s="39"/>
      <c r="C185" s="388"/>
      <c r="D185" s="389"/>
      <c r="E185" s="390"/>
      <c r="F185" s="408">
        <v>2024</v>
      </c>
      <c r="G185" s="408">
        <v>2026</v>
      </c>
      <c r="H185" s="410" t="s">
        <v>751</v>
      </c>
      <c r="I185" s="87"/>
      <c r="J185" s="83"/>
      <c r="K185" s="83"/>
      <c r="L185" s="82" t="str">
        <f>IF(I185&lt;&gt;0,((VLOOKUP(I185,'1. Standard_Cost'!$B$4:$D$9,2)+VLOOKUP(I185,'1. Standard_Cost'!$B$4:$D$9,3))*J185*K185),"0")</f>
        <v>0</v>
      </c>
      <c r="M185" s="82">
        <f>L185*'1. Standard_Cost'!$F$4</f>
        <v>0</v>
      </c>
      <c r="N185" s="83"/>
      <c r="O185" s="83"/>
      <c r="P185" s="83"/>
      <c r="Q185" s="83"/>
      <c r="R185" s="84">
        <f>'1. Standard_Cost'!$B$13*N185*P185</f>
        <v>0</v>
      </c>
      <c r="S185" s="84">
        <f>N185*O185*P185*'1. Standard_Cost'!$C$13</f>
        <v>0</v>
      </c>
      <c r="T185" s="84">
        <f>N185*P185*Q185*'1. Standard_Cost'!$D$13</f>
        <v>0</v>
      </c>
      <c r="U185" s="84">
        <f>N185*O185*'1. Standard_Cost'!$E$13</f>
        <v>0</v>
      </c>
      <c r="V185" s="83"/>
      <c r="W185" s="83"/>
      <c r="X185" s="83"/>
      <c r="Y185" s="84">
        <f>+V185*((X185*'1. Standard_Cost'!$B$17)+(W185*X185*'1. Standard_Cost'!$C$17))</f>
        <v>0</v>
      </c>
      <c r="Z185" s="83"/>
      <c r="AA185" s="83"/>
      <c r="AB185" s="84">
        <f>+Z185*'1. Standard_Cost'!$B$21+AA185*'1. Standard_Cost'!$C$21</f>
        <v>0</v>
      </c>
      <c r="AC185" s="85"/>
      <c r="AD185" s="86"/>
      <c r="AE185" s="84">
        <f>SUM(AD185,AC185,AB185,Y185,U185,T185,S185,R185)*'1. Standard_Cost'!$B$29</f>
        <v>0</v>
      </c>
      <c r="AF185" s="84">
        <f t="shared" ref="AF185:AF187" si="323">SUM(AE185,AD185,AC185,AB185,Y185,U185,T185,S185,R185)</f>
        <v>0</v>
      </c>
      <c r="AG185" s="83"/>
      <c r="AH185" s="83"/>
      <c r="AI185" s="83"/>
      <c r="AJ185" s="87"/>
      <c r="AK185" s="87"/>
      <c r="AL185" s="87"/>
      <c r="AM185" s="84">
        <f>AG185*'1. Standard_Cost'!$B$25+'Incremental_Cost Year 4'!AH185*'1. Standard_Cost'!$C$25+'Incremental_Cost Year 4'!AI185*'1. Standard_Cost'!$D$25+'Incremental_Cost Year 4'!AJ185+'Incremental_Cost Year 4'!AL185+AK185</f>
        <v>0</v>
      </c>
      <c r="AN185" s="84">
        <f>AM185*'1. Standard_Cost'!$C$29</f>
        <v>0</v>
      </c>
      <c r="AO185" s="87"/>
      <c r="AQ185" s="113">
        <f t="shared" ref="AQ185:AQ187" si="324">L185+M185</f>
        <v>0</v>
      </c>
      <c r="AR185" s="113">
        <f t="shared" ref="AR185:AR187" si="325">AF185</f>
        <v>0</v>
      </c>
      <c r="AS185" s="113">
        <f t="shared" ref="AS185:AS187" si="326">AM185+AN185</f>
        <v>0</v>
      </c>
      <c r="AT185" s="113">
        <f t="shared" ref="AT185:AT187" si="327">SUM(AQ185,AR185,AS185)</f>
        <v>0</v>
      </c>
      <c r="AU185" s="154"/>
      <c r="AV185" s="154"/>
      <c r="AW185" s="154"/>
      <c r="AX185" s="154"/>
      <c r="AY185" s="154"/>
      <c r="AZ185" s="154"/>
      <c r="BA185" s="154"/>
      <c r="BB185" s="155">
        <f t="shared" ref="BB185:BB187" si="328">SUM(AU185:BA185)-AT185</f>
        <v>0</v>
      </c>
    </row>
    <row r="186" spans="1:58" ht="47.25">
      <c r="B186" s="39"/>
      <c r="C186" s="388"/>
      <c r="D186" s="389"/>
      <c r="E186" s="390"/>
      <c r="F186" s="408">
        <v>2024</v>
      </c>
      <c r="G186" s="408">
        <v>2026</v>
      </c>
      <c r="H186" s="410" t="s">
        <v>750</v>
      </c>
      <c r="I186" s="87"/>
      <c r="J186" s="83"/>
      <c r="K186" s="83"/>
      <c r="L186" s="82" t="str">
        <f>IF(I186&lt;&gt;0,((VLOOKUP(I186,'1. Standard_Cost'!$B$4:$D$9,2)+VLOOKUP(I186,'1. Standard_Cost'!$B$4:$D$9,3))*J186*K186),"0")</f>
        <v>0</v>
      </c>
      <c r="M186" s="82">
        <f>L186*'1. Standard_Cost'!$F$4</f>
        <v>0</v>
      </c>
      <c r="N186" s="83"/>
      <c r="O186" s="83"/>
      <c r="P186" s="83"/>
      <c r="Q186" s="83"/>
      <c r="R186" s="84">
        <f>'1. Standard_Cost'!$B$13*N186*P186</f>
        <v>0</v>
      </c>
      <c r="S186" s="84">
        <f>N186*O186*P186*'1. Standard_Cost'!$C$13</f>
        <v>0</v>
      </c>
      <c r="T186" s="84">
        <f>N186*P186*Q186*'1. Standard_Cost'!$D$13</f>
        <v>0</v>
      </c>
      <c r="U186" s="84">
        <f>N186*O186*'1. Standard_Cost'!$E$13</f>
        <v>0</v>
      </c>
      <c r="V186" s="83"/>
      <c r="W186" s="83"/>
      <c r="X186" s="83"/>
      <c r="Y186" s="84">
        <f>+V186*((X186*'1. Standard_Cost'!$B$17)+(W186*X186*'1. Standard_Cost'!$C$17))</f>
        <v>0</v>
      </c>
      <c r="Z186" s="83"/>
      <c r="AA186" s="83"/>
      <c r="AB186" s="84">
        <f>+Z186*'1. Standard_Cost'!$B$21+AA186*'1. Standard_Cost'!$C$21</f>
        <v>0</v>
      </c>
      <c r="AC186" s="85"/>
      <c r="AD186" s="86"/>
      <c r="AE186" s="84">
        <f>SUM(AD186,AC186,AB186,Y186,U186,T186,S186,R186)*'1. Standard_Cost'!$B$29</f>
        <v>0</v>
      </c>
      <c r="AF186" s="84">
        <f t="shared" si="323"/>
        <v>0</v>
      </c>
      <c r="AG186" s="83"/>
      <c r="AH186" s="83"/>
      <c r="AI186" s="83"/>
      <c r="AJ186" s="87"/>
      <c r="AK186" s="87"/>
      <c r="AL186" s="87"/>
      <c r="AM186" s="84">
        <f>AG186*'1. Standard_Cost'!$B$25+'Incremental_Cost Year 4'!AH186*'1. Standard_Cost'!$C$25+'Incremental_Cost Year 4'!AI186*'1. Standard_Cost'!$D$25+'Incremental_Cost Year 4'!AJ186+'Incremental_Cost Year 4'!AL186+AK186</f>
        <v>0</v>
      </c>
      <c r="AN186" s="84">
        <f>AM186*'1. Standard_Cost'!$C$29</f>
        <v>0</v>
      </c>
      <c r="AO186" s="87"/>
      <c r="AQ186" s="113">
        <f t="shared" si="324"/>
        <v>0</v>
      </c>
      <c r="AR186" s="113">
        <f t="shared" si="325"/>
        <v>0</v>
      </c>
      <c r="AS186" s="113">
        <f t="shared" si="326"/>
        <v>0</v>
      </c>
      <c r="AT186" s="113">
        <f t="shared" si="327"/>
        <v>0</v>
      </c>
      <c r="AU186" s="154"/>
      <c r="AV186" s="154"/>
      <c r="AW186" s="154"/>
      <c r="AX186" s="154"/>
      <c r="AY186" s="154"/>
      <c r="AZ186" s="154"/>
      <c r="BA186" s="154"/>
      <c r="BB186" s="155">
        <f t="shared" si="328"/>
        <v>0</v>
      </c>
    </row>
    <row r="187" spans="1:58" ht="78.75">
      <c r="B187" s="391"/>
      <c r="C187" s="392"/>
      <c r="D187" s="393"/>
      <c r="E187" s="394"/>
      <c r="F187" s="408">
        <v>2024</v>
      </c>
      <c r="G187" s="408">
        <v>2026</v>
      </c>
      <c r="H187" s="410" t="s">
        <v>749</v>
      </c>
      <c r="I187" s="87"/>
      <c r="J187" s="83"/>
      <c r="K187" s="83"/>
      <c r="L187" s="82" t="str">
        <f>IF(I187&lt;&gt;0,((VLOOKUP(I187,'1. Standard_Cost'!$B$4:$D$9,2)+VLOOKUP(I187,'1. Standard_Cost'!$B$4:$D$9,3))*J187*K187),"0")</f>
        <v>0</v>
      </c>
      <c r="M187" s="82">
        <f>L187*'1. Standard_Cost'!$F$4</f>
        <v>0</v>
      </c>
      <c r="N187" s="83"/>
      <c r="O187" s="83"/>
      <c r="P187" s="83"/>
      <c r="Q187" s="83"/>
      <c r="R187" s="84">
        <f>'1. Standard_Cost'!$B$13*N187*P187</f>
        <v>0</v>
      </c>
      <c r="S187" s="84">
        <f>N187*O187*P187*'1. Standard_Cost'!$C$13</f>
        <v>0</v>
      </c>
      <c r="T187" s="84">
        <f>N187*P187*Q187*'1. Standard_Cost'!$D$13</f>
        <v>0</v>
      </c>
      <c r="U187" s="84">
        <f>N187*O187*'1. Standard_Cost'!$E$13</f>
        <v>0</v>
      </c>
      <c r="V187" s="83"/>
      <c r="W187" s="83"/>
      <c r="X187" s="83"/>
      <c r="Y187" s="84">
        <f>+V187*((X187*'1. Standard_Cost'!$B$17)+(W187*X187*'1. Standard_Cost'!$C$17))</f>
        <v>0</v>
      </c>
      <c r="Z187" s="83"/>
      <c r="AA187" s="83"/>
      <c r="AB187" s="84">
        <f>+Z187*'1. Standard_Cost'!$B$21+AA187*'1. Standard_Cost'!$C$21</f>
        <v>0</v>
      </c>
      <c r="AC187" s="85"/>
      <c r="AD187" s="86"/>
      <c r="AE187" s="84">
        <f>SUM(AD187,AC187,AB187,Y187,U187,T187,S187,R187)*'1. Standard_Cost'!$B$29</f>
        <v>0</v>
      </c>
      <c r="AF187" s="84">
        <f t="shared" si="323"/>
        <v>0</v>
      </c>
      <c r="AG187" s="83"/>
      <c r="AH187" s="83"/>
      <c r="AI187" s="83"/>
      <c r="AJ187" s="87"/>
      <c r="AK187" s="87"/>
      <c r="AL187" s="87"/>
      <c r="AM187" s="84">
        <f>AG187*'1. Standard_Cost'!$B$25+'Incremental_Cost Year 4'!AH187*'1. Standard_Cost'!$C$25+'Incremental_Cost Year 4'!AI187*'1. Standard_Cost'!$D$25+'Incremental_Cost Year 4'!AJ187+'Incremental_Cost Year 4'!AL187+AK187</f>
        <v>0</v>
      </c>
      <c r="AN187" s="84">
        <f>AM187*'1. Standard_Cost'!$C$29</f>
        <v>0</v>
      </c>
      <c r="AO187" s="87"/>
      <c r="AQ187" s="113">
        <f t="shared" si="324"/>
        <v>0</v>
      </c>
      <c r="AR187" s="113">
        <f t="shared" si="325"/>
        <v>0</v>
      </c>
      <c r="AS187" s="113">
        <f t="shared" si="326"/>
        <v>0</v>
      </c>
      <c r="AT187" s="113">
        <f t="shared" si="327"/>
        <v>0</v>
      </c>
      <c r="AU187" s="154"/>
      <c r="AV187" s="154"/>
      <c r="AW187" s="154"/>
      <c r="AX187" s="154"/>
      <c r="AY187" s="154"/>
      <c r="AZ187" s="154"/>
      <c r="BA187" s="154"/>
      <c r="BB187" s="155">
        <f t="shared" si="328"/>
        <v>0</v>
      </c>
    </row>
    <row r="188" spans="1:58" ht="26.25">
      <c r="B188" s="397"/>
      <c r="C188" s="398"/>
      <c r="D188" s="395" t="s">
        <v>744</v>
      </c>
      <c r="E188" s="263" t="s">
        <v>743</v>
      </c>
      <c r="F188" s="407">
        <v>2024</v>
      </c>
      <c r="G188" s="407">
        <v>2026</v>
      </c>
      <c r="H188" s="395"/>
      <c r="I188" s="156"/>
      <c r="J188" s="156"/>
      <c r="K188" s="156"/>
      <c r="L188" s="84">
        <f>SUM(L183:L187)</f>
        <v>0</v>
      </c>
      <c r="M188" s="84">
        <f>SUM(M183:M187)</f>
        <v>0</v>
      </c>
      <c r="N188" s="156"/>
      <c r="O188" s="156"/>
      <c r="P188" s="156"/>
      <c r="Q188" s="156"/>
      <c r="R188" s="84">
        <f t="shared" ref="R188:U188" si="329">SUM(R183:R187)</f>
        <v>0</v>
      </c>
      <c r="S188" s="84">
        <f t="shared" si="329"/>
        <v>0</v>
      </c>
      <c r="T188" s="84">
        <f t="shared" si="329"/>
        <v>0</v>
      </c>
      <c r="U188" s="84">
        <f t="shared" si="329"/>
        <v>0</v>
      </c>
      <c r="V188" s="156"/>
      <c r="W188" s="156"/>
      <c r="X188" s="156"/>
      <c r="Y188" s="84">
        <f>SUM(Y183:Y187)</f>
        <v>0</v>
      </c>
      <c r="Z188" s="84"/>
      <c r="AA188" s="156"/>
      <c r="AB188" s="84">
        <f t="shared" ref="AB188:AF188" si="330">SUM(AB183:AB187)</f>
        <v>0</v>
      </c>
      <c r="AC188" s="84">
        <f t="shared" si="330"/>
        <v>0</v>
      </c>
      <c r="AD188" s="84">
        <f t="shared" si="330"/>
        <v>0</v>
      </c>
      <c r="AE188" s="84">
        <f t="shared" si="330"/>
        <v>0</v>
      </c>
      <c r="AF188" s="84">
        <f t="shared" si="330"/>
        <v>0</v>
      </c>
      <c r="AG188" s="156"/>
      <c r="AH188" s="156"/>
      <c r="AI188" s="156"/>
      <c r="AJ188" s="84">
        <f t="shared" ref="AJ188:AN188" si="331">SUM(AJ183:AJ187)</f>
        <v>0</v>
      </c>
      <c r="AK188" s="84">
        <f t="shared" si="331"/>
        <v>0</v>
      </c>
      <c r="AL188" s="84">
        <f t="shared" si="331"/>
        <v>0</v>
      </c>
      <c r="AM188" s="84">
        <f t="shared" si="331"/>
        <v>0</v>
      </c>
      <c r="AN188" s="84">
        <f t="shared" si="331"/>
        <v>0</v>
      </c>
      <c r="AO188" s="157"/>
      <c r="AP188" s="158"/>
      <c r="AQ188" s="84">
        <f t="shared" ref="AQ188:BB188" si="332">SUM(AQ183:AQ187)</f>
        <v>0</v>
      </c>
      <c r="AR188" s="84">
        <f t="shared" si="332"/>
        <v>0</v>
      </c>
      <c r="AS188" s="84">
        <f t="shared" si="332"/>
        <v>0</v>
      </c>
      <c r="AT188" s="84">
        <f t="shared" si="332"/>
        <v>0</v>
      </c>
      <c r="AU188" s="84">
        <f t="shared" si="332"/>
        <v>0</v>
      </c>
      <c r="AV188" s="84">
        <f t="shared" si="332"/>
        <v>0</v>
      </c>
      <c r="AW188" s="84">
        <f t="shared" si="332"/>
        <v>0</v>
      </c>
      <c r="AX188" s="84">
        <f t="shared" si="332"/>
        <v>0</v>
      </c>
      <c r="AY188" s="84">
        <f t="shared" si="332"/>
        <v>0</v>
      </c>
      <c r="AZ188" s="84">
        <f t="shared" si="332"/>
        <v>0</v>
      </c>
      <c r="BA188" s="84">
        <f t="shared" si="332"/>
        <v>0</v>
      </c>
      <c r="BB188" s="84">
        <f t="shared" si="332"/>
        <v>0</v>
      </c>
    </row>
    <row r="189" spans="1:58" ht="49.15" customHeight="1">
      <c r="A189" s="97"/>
      <c r="B189" s="401"/>
      <c r="C189" s="526" t="s">
        <v>752</v>
      </c>
      <c r="D189" s="527"/>
      <c r="E189" s="528"/>
      <c r="F189" s="130"/>
      <c r="G189" s="191"/>
      <c r="H189" s="98" t="s">
        <v>753</v>
      </c>
      <c r="I189" s="167"/>
      <c r="J189" s="161"/>
      <c r="K189" s="161"/>
      <c r="L189" s="162">
        <f>SUM(L197)</f>
        <v>0</v>
      </c>
      <c r="M189" s="162">
        <f>SUM(M197)</f>
        <v>0</v>
      </c>
      <c r="N189" s="161"/>
      <c r="O189" s="161"/>
      <c r="P189" s="161"/>
      <c r="Q189" s="161"/>
      <c r="R189" s="162">
        <f t="shared" ref="R189:U189" si="333">SUM(R197)</f>
        <v>0</v>
      </c>
      <c r="S189" s="162">
        <f t="shared" si="333"/>
        <v>0</v>
      </c>
      <c r="T189" s="162">
        <f t="shared" si="333"/>
        <v>0</v>
      </c>
      <c r="U189" s="162">
        <f t="shared" si="333"/>
        <v>0</v>
      </c>
      <c r="V189" s="161"/>
      <c r="W189" s="161"/>
      <c r="X189" s="161"/>
      <c r="Y189" s="162">
        <f t="shared" ref="Y189:AF189" si="334">SUM(Y197)</f>
        <v>0</v>
      </c>
      <c r="Z189" s="162">
        <f t="shared" si="334"/>
        <v>0</v>
      </c>
      <c r="AA189" s="162">
        <f t="shared" si="334"/>
        <v>0</v>
      </c>
      <c r="AB189" s="162">
        <f t="shared" si="334"/>
        <v>0</v>
      </c>
      <c r="AC189" s="162">
        <f t="shared" si="334"/>
        <v>0</v>
      </c>
      <c r="AD189" s="162">
        <f t="shared" si="334"/>
        <v>0</v>
      </c>
      <c r="AE189" s="162">
        <f t="shared" si="334"/>
        <v>0</v>
      </c>
      <c r="AF189" s="162">
        <f t="shared" si="334"/>
        <v>0</v>
      </c>
      <c r="AG189" s="162"/>
      <c r="AH189" s="161"/>
      <c r="AI189" s="161"/>
      <c r="AJ189" s="162">
        <f t="shared" ref="AJ189:AN189" si="335">SUM(AJ197)</f>
        <v>0</v>
      </c>
      <c r="AK189" s="162">
        <f t="shared" si="335"/>
        <v>0</v>
      </c>
      <c r="AL189" s="162">
        <f t="shared" si="335"/>
        <v>0</v>
      </c>
      <c r="AM189" s="162">
        <f t="shared" si="335"/>
        <v>0</v>
      </c>
      <c r="AN189" s="162">
        <f t="shared" si="335"/>
        <v>0</v>
      </c>
      <c r="AO189" s="163"/>
      <c r="AP189" s="164"/>
      <c r="AQ189" s="162">
        <f t="shared" ref="AQ189:BB189" si="336">SUM(AQ197)</f>
        <v>0</v>
      </c>
      <c r="AR189" s="162">
        <f t="shared" si="336"/>
        <v>0</v>
      </c>
      <c r="AS189" s="162">
        <f t="shared" si="336"/>
        <v>0</v>
      </c>
      <c r="AT189" s="162">
        <f t="shared" si="336"/>
        <v>0</v>
      </c>
      <c r="AU189" s="162">
        <f t="shared" si="336"/>
        <v>0</v>
      </c>
      <c r="AV189" s="162">
        <f t="shared" si="336"/>
        <v>0</v>
      </c>
      <c r="AW189" s="162">
        <f t="shared" si="336"/>
        <v>0</v>
      </c>
      <c r="AX189" s="162">
        <f t="shared" si="336"/>
        <v>0</v>
      </c>
      <c r="AY189" s="162">
        <f t="shared" si="336"/>
        <v>0</v>
      </c>
      <c r="AZ189" s="162">
        <f t="shared" si="336"/>
        <v>0</v>
      </c>
      <c r="BA189" s="162">
        <f t="shared" si="336"/>
        <v>0</v>
      </c>
      <c r="BB189" s="162">
        <f t="shared" si="336"/>
        <v>0</v>
      </c>
      <c r="BC189" s="28"/>
      <c r="BD189" s="28"/>
      <c r="BE189" s="28"/>
      <c r="BF189" s="28"/>
    </row>
    <row r="190" spans="1:58" ht="63">
      <c r="B190" s="244"/>
      <c r="C190" s="385"/>
      <c r="D190" s="386"/>
      <c r="E190" s="387"/>
      <c r="F190" s="382">
        <v>2024</v>
      </c>
      <c r="G190" s="382">
        <v>2025</v>
      </c>
      <c r="H190" s="410" t="s">
        <v>760</v>
      </c>
      <c r="I190" s="87"/>
      <c r="J190" s="83"/>
      <c r="K190" s="83"/>
      <c r="L190" s="82" t="str">
        <f>IF(I190&lt;&gt;0,((VLOOKUP(I190,'1. Standard_Cost'!$B$4:$D$9,2)+VLOOKUP(I190,'1. Standard_Cost'!$B$4:$D$9,3))*J190*K190),"0")</f>
        <v>0</v>
      </c>
      <c r="M190" s="82">
        <f>L190*'1. Standard_Cost'!$F$4</f>
        <v>0</v>
      </c>
      <c r="N190" s="83"/>
      <c r="O190" s="83"/>
      <c r="P190" s="83"/>
      <c r="Q190" s="83"/>
      <c r="R190" s="84">
        <f>'1. Standard_Cost'!$B$13*N190*P190</f>
        <v>0</v>
      </c>
      <c r="S190" s="84">
        <f>N190*O190*P190*'1. Standard_Cost'!$C$13</f>
        <v>0</v>
      </c>
      <c r="T190" s="84">
        <f>N190*P190*Q190*'1. Standard_Cost'!$D$13</f>
        <v>0</v>
      </c>
      <c r="U190" s="84">
        <f>N190*O190*'1. Standard_Cost'!$E$13</f>
        <v>0</v>
      </c>
      <c r="V190" s="83"/>
      <c r="W190" s="83"/>
      <c r="X190" s="83"/>
      <c r="Y190" s="84">
        <f>+V190*((X190*'1. Standard_Cost'!$B$17)+(W190*X190*'1. Standard_Cost'!$C$17))</f>
        <v>0</v>
      </c>
      <c r="Z190" s="83"/>
      <c r="AA190" s="83"/>
      <c r="AB190" s="84">
        <f>+Z190*'1. Standard_Cost'!$B$21+AA190*'1. Standard_Cost'!$C$21</f>
        <v>0</v>
      </c>
      <c r="AC190" s="85"/>
      <c r="AD190" s="86"/>
      <c r="AE190" s="84">
        <f>SUM(AD190,AC190,AB190,Y190,U190,T190,S190,R190)*'1. Standard_Cost'!$B$29</f>
        <v>0</v>
      </c>
      <c r="AF190" s="84">
        <f t="shared" ref="AF190:AF191" si="337">SUM(AE190,AD190,AC190,AB190,Y190,U190,T190,S190,R190)</f>
        <v>0</v>
      </c>
      <c r="AG190" s="83"/>
      <c r="AH190" s="83"/>
      <c r="AI190" s="83"/>
      <c r="AJ190" s="87"/>
      <c r="AK190" s="87"/>
      <c r="AL190" s="87"/>
      <c r="AM190" s="84">
        <f>AG190*'1. Standard_Cost'!$B$25+'Incremental_Cost Year 4'!AH190*'1. Standard_Cost'!$C$25+'Incremental_Cost Year 4'!AI190*'1. Standard_Cost'!$D$25+'Incremental_Cost Year 4'!AJ190+'Incremental_Cost Year 4'!AL190+AK190</f>
        <v>0</v>
      </c>
      <c r="AN190" s="84">
        <f>AM190*'1. Standard_Cost'!$C$29</f>
        <v>0</v>
      </c>
      <c r="AO190" s="87"/>
      <c r="AQ190" s="113">
        <f t="shared" ref="AQ190:AQ191" si="338">L190+M190</f>
        <v>0</v>
      </c>
      <c r="AR190" s="113">
        <f t="shared" ref="AR190:AR191" si="339">AF190</f>
        <v>0</v>
      </c>
      <c r="AS190" s="113">
        <f t="shared" ref="AS190:AS191" si="340">AM190+AN190</f>
        <v>0</v>
      </c>
      <c r="AT190" s="113">
        <f t="shared" ref="AT190:AT191" si="341">SUM(AQ190,AR190,AS190)</f>
        <v>0</v>
      </c>
      <c r="AU190" s="154"/>
      <c r="AV190" s="154"/>
      <c r="AW190" s="154"/>
      <c r="AX190" s="154"/>
      <c r="AY190" s="154"/>
      <c r="AZ190" s="154"/>
      <c r="BA190" s="154"/>
      <c r="BB190" s="155">
        <f t="shared" ref="BB190:BB191" si="342">SUM(AU190:BA190)-AT190</f>
        <v>0</v>
      </c>
    </row>
    <row r="191" spans="1:58" ht="63">
      <c r="B191" s="39"/>
      <c r="C191" s="388"/>
      <c r="D191" s="389"/>
      <c r="E191" s="390"/>
      <c r="F191" s="382">
        <v>2024</v>
      </c>
      <c r="G191" s="382">
        <v>2026</v>
      </c>
      <c r="H191" s="384" t="s">
        <v>780</v>
      </c>
      <c r="I191" s="87"/>
      <c r="J191" s="83"/>
      <c r="K191" s="83"/>
      <c r="L191" s="82" t="str">
        <f>IF(I191&lt;&gt;0,((VLOOKUP(I191,'1. Standard_Cost'!$B$4:$D$9,2)+VLOOKUP(I191,'1. Standard_Cost'!$B$4:$D$9,3))*J191*K191),"0")</f>
        <v>0</v>
      </c>
      <c r="M191" s="82">
        <f>L191*'1. Standard_Cost'!$F$4</f>
        <v>0</v>
      </c>
      <c r="N191" s="83"/>
      <c r="O191" s="83"/>
      <c r="P191" s="83"/>
      <c r="Q191" s="83"/>
      <c r="R191" s="84">
        <f>'1. Standard_Cost'!$B$13*N191*P191</f>
        <v>0</v>
      </c>
      <c r="S191" s="84">
        <f>N191*O191*P191*'1. Standard_Cost'!$C$13</f>
        <v>0</v>
      </c>
      <c r="T191" s="84">
        <f>N191*P191*Q191*'1. Standard_Cost'!$D$13</f>
        <v>0</v>
      </c>
      <c r="U191" s="84">
        <f>N191*O191*'1. Standard_Cost'!$E$13</f>
        <v>0</v>
      </c>
      <c r="V191" s="83"/>
      <c r="W191" s="83"/>
      <c r="X191" s="83"/>
      <c r="Y191" s="84">
        <f>+V191*((X191*'1. Standard_Cost'!$B$17)+(W191*X191*'1. Standard_Cost'!$C$17))</f>
        <v>0</v>
      </c>
      <c r="Z191" s="83"/>
      <c r="AA191" s="83"/>
      <c r="AB191" s="84">
        <f>+Z191*'1. Standard_Cost'!$B$21+AA191*'1. Standard_Cost'!$C$21</f>
        <v>0</v>
      </c>
      <c r="AC191" s="85"/>
      <c r="AD191" s="86"/>
      <c r="AE191" s="84">
        <f>SUM(AD191,AC191,AB191,Y191,U191,T191,S191,R191)*'1. Standard_Cost'!$B$29</f>
        <v>0</v>
      </c>
      <c r="AF191" s="84">
        <f t="shared" si="337"/>
        <v>0</v>
      </c>
      <c r="AG191" s="83"/>
      <c r="AH191" s="83"/>
      <c r="AI191" s="83"/>
      <c r="AJ191" s="87"/>
      <c r="AK191" s="87"/>
      <c r="AL191" s="87"/>
      <c r="AM191" s="84">
        <f>AG191*'1. Standard_Cost'!$B$25+'Incremental_Cost Year 4'!AH191*'1. Standard_Cost'!$C$25+'Incremental_Cost Year 4'!AI191*'1. Standard_Cost'!$D$25+'Incremental_Cost Year 4'!AJ191+'Incremental_Cost Year 4'!AL191+AK191</f>
        <v>0</v>
      </c>
      <c r="AN191" s="84">
        <f>AM191*'1. Standard_Cost'!$C$29</f>
        <v>0</v>
      </c>
      <c r="AO191" s="87"/>
      <c r="AQ191" s="113">
        <f t="shared" si="338"/>
        <v>0</v>
      </c>
      <c r="AR191" s="113">
        <f t="shared" si="339"/>
        <v>0</v>
      </c>
      <c r="AS191" s="113">
        <f t="shared" si="340"/>
        <v>0</v>
      </c>
      <c r="AT191" s="113">
        <f t="shared" si="341"/>
        <v>0</v>
      </c>
      <c r="AU191" s="154"/>
      <c r="AV191" s="154"/>
      <c r="AW191" s="154"/>
      <c r="AX191" s="154"/>
      <c r="AY191" s="154"/>
      <c r="AZ191" s="154"/>
      <c r="BA191" s="154"/>
      <c r="BB191" s="155">
        <f t="shared" si="342"/>
        <v>0</v>
      </c>
    </row>
    <row r="192" spans="1:58" ht="78.75">
      <c r="B192" s="39"/>
      <c r="C192" s="388"/>
      <c r="D192" s="389"/>
      <c r="E192" s="390"/>
      <c r="F192" s="382">
        <v>2024</v>
      </c>
      <c r="G192" s="382">
        <v>2026</v>
      </c>
      <c r="H192" s="410" t="s">
        <v>762</v>
      </c>
      <c r="I192" s="87"/>
      <c r="J192" s="83"/>
      <c r="K192" s="83"/>
      <c r="L192" s="82" t="str">
        <f>IF(I192&lt;&gt;0,((VLOOKUP(I192,'1. Standard_Cost'!$B$4:$D$9,2)+VLOOKUP(I192,'1. Standard_Cost'!$B$4:$D$9,3))*J192*K192),"0")</f>
        <v>0</v>
      </c>
      <c r="M192" s="82">
        <f>L192*'1. Standard_Cost'!$F$4</f>
        <v>0</v>
      </c>
      <c r="N192" s="83"/>
      <c r="O192" s="83"/>
      <c r="P192" s="83"/>
      <c r="Q192" s="83"/>
      <c r="R192" s="84">
        <f>'1. Standard_Cost'!$B$13*N192*P192</f>
        <v>0</v>
      </c>
      <c r="S192" s="84">
        <f>N192*O192*P192*'1. Standard_Cost'!$C$13</f>
        <v>0</v>
      </c>
      <c r="T192" s="84">
        <f>N192*P192*Q192*'1. Standard_Cost'!$D$13</f>
        <v>0</v>
      </c>
      <c r="U192" s="84">
        <f>N192*O192*'1. Standard_Cost'!$E$13</f>
        <v>0</v>
      </c>
      <c r="V192" s="83"/>
      <c r="W192" s="83"/>
      <c r="X192" s="83"/>
      <c r="Y192" s="84">
        <f>+V192*((X192*'1. Standard_Cost'!$B$17)+(W192*X192*'1. Standard_Cost'!$C$17))</f>
        <v>0</v>
      </c>
      <c r="Z192" s="83"/>
      <c r="AA192" s="83"/>
      <c r="AB192" s="84">
        <f>+Z192*'1. Standard_Cost'!$B$21+AA192*'1. Standard_Cost'!$C$21</f>
        <v>0</v>
      </c>
      <c r="AC192" s="85"/>
      <c r="AD192" s="86"/>
      <c r="AE192" s="84">
        <f>SUM(AD192,AC192,AB192,Y192,U192,T192,S192,R192)*'1. Standard_Cost'!$B$29</f>
        <v>0</v>
      </c>
      <c r="AF192" s="84">
        <f t="shared" ref="AF192:AF196" si="343">SUM(AE192,AD192,AC192,AB192,Y192,U192,T192,S192,R192)</f>
        <v>0</v>
      </c>
      <c r="AG192" s="83"/>
      <c r="AH192" s="83"/>
      <c r="AI192" s="83"/>
      <c r="AJ192" s="87"/>
      <c r="AK192" s="87"/>
      <c r="AL192" s="87"/>
      <c r="AM192" s="84">
        <f>AG192*'1. Standard_Cost'!$B$25+'Incremental_Cost Year 4'!AH192*'1. Standard_Cost'!$C$25+'Incremental_Cost Year 4'!AI192*'1. Standard_Cost'!$D$25+'Incremental_Cost Year 4'!AJ192+'Incremental_Cost Year 4'!AL192+AK192</f>
        <v>0</v>
      </c>
      <c r="AN192" s="84">
        <f>AM192*'1. Standard_Cost'!$C$29</f>
        <v>0</v>
      </c>
      <c r="AO192" s="87"/>
      <c r="AQ192" s="113">
        <f t="shared" ref="AQ192:AQ196" si="344">L192+M192</f>
        <v>0</v>
      </c>
      <c r="AR192" s="113">
        <f t="shared" ref="AR192:AR196" si="345">AF192</f>
        <v>0</v>
      </c>
      <c r="AS192" s="113">
        <f t="shared" ref="AS192:AS196" si="346">AM192+AN192</f>
        <v>0</v>
      </c>
      <c r="AT192" s="113">
        <f t="shared" ref="AT192:AT196" si="347">SUM(AQ192,AR192,AS192)</f>
        <v>0</v>
      </c>
      <c r="AU192" s="154"/>
      <c r="AV192" s="154"/>
      <c r="AW192" s="154"/>
      <c r="AX192" s="154"/>
      <c r="AY192" s="154"/>
      <c r="AZ192" s="154"/>
      <c r="BA192" s="154"/>
      <c r="BB192" s="155">
        <f t="shared" ref="BB192:BB196" si="348">SUM(AU192:BA192)-AT192</f>
        <v>0</v>
      </c>
    </row>
    <row r="193" spans="2:54" ht="63">
      <c r="B193" s="39"/>
      <c r="C193" s="388"/>
      <c r="D193" s="389"/>
      <c r="E193" s="390"/>
      <c r="F193" s="382">
        <v>2024</v>
      </c>
      <c r="G193" s="382">
        <v>2026</v>
      </c>
      <c r="H193" s="410" t="s">
        <v>761</v>
      </c>
      <c r="I193" s="87"/>
      <c r="J193" s="83"/>
      <c r="K193" s="83"/>
      <c r="L193" s="82" t="str">
        <f>IF(I193&lt;&gt;0,((VLOOKUP(I193,'1. Standard_Cost'!$B$4:$D$9,2)+VLOOKUP(I193,'1. Standard_Cost'!$B$4:$D$9,3))*J193*K193),"0")</f>
        <v>0</v>
      </c>
      <c r="M193" s="82">
        <f>L193*'1. Standard_Cost'!$F$4</f>
        <v>0</v>
      </c>
      <c r="N193" s="83"/>
      <c r="O193" s="83"/>
      <c r="P193" s="83"/>
      <c r="Q193" s="83"/>
      <c r="R193" s="84">
        <f>'1. Standard_Cost'!$B$13*N193*P193</f>
        <v>0</v>
      </c>
      <c r="S193" s="84">
        <f>N193*O193*P193*'1. Standard_Cost'!$C$13</f>
        <v>0</v>
      </c>
      <c r="T193" s="84">
        <f>N193*P193*Q193*'1. Standard_Cost'!$D$13</f>
        <v>0</v>
      </c>
      <c r="U193" s="84">
        <f>N193*O193*'1. Standard_Cost'!$E$13</f>
        <v>0</v>
      </c>
      <c r="V193" s="83"/>
      <c r="W193" s="83"/>
      <c r="X193" s="83"/>
      <c r="Y193" s="84">
        <f>+V193*((X193*'1. Standard_Cost'!$B$17)+(W193*X193*'1. Standard_Cost'!$C$17))</f>
        <v>0</v>
      </c>
      <c r="Z193" s="83"/>
      <c r="AA193" s="83"/>
      <c r="AB193" s="84">
        <f>+Z193*'1. Standard_Cost'!$B$21+AA193*'1. Standard_Cost'!$C$21</f>
        <v>0</v>
      </c>
      <c r="AC193" s="85"/>
      <c r="AD193" s="86"/>
      <c r="AE193" s="84">
        <f>SUM(AD193,AC193,AB193,Y193,U193,T193,S193,R193)*'1. Standard_Cost'!$B$29</f>
        <v>0</v>
      </c>
      <c r="AF193" s="84">
        <f t="shared" si="343"/>
        <v>0</v>
      </c>
      <c r="AG193" s="83"/>
      <c r="AH193" s="83"/>
      <c r="AI193" s="83"/>
      <c r="AJ193" s="87"/>
      <c r="AK193" s="87"/>
      <c r="AL193" s="87"/>
      <c r="AM193" s="84">
        <f>AG193*'1. Standard_Cost'!$B$25+'Incremental_Cost Year 4'!AH193*'1. Standard_Cost'!$C$25+'Incremental_Cost Year 4'!AI193*'1. Standard_Cost'!$D$25+'Incremental_Cost Year 4'!AJ193+'Incremental_Cost Year 4'!AL193+AK193</f>
        <v>0</v>
      </c>
      <c r="AN193" s="84">
        <f>AM193*'1. Standard_Cost'!$C$29</f>
        <v>0</v>
      </c>
      <c r="AO193" s="87"/>
      <c r="AQ193" s="113">
        <f t="shared" si="344"/>
        <v>0</v>
      </c>
      <c r="AR193" s="113">
        <f t="shared" si="345"/>
        <v>0</v>
      </c>
      <c r="AS193" s="113">
        <f t="shared" si="346"/>
        <v>0</v>
      </c>
      <c r="AT193" s="113">
        <f t="shared" si="347"/>
        <v>0</v>
      </c>
      <c r="AU193" s="154"/>
      <c r="AV193" s="154"/>
      <c r="AW193" s="154"/>
      <c r="AX193" s="154"/>
      <c r="AY193" s="154"/>
      <c r="AZ193" s="154"/>
      <c r="BA193" s="154"/>
      <c r="BB193" s="155">
        <f t="shared" si="348"/>
        <v>0</v>
      </c>
    </row>
    <row r="194" spans="2:54" ht="31.5">
      <c r="B194" s="39"/>
      <c r="C194" s="388"/>
      <c r="D194" s="389"/>
      <c r="E194" s="390"/>
      <c r="F194" s="382">
        <v>2024</v>
      </c>
      <c r="G194" s="382">
        <v>2026</v>
      </c>
      <c r="H194" s="410" t="s">
        <v>763</v>
      </c>
      <c r="I194" s="87"/>
      <c r="J194" s="83"/>
      <c r="K194" s="83"/>
      <c r="L194" s="82" t="str">
        <f>IF(I194&lt;&gt;0,((VLOOKUP(I194,'1. Standard_Cost'!$B$4:$D$9,2)+VLOOKUP(I194,'1. Standard_Cost'!$B$4:$D$9,3))*J194*K194),"0")</f>
        <v>0</v>
      </c>
      <c r="M194" s="82">
        <f>L194*'1. Standard_Cost'!$F$4</f>
        <v>0</v>
      </c>
      <c r="N194" s="83"/>
      <c r="O194" s="83"/>
      <c r="P194" s="83"/>
      <c r="Q194" s="83"/>
      <c r="R194" s="84">
        <f>'1. Standard_Cost'!$B$13*N194*P194</f>
        <v>0</v>
      </c>
      <c r="S194" s="84">
        <f>N194*O194*P194*'1. Standard_Cost'!$C$13</f>
        <v>0</v>
      </c>
      <c r="T194" s="84">
        <f>N194*P194*Q194*'1. Standard_Cost'!$D$13</f>
        <v>0</v>
      </c>
      <c r="U194" s="84">
        <f>N194*O194*'1. Standard_Cost'!$E$13</f>
        <v>0</v>
      </c>
      <c r="V194" s="83"/>
      <c r="W194" s="83"/>
      <c r="X194" s="83"/>
      <c r="Y194" s="84">
        <f>+V194*((X194*'1. Standard_Cost'!$B$17)+(W194*X194*'1. Standard_Cost'!$C$17))</f>
        <v>0</v>
      </c>
      <c r="Z194" s="83"/>
      <c r="AA194" s="83"/>
      <c r="AB194" s="84">
        <f>+Z194*'1. Standard_Cost'!$B$21+AA194*'1. Standard_Cost'!$C$21</f>
        <v>0</v>
      </c>
      <c r="AC194" s="85"/>
      <c r="AD194" s="86"/>
      <c r="AE194" s="84">
        <f>SUM(AD194,AC194,AB194,Y194,U194,T194,S194,R194)*'1. Standard_Cost'!$B$29</f>
        <v>0</v>
      </c>
      <c r="AF194" s="84">
        <f t="shared" si="343"/>
        <v>0</v>
      </c>
      <c r="AG194" s="83"/>
      <c r="AH194" s="83"/>
      <c r="AI194" s="83"/>
      <c r="AJ194" s="87"/>
      <c r="AK194" s="87"/>
      <c r="AL194" s="87"/>
      <c r="AM194" s="84">
        <f>AG194*'1. Standard_Cost'!$B$25+'Incremental_Cost Year 4'!AH194*'1. Standard_Cost'!$C$25+'Incremental_Cost Year 4'!AI194*'1. Standard_Cost'!$D$25+'Incremental_Cost Year 4'!AJ194+'Incremental_Cost Year 4'!AL194+AK194</f>
        <v>0</v>
      </c>
      <c r="AN194" s="84">
        <f>AM194*'1. Standard_Cost'!$C$29</f>
        <v>0</v>
      </c>
      <c r="AO194" s="87"/>
      <c r="AQ194" s="113">
        <f t="shared" si="344"/>
        <v>0</v>
      </c>
      <c r="AR194" s="113">
        <f t="shared" si="345"/>
        <v>0</v>
      </c>
      <c r="AS194" s="113">
        <f t="shared" si="346"/>
        <v>0</v>
      </c>
      <c r="AT194" s="113">
        <f t="shared" si="347"/>
        <v>0</v>
      </c>
      <c r="AU194" s="154"/>
      <c r="AV194" s="154"/>
      <c r="AW194" s="154"/>
      <c r="AX194" s="154"/>
      <c r="AY194" s="154"/>
      <c r="AZ194" s="154"/>
      <c r="BA194" s="154"/>
      <c r="BB194" s="155">
        <f t="shared" si="348"/>
        <v>0</v>
      </c>
    </row>
    <row r="195" spans="2:54" ht="78.75">
      <c r="B195" s="39"/>
      <c r="C195" s="388"/>
      <c r="D195" s="389"/>
      <c r="E195" s="390"/>
      <c r="F195" s="382">
        <v>2024</v>
      </c>
      <c r="G195" s="382">
        <v>2024</v>
      </c>
      <c r="H195" s="410" t="s">
        <v>764</v>
      </c>
      <c r="I195" s="87"/>
      <c r="J195" s="83"/>
      <c r="K195" s="83"/>
      <c r="L195" s="82" t="str">
        <f>IF(I195&lt;&gt;0,((VLOOKUP(I195,'1. Standard_Cost'!$B$4:$D$9,2)+VLOOKUP(I195,'1. Standard_Cost'!$B$4:$D$9,3))*J195*K195),"0")</f>
        <v>0</v>
      </c>
      <c r="M195" s="82">
        <f>L195*'1. Standard_Cost'!$F$4</f>
        <v>0</v>
      </c>
      <c r="N195" s="83"/>
      <c r="O195" s="83"/>
      <c r="P195" s="83"/>
      <c r="Q195" s="83"/>
      <c r="R195" s="84">
        <f>'1. Standard_Cost'!$B$13*N195*P195</f>
        <v>0</v>
      </c>
      <c r="S195" s="84">
        <f>N195*O195*P195*'1. Standard_Cost'!$C$13</f>
        <v>0</v>
      </c>
      <c r="T195" s="84">
        <f>N195*P195*Q195*'1. Standard_Cost'!$D$13</f>
        <v>0</v>
      </c>
      <c r="U195" s="84">
        <f>N195*O195*'1. Standard_Cost'!$E$13</f>
        <v>0</v>
      </c>
      <c r="V195" s="83"/>
      <c r="W195" s="83"/>
      <c r="X195" s="83"/>
      <c r="Y195" s="84">
        <f>+V195*((X195*'1. Standard_Cost'!$B$17)+(W195*X195*'1. Standard_Cost'!$C$17))</f>
        <v>0</v>
      </c>
      <c r="Z195" s="83"/>
      <c r="AA195" s="83"/>
      <c r="AB195" s="84">
        <f>+Z195*'1. Standard_Cost'!$B$21+AA195*'1. Standard_Cost'!$C$21</f>
        <v>0</v>
      </c>
      <c r="AC195" s="85"/>
      <c r="AD195" s="86"/>
      <c r="AE195" s="84">
        <f>SUM(AD195,AC195,AB195,Y195,U195,T195,S195,R195)*'1. Standard_Cost'!$B$29</f>
        <v>0</v>
      </c>
      <c r="AF195" s="84">
        <f t="shared" si="343"/>
        <v>0</v>
      </c>
      <c r="AG195" s="83"/>
      <c r="AH195" s="83"/>
      <c r="AI195" s="83"/>
      <c r="AJ195" s="87"/>
      <c r="AK195" s="87"/>
      <c r="AL195" s="87"/>
      <c r="AM195" s="84">
        <f>AG195*'1. Standard_Cost'!$B$25+'Incremental_Cost Year 4'!AH195*'1. Standard_Cost'!$C$25+'Incremental_Cost Year 4'!AI195*'1. Standard_Cost'!$D$25+'Incremental_Cost Year 4'!AJ195+'Incremental_Cost Year 4'!AL195+AK195</f>
        <v>0</v>
      </c>
      <c r="AN195" s="84">
        <f>AM195*'1. Standard_Cost'!$C$29</f>
        <v>0</v>
      </c>
      <c r="AO195" s="87"/>
      <c r="AQ195" s="113">
        <f t="shared" si="344"/>
        <v>0</v>
      </c>
      <c r="AR195" s="113">
        <f t="shared" si="345"/>
        <v>0</v>
      </c>
      <c r="AS195" s="113">
        <f t="shared" si="346"/>
        <v>0</v>
      </c>
      <c r="AT195" s="113">
        <f t="shared" si="347"/>
        <v>0</v>
      </c>
      <c r="AU195" s="154"/>
      <c r="AV195" s="154"/>
      <c r="AW195" s="154"/>
      <c r="AX195" s="154"/>
      <c r="AY195" s="154"/>
      <c r="AZ195" s="154"/>
      <c r="BA195" s="154"/>
      <c r="BB195" s="155">
        <f t="shared" si="348"/>
        <v>0</v>
      </c>
    </row>
    <row r="196" spans="2:54" ht="31.5">
      <c r="B196" s="391"/>
      <c r="C196" s="392"/>
      <c r="D196" s="393"/>
      <c r="E196" s="394"/>
      <c r="F196" s="382">
        <v>2024</v>
      </c>
      <c r="G196" s="382">
        <v>2025</v>
      </c>
      <c r="H196" s="384" t="s">
        <v>765</v>
      </c>
      <c r="I196" s="87"/>
      <c r="J196" s="83"/>
      <c r="K196" s="83"/>
      <c r="L196" s="82" t="str">
        <f>IF(I196&lt;&gt;0,((VLOOKUP(I196,'1. Standard_Cost'!$B$4:$D$9,2)+VLOOKUP(I196,'1. Standard_Cost'!$B$4:$D$9,3))*J196*K196),"0")</f>
        <v>0</v>
      </c>
      <c r="M196" s="82">
        <f>L196*'1. Standard_Cost'!$F$4</f>
        <v>0</v>
      </c>
      <c r="N196" s="83"/>
      <c r="O196" s="83"/>
      <c r="P196" s="83"/>
      <c r="Q196" s="83"/>
      <c r="R196" s="84">
        <f>'1. Standard_Cost'!$B$13*N196*P196</f>
        <v>0</v>
      </c>
      <c r="S196" s="84">
        <f>N196*O196*P196*'1. Standard_Cost'!$C$13</f>
        <v>0</v>
      </c>
      <c r="T196" s="84">
        <f>N196*P196*Q196*'1. Standard_Cost'!$D$13</f>
        <v>0</v>
      </c>
      <c r="U196" s="84">
        <f>N196*O196*'1. Standard_Cost'!$E$13</f>
        <v>0</v>
      </c>
      <c r="V196" s="83"/>
      <c r="W196" s="83"/>
      <c r="X196" s="83"/>
      <c r="Y196" s="84">
        <f>+V196*((X196*'1. Standard_Cost'!$B$17)+(W196*X196*'1. Standard_Cost'!$C$17))</f>
        <v>0</v>
      </c>
      <c r="Z196" s="83"/>
      <c r="AA196" s="83"/>
      <c r="AB196" s="84">
        <f>+Z196*'1. Standard_Cost'!$B$21+AA196*'1. Standard_Cost'!$C$21</f>
        <v>0</v>
      </c>
      <c r="AC196" s="85"/>
      <c r="AD196" s="86"/>
      <c r="AE196" s="84">
        <f>SUM(AD196,AC196,AB196,Y196,U196,T196,S196,R196)*'1. Standard_Cost'!$B$29</f>
        <v>0</v>
      </c>
      <c r="AF196" s="84">
        <f t="shared" si="343"/>
        <v>0</v>
      </c>
      <c r="AG196" s="83"/>
      <c r="AH196" s="83"/>
      <c r="AI196" s="83"/>
      <c r="AJ196" s="87"/>
      <c r="AK196" s="87"/>
      <c r="AL196" s="87"/>
      <c r="AM196" s="84">
        <f>AG196*'1. Standard_Cost'!$B$25+'Incremental_Cost Year 4'!AH196*'1. Standard_Cost'!$C$25+'Incremental_Cost Year 4'!AI196*'1. Standard_Cost'!$D$25+'Incremental_Cost Year 4'!AJ196+'Incremental_Cost Year 4'!AL196+AK196</f>
        <v>0</v>
      </c>
      <c r="AN196" s="84">
        <f>AM196*'1. Standard_Cost'!$C$29</f>
        <v>0</v>
      </c>
      <c r="AO196" s="87"/>
      <c r="AQ196" s="113">
        <f t="shared" si="344"/>
        <v>0</v>
      </c>
      <c r="AR196" s="113">
        <f t="shared" si="345"/>
        <v>0</v>
      </c>
      <c r="AS196" s="113">
        <f t="shared" si="346"/>
        <v>0</v>
      </c>
      <c r="AT196" s="113">
        <f t="shared" si="347"/>
        <v>0</v>
      </c>
      <c r="AU196" s="154"/>
      <c r="AV196" s="154"/>
      <c r="AW196" s="154"/>
      <c r="AX196" s="154"/>
      <c r="AY196" s="154"/>
      <c r="AZ196" s="154"/>
      <c r="BA196" s="154"/>
      <c r="BB196" s="155">
        <f t="shared" si="348"/>
        <v>0</v>
      </c>
    </row>
    <row r="197" spans="2:54" ht="26.25">
      <c r="B197" s="397"/>
      <c r="C197" s="398"/>
      <c r="D197" s="395" t="s">
        <v>755</v>
      </c>
      <c r="E197" s="263" t="s">
        <v>754</v>
      </c>
      <c r="F197" s="407">
        <v>2024</v>
      </c>
      <c r="G197" s="407">
        <v>2026</v>
      </c>
      <c r="H197" s="405" t="s">
        <v>756</v>
      </c>
      <c r="I197" s="156"/>
      <c r="J197" s="156"/>
      <c r="K197" s="156"/>
      <c r="L197" s="84">
        <f>SUM(L190:L196)</f>
        <v>0</v>
      </c>
      <c r="M197" s="84">
        <f>SUM(M190:M196)</f>
        <v>0</v>
      </c>
      <c r="N197" s="156"/>
      <c r="O197" s="156"/>
      <c r="P197" s="156"/>
      <c r="Q197" s="156"/>
      <c r="R197" s="84">
        <f t="shared" ref="R197:U197" si="349">SUM(R190:R196)</f>
        <v>0</v>
      </c>
      <c r="S197" s="84">
        <f t="shared" si="349"/>
        <v>0</v>
      </c>
      <c r="T197" s="84">
        <f t="shared" si="349"/>
        <v>0</v>
      </c>
      <c r="U197" s="84">
        <f t="shared" si="349"/>
        <v>0</v>
      </c>
      <c r="V197" s="156"/>
      <c r="W197" s="156"/>
      <c r="X197" s="156"/>
      <c r="Y197" s="84">
        <f>SUM(Y190:Y196)</f>
        <v>0</v>
      </c>
      <c r="Z197" s="84"/>
      <c r="AA197" s="156"/>
      <c r="AB197" s="84">
        <f t="shared" ref="AB197:AF197" si="350">SUM(AB190:AB196)</f>
        <v>0</v>
      </c>
      <c r="AC197" s="84">
        <f t="shared" si="350"/>
        <v>0</v>
      </c>
      <c r="AD197" s="84">
        <f t="shared" si="350"/>
        <v>0</v>
      </c>
      <c r="AE197" s="84">
        <f t="shared" si="350"/>
        <v>0</v>
      </c>
      <c r="AF197" s="84">
        <f t="shared" si="350"/>
        <v>0</v>
      </c>
      <c r="AG197" s="156"/>
      <c r="AH197" s="156"/>
      <c r="AI197" s="156"/>
      <c r="AJ197" s="84">
        <f t="shared" ref="AJ197:AN197" si="351">SUM(AJ190:AJ196)</f>
        <v>0</v>
      </c>
      <c r="AK197" s="84">
        <f t="shared" si="351"/>
        <v>0</v>
      </c>
      <c r="AL197" s="84">
        <f t="shared" si="351"/>
        <v>0</v>
      </c>
      <c r="AM197" s="84">
        <f t="shared" si="351"/>
        <v>0</v>
      </c>
      <c r="AN197" s="84">
        <f t="shared" si="351"/>
        <v>0</v>
      </c>
      <c r="AO197" s="157"/>
      <c r="AP197" s="158"/>
      <c r="AQ197" s="84">
        <f t="shared" ref="AQ197:BB197" si="352">SUM(AQ190:AQ196)</f>
        <v>0</v>
      </c>
      <c r="AR197" s="84">
        <f t="shared" si="352"/>
        <v>0</v>
      </c>
      <c r="AS197" s="84">
        <f t="shared" si="352"/>
        <v>0</v>
      </c>
      <c r="AT197" s="84">
        <f t="shared" si="352"/>
        <v>0</v>
      </c>
      <c r="AU197" s="84">
        <f t="shared" si="352"/>
        <v>0</v>
      </c>
      <c r="AV197" s="84">
        <f t="shared" si="352"/>
        <v>0</v>
      </c>
      <c r="AW197" s="84">
        <f t="shared" si="352"/>
        <v>0</v>
      </c>
      <c r="AX197" s="84">
        <f t="shared" si="352"/>
        <v>0</v>
      </c>
      <c r="AY197" s="84">
        <f t="shared" si="352"/>
        <v>0</v>
      </c>
      <c r="AZ197" s="84">
        <f t="shared" si="352"/>
        <v>0</v>
      </c>
      <c r="BA197" s="84">
        <f t="shared" si="352"/>
        <v>0</v>
      </c>
      <c r="BB197" s="84">
        <f t="shared" si="352"/>
        <v>0</v>
      </c>
    </row>
    <row r="198" spans="2:54" ht="78">
      <c r="B198" s="39"/>
      <c r="C198" s="388"/>
      <c r="D198" s="389"/>
      <c r="E198" s="390"/>
      <c r="F198" s="382">
        <v>2024</v>
      </c>
      <c r="G198" s="382">
        <v>2026</v>
      </c>
      <c r="H198" s="410" t="s">
        <v>766</v>
      </c>
      <c r="I198" s="87"/>
      <c r="J198" s="83"/>
      <c r="K198" s="83"/>
      <c r="L198" s="82" t="str">
        <f>IF(I198&lt;&gt;0,((VLOOKUP(I198,'1. Standard_Cost'!$B$4:$D$9,2)+VLOOKUP(I198,'1. Standard_Cost'!$B$4:$D$9,3))*J198*K198),"0")</f>
        <v>0</v>
      </c>
      <c r="M198" s="82">
        <f>L198*'1. Standard_Cost'!$F$4</f>
        <v>0</v>
      </c>
      <c r="N198" s="83"/>
      <c r="O198" s="83"/>
      <c r="P198" s="83"/>
      <c r="Q198" s="83"/>
      <c r="R198" s="84">
        <f>'1. Standard_Cost'!$B$13*N198*P198</f>
        <v>0</v>
      </c>
      <c r="S198" s="84">
        <f>N198*O198*P198*'1. Standard_Cost'!$C$13</f>
        <v>0</v>
      </c>
      <c r="T198" s="84">
        <f>N198*P198*Q198*'1. Standard_Cost'!$D$13</f>
        <v>0</v>
      </c>
      <c r="U198" s="84">
        <f>N198*O198*'1. Standard_Cost'!$E$13</f>
        <v>0</v>
      </c>
      <c r="V198" s="83"/>
      <c r="W198" s="83"/>
      <c r="X198" s="83"/>
      <c r="Y198" s="84">
        <f>+V198*((X198*'1. Standard_Cost'!$B$17)+(W198*X198*'1. Standard_Cost'!$C$17))</f>
        <v>0</v>
      </c>
      <c r="Z198" s="83"/>
      <c r="AA198" s="83"/>
      <c r="AB198" s="84">
        <f>+Z198*'1. Standard_Cost'!$B$21+AA198*'1. Standard_Cost'!$C$21</f>
        <v>0</v>
      </c>
      <c r="AC198" s="85"/>
      <c r="AD198" s="86"/>
      <c r="AE198" s="84">
        <f>SUM(AD198,AC198,AB198,Y198,U198,T198,S198,R198)*'1. Standard_Cost'!$B$29</f>
        <v>0</v>
      </c>
      <c r="AF198" s="84">
        <f t="shared" ref="AF198:AF201" si="353">SUM(AE198,AD198,AC198,AB198,Y198,U198,T198,S198,R198)</f>
        <v>0</v>
      </c>
      <c r="AG198" s="83"/>
      <c r="AH198" s="83"/>
      <c r="AI198" s="83"/>
      <c r="AJ198" s="87"/>
      <c r="AK198" s="87"/>
      <c r="AL198" s="87"/>
      <c r="AM198" s="84">
        <f>AG198*'1. Standard_Cost'!$B$25+'Incremental_Cost Year 4'!AH198*'1. Standard_Cost'!$C$25+'Incremental_Cost Year 4'!AI198*'1. Standard_Cost'!$D$25+'Incremental_Cost Year 4'!AJ198+'Incremental_Cost Year 4'!AL198+AK198</f>
        <v>0</v>
      </c>
      <c r="AN198" s="84">
        <f>AM198*'1. Standard_Cost'!$C$29</f>
        <v>0</v>
      </c>
      <c r="AO198" s="87"/>
      <c r="AQ198" s="113">
        <f t="shared" ref="AQ198:AQ201" si="354">L198+M198</f>
        <v>0</v>
      </c>
      <c r="AR198" s="113">
        <f t="shared" ref="AR198:AR201" si="355">AF198</f>
        <v>0</v>
      </c>
      <c r="AS198" s="113">
        <f t="shared" ref="AS198:AS201" si="356">AM198+AN198</f>
        <v>0</v>
      </c>
      <c r="AT198" s="113">
        <f t="shared" ref="AT198:AT201" si="357">SUM(AQ198,AR198,AS198)</f>
        <v>0</v>
      </c>
      <c r="AU198" s="154"/>
      <c r="AV198" s="154"/>
      <c r="AW198" s="154"/>
      <c r="AX198" s="154"/>
      <c r="AY198" s="154"/>
      <c r="AZ198" s="154"/>
      <c r="BA198" s="154"/>
      <c r="BB198" s="155">
        <f t="shared" ref="BB198:BB201" si="358">SUM(AU198:BA198)-AT198</f>
        <v>0</v>
      </c>
    </row>
    <row r="199" spans="2:54" ht="63">
      <c r="B199" s="39"/>
      <c r="C199" s="388"/>
      <c r="D199" s="389"/>
      <c r="E199" s="390"/>
      <c r="F199" s="382">
        <v>2024</v>
      </c>
      <c r="G199" s="382">
        <v>2026</v>
      </c>
      <c r="H199" s="410" t="s">
        <v>767</v>
      </c>
      <c r="I199" s="87"/>
      <c r="J199" s="83"/>
      <c r="K199" s="83"/>
      <c r="L199" s="82" t="str">
        <f>IF(I199&lt;&gt;0,((VLOOKUP(I199,'1. Standard_Cost'!$B$4:$D$9,2)+VLOOKUP(I199,'1. Standard_Cost'!$B$4:$D$9,3))*J199*K199),"0")</f>
        <v>0</v>
      </c>
      <c r="M199" s="82">
        <f>L199*'1. Standard_Cost'!$F$4</f>
        <v>0</v>
      </c>
      <c r="N199" s="83"/>
      <c r="O199" s="83"/>
      <c r="P199" s="83"/>
      <c r="Q199" s="83"/>
      <c r="R199" s="84">
        <f>'1. Standard_Cost'!$B$13*N199*P199</f>
        <v>0</v>
      </c>
      <c r="S199" s="84">
        <f>N199*O199*P199*'1. Standard_Cost'!$C$13</f>
        <v>0</v>
      </c>
      <c r="T199" s="84">
        <f>N199*P199*Q199*'1. Standard_Cost'!$D$13</f>
        <v>0</v>
      </c>
      <c r="U199" s="84">
        <f>N199*O199*'1. Standard_Cost'!$E$13</f>
        <v>0</v>
      </c>
      <c r="V199" s="83"/>
      <c r="W199" s="83"/>
      <c r="X199" s="83"/>
      <c r="Y199" s="84">
        <f>+V199*((X199*'1. Standard_Cost'!$B$17)+(W199*X199*'1. Standard_Cost'!$C$17))</f>
        <v>0</v>
      </c>
      <c r="Z199" s="83"/>
      <c r="AA199" s="83"/>
      <c r="AB199" s="84">
        <f>+Z199*'1. Standard_Cost'!$B$21+AA199*'1. Standard_Cost'!$C$21</f>
        <v>0</v>
      </c>
      <c r="AC199" s="85"/>
      <c r="AD199" s="86"/>
      <c r="AE199" s="84">
        <f>SUM(AD199,AC199,AB199,Y199,U199,T199,S199,R199)*'1. Standard_Cost'!$B$29</f>
        <v>0</v>
      </c>
      <c r="AF199" s="84">
        <f t="shared" si="353"/>
        <v>0</v>
      </c>
      <c r="AG199" s="83"/>
      <c r="AH199" s="83"/>
      <c r="AI199" s="83"/>
      <c r="AJ199" s="87"/>
      <c r="AK199" s="87"/>
      <c r="AL199" s="87"/>
      <c r="AM199" s="84">
        <f>AG199*'1. Standard_Cost'!$B$25+'Incremental_Cost Year 4'!AH199*'1. Standard_Cost'!$C$25+'Incremental_Cost Year 4'!AI199*'1. Standard_Cost'!$D$25+'Incremental_Cost Year 4'!AJ199+'Incremental_Cost Year 4'!AL199+AK199</f>
        <v>0</v>
      </c>
      <c r="AN199" s="84">
        <f>AM199*'1. Standard_Cost'!$C$29</f>
        <v>0</v>
      </c>
      <c r="AO199" s="87"/>
      <c r="AQ199" s="113">
        <f t="shared" si="354"/>
        <v>0</v>
      </c>
      <c r="AR199" s="113">
        <f t="shared" si="355"/>
        <v>0</v>
      </c>
      <c r="AS199" s="113">
        <f t="shared" si="356"/>
        <v>0</v>
      </c>
      <c r="AT199" s="113">
        <f t="shared" si="357"/>
        <v>0</v>
      </c>
      <c r="AU199" s="154"/>
      <c r="AV199" s="154"/>
      <c r="AW199" s="154"/>
      <c r="AX199" s="154"/>
      <c r="AY199" s="154"/>
      <c r="AZ199" s="154"/>
      <c r="BA199" s="154"/>
      <c r="BB199" s="155">
        <f t="shared" si="358"/>
        <v>0</v>
      </c>
    </row>
    <row r="200" spans="2:54" ht="94.5">
      <c r="B200" s="39"/>
      <c r="C200" s="388"/>
      <c r="D200" s="389"/>
      <c r="E200" s="390"/>
      <c r="F200" s="382">
        <v>2024</v>
      </c>
      <c r="G200" s="382">
        <v>2024</v>
      </c>
      <c r="H200" s="410" t="s">
        <v>768</v>
      </c>
      <c r="I200" s="87"/>
      <c r="J200" s="83"/>
      <c r="K200" s="83"/>
      <c r="L200" s="82" t="str">
        <f>IF(I200&lt;&gt;0,((VLOOKUP(I200,'1. Standard_Cost'!$B$4:$D$9,2)+VLOOKUP(I200,'1. Standard_Cost'!$B$4:$D$9,3))*J200*K200),"0")</f>
        <v>0</v>
      </c>
      <c r="M200" s="82">
        <f>L200*'1. Standard_Cost'!$F$4</f>
        <v>0</v>
      </c>
      <c r="N200" s="83"/>
      <c r="O200" s="83"/>
      <c r="P200" s="83"/>
      <c r="Q200" s="83"/>
      <c r="R200" s="84">
        <f>'1. Standard_Cost'!$B$13*N200*P200</f>
        <v>0</v>
      </c>
      <c r="S200" s="84">
        <f>N200*O200*P200*'1. Standard_Cost'!$C$13</f>
        <v>0</v>
      </c>
      <c r="T200" s="84">
        <f>N200*P200*Q200*'1. Standard_Cost'!$D$13</f>
        <v>0</v>
      </c>
      <c r="U200" s="84">
        <f>N200*O200*'1. Standard_Cost'!$E$13</f>
        <v>0</v>
      </c>
      <c r="V200" s="83"/>
      <c r="W200" s="83"/>
      <c r="X200" s="83"/>
      <c r="Y200" s="84">
        <f>+V200*((X200*'1. Standard_Cost'!$B$17)+(W200*X200*'1. Standard_Cost'!$C$17))</f>
        <v>0</v>
      </c>
      <c r="Z200" s="83"/>
      <c r="AA200" s="83"/>
      <c r="AB200" s="84">
        <f>+Z200*'1. Standard_Cost'!$B$21+AA200*'1. Standard_Cost'!$C$21</f>
        <v>0</v>
      </c>
      <c r="AC200" s="85"/>
      <c r="AD200" s="86"/>
      <c r="AE200" s="84">
        <f>SUM(AD200,AC200,AB200,Y200,U200,T200,S200,R200)*'1. Standard_Cost'!$B$29</f>
        <v>0</v>
      </c>
      <c r="AF200" s="84">
        <f t="shared" si="353"/>
        <v>0</v>
      </c>
      <c r="AG200" s="83"/>
      <c r="AH200" s="83"/>
      <c r="AI200" s="83"/>
      <c r="AJ200" s="87"/>
      <c r="AK200" s="87"/>
      <c r="AL200" s="87"/>
      <c r="AM200" s="84">
        <f>AG200*'1. Standard_Cost'!$B$25+'Incremental_Cost Year 4'!AH200*'1. Standard_Cost'!$C$25+'Incremental_Cost Year 4'!AI200*'1. Standard_Cost'!$D$25+'Incremental_Cost Year 4'!AJ200+'Incremental_Cost Year 4'!AL200+AK200</f>
        <v>0</v>
      </c>
      <c r="AN200" s="84">
        <f>AM200*'1. Standard_Cost'!$C$29</f>
        <v>0</v>
      </c>
      <c r="AO200" s="87"/>
      <c r="AQ200" s="113">
        <f t="shared" si="354"/>
        <v>0</v>
      </c>
      <c r="AR200" s="113">
        <f t="shared" si="355"/>
        <v>0</v>
      </c>
      <c r="AS200" s="113">
        <f t="shared" si="356"/>
        <v>0</v>
      </c>
      <c r="AT200" s="113">
        <f t="shared" si="357"/>
        <v>0</v>
      </c>
      <c r="AU200" s="154"/>
      <c r="AV200" s="154"/>
      <c r="AW200" s="154"/>
      <c r="AX200" s="154"/>
      <c r="AY200" s="154"/>
      <c r="AZ200" s="154"/>
      <c r="BA200" s="154"/>
      <c r="BB200" s="155">
        <f t="shared" si="358"/>
        <v>0</v>
      </c>
    </row>
    <row r="201" spans="2:54" ht="63">
      <c r="B201" s="391"/>
      <c r="C201" s="392"/>
      <c r="D201" s="393"/>
      <c r="E201" s="394"/>
      <c r="F201" s="382">
        <v>2024</v>
      </c>
      <c r="G201" s="382">
        <v>2025</v>
      </c>
      <c r="H201" s="410" t="s">
        <v>769</v>
      </c>
      <c r="I201" s="87"/>
      <c r="J201" s="83"/>
      <c r="K201" s="83"/>
      <c r="L201" s="82" t="str">
        <f>IF(I201&lt;&gt;0,((VLOOKUP(I201,'1. Standard_Cost'!$B$4:$D$9,2)+VLOOKUP(I201,'1. Standard_Cost'!$B$4:$D$9,3))*J201*K201),"0")</f>
        <v>0</v>
      </c>
      <c r="M201" s="82">
        <f>L201*'1. Standard_Cost'!$F$4</f>
        <v>0</v>
      </c>
      <c r="N201" s="83"/>
      <c r="O201" s="83"/>
      <c r="P201" s="83"/>
      <c r="Q201" s="83"/>
      <c r="R201" s="84">
        <f>'1. Standard_Cost'!$B$13*N201*P201</f>
        <v>0</v>
      </c>
      <c r="S201" s="84">
        <f>N201*O201*P201*'1. Standard_Cost'!$C$13</f>
        <v>0</v>
      </c>
      <c r="T201" s="84">
        <f>N201*P201*Q201*'1. Standard_Cost'!$D$13</f>
        <v>0</v>
      </c>
      <c r="U201" s="84">
        <f>N201*O201*'1. Standard_Cost'!$E$13</f>
        <v>0</v>
      </c>
      <c r="V201" s="83"/>
      <c r="W201" s="83"/>
      <c r="X201" s="83"/>
      <c r="Y201" s="84">
        <f>+V201*((X201*'1. Standard_Cost'!$B$17)+(W201*X201*'1. Standard_Cost'!$C$17))</f>
        <v>0</v>
      </c>
      <c r="Z201" s="83"/>
      <c r="AA201" s="83"/>
      <c r="AB201" s="84">
        <f>+Z201*'1. Standard_Cost'!$B$21+AA201*'1. Standard_Cost'!$C$21</f>
        <v>0</v>
      </c>
      <c r="AC201" s="85"/>
      <c r="AD201" s="86"/>
      <c r="AE201" s="84">
        <f>SUM(AD201,AC201,AB201,Y201,U201,T201,S201,R201)*'1. Standard_Cost'!$B$29</f>
        <v>0</v>
      </c>
      <c r="AF201" s="84">
        <f t="shared" si="353"/>
        <v>0</v>
      </c>
      <c r="AG201" s="83"/>
      <c r="AH201" s="83"/>
      <c r="AI201" s="83"/>
      <c r="AJ201" s="87"/>
      <c r="AK201" s="87"/>
      <c r="AL201" s="87"/>
      <c r="AM201" s="84">
        <f>AG201*'1. Standard_Cost'!$B$25+'Incremental_Cost Year 4'!AH201*'1. Standard_Cost'!$C$25+'Incremental_Cost Year 4'!AI201*'1. Standard_Cost'!$D$25+'Incremental_Cost Year 4'!AJ201+'Incremental_Cost Year 4'!AL201+AK201</f>
        <v>0</v>
      </c>
      <c r="AN201" s="84">
        <f>AM201*'1. Standard_Cost'!$C$29</f>
        <v>0</v>
      </c>
      <c r="AO201" s="87"/>
      <c r="AQ201" s="113">
        <f t="shared" si="354"/>
        <v>0</v>
      </c>
      <c r="AR201" s="113">
        <f t="shared" si="355"/>
        <v>0</v>
      </c>
      <c r="AS201" s="113">
        <f t="shared" si="356"/>
        <v>0</v>
      </c>
      <c r="AT201" s="113">
        <f t="shared" si="357"/>
        <v>0</v>
      </c>
      <c r="AU201" s="154"/>
      <c r="AV201" s="154"/>
      <c r="AW201" s="154"/>
      <c r="AX201" s="154"/>
      <c r="AY201" s="154"/>
      <c r="AZ201" s="154"/>
      <c r="BA201" s="154"/>
      <c r="BB201" s="155">
        <f t="shared" si="358"/>
        <v>0</v>
      </c>
    </row>
    <row r="202" spans="2:54" ht="26.25">
      <c r="B202" s="397"/>
      <c r="C202" s="398"/>
      <c r="D202" s="395" t="s">
        <v>759</v>
      </c>
      <c r="E202" s="263" t="s">
        <v>758</v>
      </c>
      <c r="F202" s="407">
        <v>2024</v>
      </c>
      <c r="G202" s="407">
        <v>2026</v>
      </c>
      <c r="H202" s="405" t="s">
        <v>757</v>
      </c>
      <c r="I202" s="156"/>
      <c r="J202" s="156"/>
      <c r="K202" s="156"/>
      <c r="L202" s="84">
        <f>SUM(L198:L201)</f>
        <v>0</v>
      </c>
      <c r="M202" s="84">
        <f>SUM(M198:M201)</f>
        <v>0</v>
      </c>
      <c r="N202" s="156"/>
      <c r="O202" s="156"/>
      <c r="P202" s="156"/>
      <c r="Q202" s="156"/>
      <c r="R202" s="84">
        <f t="shared" ref="R202:U202" si="359">SUM(R198:R201)</f>
        <v>0</v>
      </c>
      <c r="S202" s="84">
        <f t="shared" si="359"/>
        <v>0</v>
      </c>
      <c r="T202" s="84">
        <f t="shared" si="359"/>
        <v>0</v>
      </c>
      <c r="U202" s="84">
        <f t="shared" si="359"/>
        <v>0</v>
      </c>
      <c r="V202" s="156"/>
      <c r="W202" s="156"/>
      <c r="X202" s="156"/>
      <c r="Y202" s="84">
        <f>SUM(Y198:Y201)</f>
        <v>0</v>
      </c>
      <c r="Z202" s="84"/>
      <c r="AA202" s="156"/>
      <c r="AB202" s="84">
        <f t="shared" ref="AB202:AF202" si="360">SUM(AB198:AB201)</f>
        <v>0</v>
      </c>
      <c r="AC202" s="84">
        <f t="shared" si="360"/>
        <v>0</v>
      </c>
      <c r="AD202" s="84">
        <f t="shared" si="360"/>
        <v>0</v>
      </c>
      <c r="AE202" s="84">
        <f t="shared" si="360"/>
        <v>0</v>
      </c>
      <c r="AF202" s="84">
        <f t="shared" si="360"/>
        <v>0</v>
      </c>
      <c r="AG202" s="156"/>
      <c r="AH202" s="156"/>
      <c r="AI202" s="156"/>
      <c r="AJ202" s="84">
        <f t="shared" ref="AJ202:AN202" si="361">SUM(AJ198:AJ201)</f>
        <v>0</v>
      </c>
      <c r="AK202" s="84">
        <f t="shared" si="361"/>
        <v>0</v>
      </c>
      <c r="AL202" s="84">
        <f t="shared" si="361"/>
        <v>0</v>
      </c>
      <c r="AM202" s="84">
        <f t="shared" si="361"/>
        <v>0</v>
      </c>
      <c r="AN202" s="84">
        <f t="shared" si="361"/>
        <v>0</v>
      </c>
      <c r="AO202" s="157"/>
      <c r="AP202" s="158"/>
      <c r="AQ202" s="84">
        <f t="shared" ref="AQ202:BB202" si="362">SUM(AQ198:AQ201)</f>
        <v>0</v>
      </c>
      <c r="AR202" s="84">
        <f t="shared" si="362"/>
        <v>0</v>
      </c>
      <c r="AS202" s="84">
        <f t="shared" si="362"/>
        <v>0</v>
      </c>
      <c r="AT202" s="84">
        <f t="shared" si="362"/>
        <v>0</v>
      </c>
      <c r="AU202" s="84">
        <f t="shared" si="362"/>
        <v>0</v>
      </c>
      <c r="AV202" s="84">
        <f t="shared" si="362"/>
        <v>0</v>
      </c>
      <c r="AW202" s="84">
        <f t="shared" si="362"/>
        <v>0</v>
      </c>
      <c r="AX202" s="84">
        <f t="shared" si="362"/>
        <v>0</v>
      </c>
      <c r="AY202" s="84">
        <f t="shared" si="362"/>
        <v>0</v>
      </c>
      <c r="AZ202" s="84">
        <f t="shared" si="362"/>
        <v>0</v>
      </c>
      <c r="BA202" s="84">
        <f t="shared" si="362"/>
        <v>0</v>
      </c>
      <c r="BB202" s="84">
        <f t="shared" si="362"/>
        <v>0</v>
      </c>
    </row>
  </sheetData>
  <mergeCells count="27">
    <mergeCell ref="B150:C153"/>
    <mergeCell ref="D150:D153"/>
    <mergeCell ref="AQ2:BB2"/>
    <mergeCell ref="C92:E92"/>
    <mergeCell ref="B135:E135"/>
    <mergeCell ref="C136:E136"/>
    <mergeCell ref="C115:E115"/>
    <mergeCell ref="B74:E74"/>
    <mergeCell ref="C60:E60"/>
    <mergeCell ref="F21:F22"/>
    <mergeCell ref="G21:G22"/>
    <mergeCell ref="C189:E189"/>
    <mergeCell ref="E150:E153"/>
    <mergeCell ref="B155:E155"/>
    <mergeCell ref="C156:E156"/>
    <mergeCell ref="B1:H1"/>
    <mergeCell ref="B2:E2"/>
    <mergeCell ref="B3:E3"/>
    <mergeCell ref="B5:E5"/>
    <mergeCell ref="C75:E75"/>
    <mergeCell ref="C6:E6"/>
    <mergeCell ref="C33:E33"/>
    <mergeCell ref="C50:E50"/>
    <mergeCell ref="C174:E174"/>
    <mergeCell ref="B145:C148"/>
    <mergeCell ref="D145:D148"/>
    <mergeCell ref="E145:E148"/>
  </mergeCells>
  <conditionalFormatting sqref="BB7:BB12 BB14:BB24 BB48:BB51 BB71:BB73">
    <cfRule type="cellIs" dxfId="201" priority="149" operator="lessThan">
      <formula>0</formula>
    </cfRule>
    <cfRule type="cellIs" dxfId="200" priority="150" operator="lessThan">
      <formula>-105575</formula>
    </cfRule>
  </conditionalFormatting>
  <conditionalFormatting sqref="BB26:BB31">
    <cfRule type="cellIs" dxfId="199" priority="143" operator="lessThan">
      <formula>0</formula>
    </cfRule>
    <cfRule type="cellIs" dxfId="198" priority="144" operator="lessThan">
      <formula>-105575</formula>
    </cfRule>
  </conditionalFormatting>
  <conditionalFormatting sqref="BB34:BB37">
    <cfRule type="cellIs" dxfId="197" priority="141" operator="lessThan">
      <formula>0</formula>
    </cfRule>
    <cfRule type="cellIs" dxfId="196" priority="142" operator="lessThan">
      <formula>-105575</formula>
    </cfRule>
  </conditionalFormatting>
  <conditionalFormatting sqref="BB39:BB44">
    <cfRule type="cellIs" dxfId="195" priority="139" operator="lessThan">
      <formula>0</formula>
    </cfRule>
    <cfRule type="cellIs" dxfId="194" priority="140" operator="lessThan">
      <formula>-105575</formula>
    </cfRule>
  </conditionalFormatting>
  <conditionalFormatting sqref="BB53">
    <cfRule type="cellIs" dxfId="193" priority="133" operator="lessThan">
      <formula>0</formula>
    </cfRule>
    <cfRule type="cellIs" dxfId="192" priority="134" operator="lessThan">
      <formula>-105575</formula>
    </cfRule>
  </conditionalFormatting>
  <conditionalFormatting sqref="BB57:BB59">
    <cfRule type="cellIs" dxfId="191" priority="5" operator="lessThan">
      <formula>0</formula>
    </cfRule>
    <cfRule type="cellIs" dxfId="190" priority="6" operator="lessThan">
      <formula>-105575</formula>
    </cfRule>
  </conditionalFormatting>
  <conditionalFormatting sqref="BB62:BB63">
    <cfRule type="cellIs" dxfId="189" priority="127" operator="lessThan">
      <formula>0</formula>
    </cfRule>
    <cfRule type="cellIs" dxfId="188" priority="128" operator="lessThan">
      <formula>-105575</formula>
    </cfRule>
  </conditionalFormatting>
  <conditionalFormatting sqref="BB76:BB82">
    <cfRule type="cellIs" dxfId="187" priority="123" operator="lessThan">
      <formula>0</formula>
    </cfRule>
    <cfRule type="cellIs" dxfId="186" priority="124" operator="lessThan">
      <formula>-105575</formula>
    </cfRule>
  </conditionalFormatting>
  <conditionalFormatting sqref="BB86:BB90 BB93:BB95 BB97:BB98">
    <cfRule type="cellIs" dxfId="185" priority="13" operator="lessThan">
      <formula>0</formula>
    </cfRule>
    <cfRule type="cellIs" dxfId="184" priority="14" operator="lessThan">
      <formula>-105575</formula>
    </cfRule>
  </conditionalFormatting>
  <conditionalFormatting sqref="BB102:BB108">
    <cfRule type="cellIs" dxfId="183" priority="11" operator="lessThan">
      <formula>0</formula>
    </cfRule>
    <cfRule type="cellIs" dxfId="182" priority="12" operator="lessThan">
      <formula>-105575</formula>
    </cfRule>
  </conditionalFormatting>
  <conditionalFormatting sqref="BB110:BB111">
    <cfRule type="cellIs" dxfId="181" priority="9" operator="lessThan">
      <formula>0</formula>
    </cfRule>
    <cfRule type="cellIs" dxfId="180" priority="10" operator="lessThan">
      <formula>-105575</formula>
    </cfRule>
  </conditionalFormatting>
  <conditionalFormatting sqref="BB116:BB117 BB119">
    <cfRule type="cellIs" dxfId="179" priority="106" operator="lessThan">
      <formula>-105575</formula>
    </cfRule>
    <cfRule type="cellIs" dxfId="178" priority="105" operator="lessThan">
      <formula>0</formula>
    </cfRule>
  </conditionalFormatting>
  <conditionalFormatting sqref="BB121:BB124">
    <cfRule type="cellIs" dxfId="177" priority="103" operator="lessThan">
      <formula>0</formula>
    </cfRule>
    <cfRule type="cellIs" dxfId="176" priority="104" operator="lessThan">
      <formula>-105575</formula>
    </cfRule>
  </conditionalFormatting>
  <conditionalFormatting sqref="BB131:BB133">
    <cfRule type="cellIs" dxfId="175" priority="101" operator="lessThan">
      <formula>0</formula>
    </cfRule>
    <cfRule type="cellIs" dxfId="174" priority="102" operator="lessThan">
      <formula>-105575</formula>
    </cfRule>
  </conditionalFormatting>
  <conditionalFormatting sqref="BB137:BB148">
    <cfRule type="cellIs" dxfId="173" priority="3" operator="lessThan">
      <formula>0</formula>
    </cfRule>
    <cfRule type="cellIs" dxfId="172" priority="4" operator="lessThan">
      <formula>-105575</formula>
    </cfRule>
  </conditionalFormatting>
  <conditionalFormatting sqref="BB150:BB153">
    <cfRule type="cellIs" dxfId="171" priority="2" operator="lessThan">
      <formula>-105575</formula>
    </cfRule>
    <cfRule type="cellIs" dxfId="170" priority="1" operator="lessThan">
      <formula>0</formula>
    </cfRule>
  </conditionalFormatting>
  <conditionalFormatting sqref="BB203:BB216 BB218:BB221 BB223:BB237 BB239:BB242 BB244:BB258 BB260:BB263 BB265:BB274">
    <cfRule type="cellIs" dxfId="169" priority="3777" operator="lessThan">
      <formula>0</formula>
    </cfRule>
    <cfRule type="cellIs" dxfId="168" priority="3778" operator="lessThan">
      <formula>-105575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2"/>
  <sheetViews>
    <sheetView topLeftCell="A177" zoomScale="50" zoomScaleNormal="50" workbookViewId="0">
      <selection activeCell="H180" sqref="H180"/>
    </sheetView>
  </sheetViews>
  <sheetFormatPr defaultColWidth="8.85546875" defaultRowHeight="51.6" customHeight="1" outlineLevelRow="2" outlineLevelCol="2"/>
  <cols>
    <col min="1" max="1" width="4.140625" style="32" bestFit="1" customWidth="1"/>
    <col min="2" max="2" width="3.28515625" style="32" customWidth="1"/>
    <col min="3" max="3" width="2.42578125" style="61" customWidth="1"/>
    <col min="4" max="4" width="27.85546875" style="61" customWidth="1"/>
    <col min="5" max="5" width="41.42578125" style="64" customWidth="1" outlineLevel="1"/>
    <col min="6" max="6" width="12.140625" style="61" customWidth="1" outlineLevel="1"/>
    <col min="7" max="7" width="12.7109375" style="61" customWidth="1" outlineLevel="1"/>
    <col min="8" max="8" width="97.85546875" style="61" customWidth="1" outlineLevel="2"/>
    <col min="9" max="9" width="11" style="144" customWidth="1" outlineLevel="2"/>
    <col min="10" max="10" width="8.42578125" style="144" bestFit="1" customWidth="1" outlineLevel="2"/>
    <col min="11" max="11" width="8.85546875" style="144" customWidth="1" outlineLevel="2"/>
    <col min="12" max="12" width="21.42578125" style="144" customWidth="1" outlineLevel="1"/>
    <col min="13" max="13" width="19.140625" style="144" customWidth="1" outlineLevel="1"/>
    <col min="14" max="14" width="10.5703125" style="144" customWidth="1" outlineLevel="2"/>
    <col min="15" max="15" width="11" style="144" customWidth="1" outlineLevel="2"/>
    <col min="16" max="16" width="13.28515625" style="144" customWidth="1" outlineLevel="2"/>
    <col min="17" max="17" width="14.140625" style="144" customWidth="1" outlineLevel="2"/>
    <col min="18" max="18" width="14.28515625" style="144" customWidth="1" outlineLevel="2"/>
    <col min="19" max="19" width="14.7109375" style="144" customWidth="1" outlineLevel="2"/>
    <col min="20" max="20" width="12.140625" style="144" customWidth="1" outlineLevel="2"/>
    <col min="21" max="21" width="14.28515625" style="144" customWidth="1" outlineLevel="2"/>
    <col min="22" max="23" width="8.42578125" style="144" bestFit="1" customWidth="1" outlineLevel="2"/>
    <col min="24" max="24" width="7.5703125" style="144" customWidth="1" outlineLevel="2"/>
    <col min="25" max="25" width="12" style="144" bestFit="1" customWidth="1" outlineLevel="1"/>
    <col min="26" max="26" width="8.42578125" style="144" bestFit="1" customWidth="1" outlineLevel="2"/>
    <col min="27" max="27" width="9" style="144" bestFit="1" customWidth="1" outlineLevel="2"/>
    <col min="28" max="28" width="14.42578125" style="144" customWidth="1" outlineLevel="1"/>
    <col min="29" max="29" width="24.140625" style="144" customWidth="1" outlineLevel="1"/>
    <col min="30" max="30" width="12.85546875" style="144" customWidth="1" outlineLevel="2"/>
    <col min="31" max="31" width="22.28515625" style="144" customWidth="1" outlineLevel="2"/>
    <col min="32" max="32" width="20.7109375" style="144" customWidth="1" outlineLevel="1"/>
    <col min="33" max="33" width="10.42578125" style="144" customWidth="1" outlineLevel="2"/>
    <col min="34" max="34" width="10.7109375" style="144" customWidth="1" outlineLevel="2"/>
    <col min="35" max="35" width="8.42578125" style="144" customWidth="1" outlineLevel="2"/>
    <col min="36" max="36" width="18" style="144" customWidth="1" outlineLevel="2"/>
    <col min="37" max="37" width="19.28515625" style="144" customWidth="1" outlineLevel="2"/>
    <col min="38" max="38" width="17.5703125" style="144" customWidth="1" outlineLevel="2"/>
    <col min="39" max="39" width="20.28515625" style="144" customWidth="1" outlineLevel="1"/>
    <col min="40" max="40" width="17" style="144" customWidth="1" outlineLevel="1"/>
    <col min="41" max="41" width="39.85546875" style="144" customWidth="1" outlineLevel="2"/>
    <col min="42" max="42" width="29.5703125" style="144" customWidth="1"/>
    <col min="43" max="43" width="19.5703125" style="144" customWidth="1"/>
    <col min="44" max="44" width="26" style="144" customWidth="1"/>
    <col min="45" max="45" width="20.28515625" style="144" customWidth="1"/>
    <col min="46" max="46" width="25.7109375" style="144" customWidth="1"/>
    <col min="47" max="47" width="24" style="140" customWidth="1"/>
    <col min="48" max="48" width="21.42578125" style="140" customWidth="1"/>
    <col min="49" max="49" width="17.28515625" style="140" customWidth="1"/>
    <col min="50" max="51" width="15" style="140" customWidth="1"/>
    <col min="52" max="52" width="21.42578125" style="140" customWidth="1"/>
    <col min="53" max="53" width="19.85546875" style="140" customWidth="1"/>
    <col min="54" max="54" width="25.5703125" style="140" customWidth="1"/>
    <col min="55" max="57" width="9.140625" customWidth="1"/>
    <col min="58" max="58" width="12.85546875" customWidth="1"/>
    <col min="59" max="16384" width="8.85546875" style="28"/>
  </cols>
  <sheetData>
    <row r="1" spans="1:58" s="32" customFormat="1" ht="51.6" customHeight="1">
      <c r="A1" s="73"/>
      <c r="B1" s="510" t="s">
        <v>190</v>
      </c>
      <c r="C1" s="510"/>
      <c r="D1" s="510"/>
      <c r="E1" s="510"/>
      <c r="F1" s="510"/>
      <c r="G1" s="510"/>
      <c r="H1" s="510"/>
      <c r="I1" s="178"/>
      <c r="J1" s="178"/>
      <c r="K1" s="178"/>
      <c r="L1" s="178"/>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row>
    <row r="2" spans="1:58" ht="51.6" customHeight="1">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Q2" s="511" t="s">
        <v>184</v>
      </c>
      <c r="AR2" s="512"/>
      <c r="AS2" s="512"/>
      <c r="AT2" s="512"/>
      <c r="AU2" s="512"/>
      <c r="AV2" s="512"/>
      <c r="AW2" s="512"/>
      <c r="AX2" s="512"/>
      <c r="AY2" s="512"/>
      <c r="AZ2" s="512"/>
      <c r="BA2" s="512"/>
      <c r="BB2" s="513"/>
      <c r="BC2" s="28"/>
      <c r="BD2" s="28"/>
      <c r="BE2" s="28"/>
      <c r="BF2" s="28"/>
    </row>
    <row r="3" spans="1:58" s="29" customFormat="1" ht="51.6" customHeight="1">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211" t="s">
        <v>25</v>
      </c>
    </row>
    <row r="4" spans="1:58" s="31" customFormat="1" ht="51.6" customHeight="1">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58" s="30" customFormat="1" ht="51.6" customHeight="1">
      <c r="A5" s="78"/>
      <c r="B5" s="535" t="s">
        <v>536</v>
      </c>
      <c r="C5" s="536"/>
      <c r="D5" s="536"/>
      <c r="E5" s="537"/>
      <c r="F5" s="71"/>
      <c r="G5" s="71"/>
      <c r="H5" s="71" t="s">
        <v>58</v>
      </c>
      <c r="I5" s="148"/>
      <c r="J5" s="148"/>
      <c r="K5" s="148"/>
      <c r="L5" s="148">
        <f>SUM(L6,L33)</f>
        <v>0</v>
      </c>
      <c r="M5" s="148">
        <f>SUM(M6,M33)</f>
        <v>0</v>
      </c>
      <c r="N5" s="148"/>
      <c r="O5" s="148"/>
      <c r="P5" s="148"/>
      <c r="Q5" s="148"/>
      <c r="R5" s="148">
        <f>SUM(R6,R33)</f>
        <v>0</v>
      </c>
      <c r="S5" s="148">
        <f>SUM(S6,S33)</f>
        <v>0</v>
      </c>
      <c r="T5" s="148">
        <f>SUM(T6,T33)</f>
        <v>0</v>
      </c>
      <c r="U5" s="148">
        <f>SUM(U6,U33)</f>
        <v>0</v>
      </c>
      <c r="V5" s="148"/>
      <c r="W5" s="148"/>
      <c r="X5" s="148"/>
      <c r="Y5" s="148">
        <f t="shared" ref="Y5:AF5" si="0">SUM(Y6,Y33)</f>
        <v>0</v>
      </c>
      <c r="Z5" s="148">
        <f t="shared" si="0"/>
        <v>0</v>
      </c>
      <c r="AA5" s="148">
        <f t="shared" si="0"/>
        <v>0</v>
      </c>
      <c r="AB5" s="148">
        <f t="shared" si="0"/>
        <v>0</v>
      </c>
      <c r="AC5" s="148">
        <f t="shared" si="0"/>
        <v>0</v>
      </c>
      <c r="AD5" s="148">
        <f t="shared" si="0"/>
        <v>0</v>
      </c>
      <c r="AE5" s="148">
        <f t="shared" si="0"/>
        <v>0</v>
      </c>
      <c r="AF5" s="148">
        <f t="shared" si="0"/>
        <v>0</v>
      </c>
      <c r="AG5" s="148"/>
      <c r="AH5" s="148"/>
      <c r="AI5" s="148"/>
      <c r="AJ5" s="148">
        <f>SUM(AJ6,AJ33)</f>
        <v>0</v>
      </c>
      <c r="AK5" s="148">
        <f>SUM(AK6,AK33)</f>
        <v>0</v>
      </c>
      <c r="AL5" s="148">
        <f>SUM(AL6,AL33)</f>
        <v>0</v>
      </c>
      <c r="AM5" s="148">
        <f>SUM(AM6,AM33)</f>
        <v>0</v>
      </c>
      <c r="AN5" s="148">
        <f>SUM(AN6,AN33)</f>
        <v>0</v>
      </c>
      <c r="AO5" s="148"/>
      <c r="AP5" s="149"/>
      <c r="AQ5" s="148">
        <f t="shared" ref="AQ5:BB5" si="1">SUM(AQ6,AQ33)</f>
        <v>0</v>
      </c>
      <c r="AR5" s="148">
        <f t="shared" si="1"/>
        <v>0</v>
      </c>
      <c r="AS5" s="148">
        <f t="shared" si="1"/>
        <v>0</v>
      </c>
      <c r="AT5" s="148">
        <f t="shared" si="1"/>
        <v>0</v>
      </c>
      <c r="AU5" s="148">
        <f t="shared" si="1"/>
        <v>0</v>
      </c>
      <c r="AV5" s="148">
        <f t="shared" si="1"/>
        <v>0</v>
      </c>
      <c r="AW5" s="148">
        <f t="shared" si="1"/>
        <v>0</v>
      </c>
      <c r="AX5" s="148">
        <f t="shared" si="1"/>
        <v>0</v>
      </c>
      <c r="AY5" s="148">
        <f t="shared" si="1"/>
        <v>0</v>
      </c>
      <c r="AZ5" s="148">
        <f t="shared" si="1"/>
        <v>0</v>
      </c>
      <c r="BA5" s="148">
        <f t="shared" si="1"/>
        <v>0</v>
      </c>
      <c r="BB5" s="148">
        <f t="shared" si="1"/>
        <v>0</v>
      </c>
    </row>
    <row r="6" spans="1:58" s="30" customFormat="1" ht="51.6" customHeight="1">
      <c r="A6" s="78"/>
      <c r="B6" s="179"/>
      <c r="C6" s="526" t="s">
        <v>567</v>
      </c>
      <c r="D6" s="540"/>
      <c r="E6" s="541"/>
      <c r="F6" s="218"/>
      <c r="G6" s="129"/>
      <c r="H6" s="72" t="s">
        <v>59</v>
      </c>
      <c r="I6" s="151"/>
      <c r="J6" s="151"/>
      <c r="K6" s="151"/>
      <c r="L6" s="152">
        <f>SUM(L13,L25,L32)</f>
        <v>0</v>
      </c>
      <c r="M6" s="152">
        <f>SUM(M13,M25,M32)</f>
        <v>0</v>
      </c>
      <c r="N6" s="152"/>
      <c r="O6" s="152"/>
      <c r="P6" s="152"/>
      <c r="Q6" s="152"/>
      <c r="R6" s="152">
        <f>SUM(R13,R25,R32)</f>
        <v>0</v>
      </c>
      <c r="S6" s="152">
        <f>SUM(S13,S25,S32)</f>
        <v>0</v>
      </c>
      <c r="T6" s="152">
        <f>SUM(T13,T25,T32)</f>
        <v>0</v>
      </c>
      <c r="U6" s="152">
        <f>SUM(U13,U25,U32)</f>
        <v>0</v>
      </c>
      <c r="V6" s="152"/>
      <c r="W6" s="152"/>
      <c r="X6" s="152"/>
      <c r="Y6" s="152">
        <f t="shared" ref="Y6:AF6" si="2">SUM(Y13,Y25,Y32)</f>
        <v>0</v>
      </c>
      <c r="Z6" s="152">
        <f t="shared" si="2"/>
        <v>0</v>
      </c>
      <c r="AA6" s="152">
        <f t="shared" si="2"/>
        <v>0</v>
      </c>
      <c r="AB6" s="152">
        <f t="shared" si="2"/>
        <v>0</v>
      </c>
      <c r="AC6" s="152">
        <f t="shared" si="2"/>
        <v>0</v>
      </c>
      <c r="AD6" s="152">
        <f t="shared" si="2"/>
        <v>0</v>
      </c>
      <c r="AE6" s="152">
        <f t="shared" si="2"/>
        <v>0</v>
      </c>
      <c r="AF6" s="152">
        <f t="shared" si="2"/>
        <v>0</v>
      </c>
      <c r="AG6" s="152"/>
      <c r="AH6" s="152"/>
      <c r="AI6" s="152"/>
      <c r="AJ6" s="152">
        <f>SUM(AJ13,AJ25,AJ32)</f>
        <v>0</v>
      </c>
      <c r="AK6" s="152">
        <f>SUM(AK13,AK25,AK32)</f>
        <v>0</v>
      </c>
      <c r="AL6" s="152">
        <f>SUM(AL13,AL25,AL32)</f>
        <v>0</v>
      </c>
      <c r="AM6" s="152">
        <f>SUM(AM13,AM25,AM32)</f>
        <v>0</v>
      </c>
      <c r="AN6" s="152">
        <f>SUM(AN13,AN25,AN32)</f>
        <v>0</v>
      </c>
      <c r="AO6" s="152"/>
      <c r="AP6" s="149"/>
      <c r="AQ6" s="152">
        <f t="shared" ref="AQ6:BB6" si="3">SUM(AQ13,AQ25,AQ32)</f>
        <v>0</v>
      </c>
      <c r="AR6" s="152">
        <f t="shared" si="3"/>
        <v>0</v>
      </c>
      <c r="AS6" s="152">
        <f t="shared" si="3"/>
        <v>0</v>
      </c>
      <c r="AT6" s="152">
        <f t="shared" si="3"/>
        <v>0</v>
      </c>
      <c r="AU6" s="152">
        <f t="shared" si="3"/>
        <v>0</v>
      </c>
      <c r="AV6" s="152">
        <f t="shared" si="3"/>
        <v>0</v>
      </c>
      <c r="AW6" s="152">
        <f t="shared" si="3"/>
        <v>0</v>
      </c>
      <c r="AX6" s="152">
        <f t="shared" si="3"/>
        <v>0</v>
      </c>
      <c r="AY6" s="152">
        <f t="shared" si="3"/>
        <v>0</v>
      </c>
      <c r="AZ6" s="152">
        <f t="shared" si="3"/>
        <v>0</v>
      </c>
      <c r="BA6" s="152">
        <f t="shared" si="3"/>
        <v>0</v>
      </c>
      <c r="BB6" s="152">
        <f t="shared" si="3"/>
        <v>0</v>
      </c>
    </row>
    <row r="7" spans="1:58" ht="81" customHeight="1" outlineLevel="2">
      <c r="A7" s="73"/>
      <c r="B7" s="107"/>
      <c r="C7" s="108"/>
      <c r="D7" s="93"/>
      <c r="E7" s="126"/>
      <c r="F7" s="222">
        <v>2024</v>
      </c>
      <c r="G7" s="75">
        <v>2026</v>
      </c>
      <c r="H7" s="216" t="s">
        <v>599</v>
      </c>
      <c r="I7" s="87"/>
      <c r="J7" s="83"/>
      <c r="K7" s="83"/>
      <c r="L7" s="82" t="str">
        <f>IF(I7&lt;&gt;0,((VLOOKUP(I7,'1. Standard_Cost'!$B$4:$D$9,2)+VLOOKUP(I7,'1. Standard_Cost'!$B$4:$D$9,3))*J7*K7),"0")</f>
        <v>0</v>
      </c>
      <c r="M7" s="82">
        <f>L7*'1. Standard_Cost'!$F$4</f>
        <v>0</v>
      </c>
      <c r="N7" s="83"/>
      <c r="O7" s="83"/>
      <c r="P7" s="83"/>
      <c r="Q7" s="83"/>
      <c r="R7" s="84">
        <f>'1. Standard_Cost'!$B$13*N7*P7</f>
        <v>0</v>
      </c>
      <c r="S7" s="84">
        <f>N7*O7*P7*'1. Standard_Cost'!$C$13</f>
        <v>0</v>
      </c>
      <c r="T7" s="84">
        <f>N7*P7*Q7*'1. Standard_Cost'!$D$13</f>
        <v>0</v>
      </c>
      <c r="U7" s="84">
        <f>N7*O7*'1. Standard_Cost'!$E$13</f>
        <v>0</v>
      </c>
      <c r="V7" s="83"/>
      <c r="W7" s="83"/>
      <c r="X7" s="83"/>
      <c r="Y7" s="84">
        <f>+V7*((X7*'1. Standard_Cost'!$B$17)+(W7*X7*'1. Standard_Cost'!$C$17))</f>
        <v>0</v>
      </c>
      <c r="Z7" s="83"/>
      <c r="AA7" s="83"/>
      <c r="AB7" s="84">
        <f>+Z7*'1. Standard_Cost'!$B$21+AA7*'1. Standard_Cost'!$C$21</f>
        <v>0</v>
      </c>
      <c r="AC7" s="85"/>
      <c r="AD7" s="86"/>
      <c r="AE7" s="84">
        <f>SUM(AD7,AC7,AB7,Y7,U7,T7,S7,R7)*'1. Standard_Cost'!$B$29</f>
        <v>0</v>
      </c>
      <c r="AF7" s="84">
        <f t="shared" ref="AF7:AF12" si="4">SUM(AE7,AD7,AC7,AB7,Y7,U7,T7,S7,R7)</f>
        <v>0</v>
      </c>
      <c r="AG7" s="83"/>
      <c r="AH7" s="83"/>
      <c r="AI7" s="83"/>
      <c r="AJ7" s="87"/>
      <c r="AK7" s="87"/>
      <c r="AL7" s="87"/>
      <c r="AM7" s="84">
        <f>AG7*'1. Standard_Cost'!$B$25+'Incremental_Cost Year 5'!AH7*'1. Standard_Cost'!$C$25+'Incremental_Cost Year 5'!AI7*'1. Standard_Cost'!$D$25+'Incremental_Cost Year 5'!AJ7+'Incremental_Cost Year 5'!AL7+AK7</f>
        <v>0</v>
      </c>
      <c r="AN7" s="84">
        <f>AM7*'1. Standard_Cost'!$C$29</f>
        <v>0</v>
      </c>
      <c r="AO7" s="153"/>
      <c r="AQ7" s="113">
        <f t="shared" ref="AQ7:AQ12" si="5">L7+M7</f>
        <v>0</v>
      </c>
      <c r="AR7" s="113">
        <f t="shared" ref="AR7:AR12" si="6">AF7</f>
        <v>0</v>
      </c>
      <c r="AS7" s="113">
        <f t="shared" ref="AS7:AS12" si="7">AM7+AN7</f>
        <v>0</v>
      </c>
      <c r="AT7" s="113">
        <f t="shared" ref="AT7:AT12" si="8">SUM(AQ7,AR7,AS7)</f>
        <v>0</v>
      </c>
      <c r="AU7" s="154"/>
      <c r="AV7" s="154"/>
      <c r="AW7" s="154"/>
      <c r="AX7" s="154"/>
      <c r="AY7" s="154"/>
      <c r="AZ7" s="154"/>
      <c r="BA7" s="154"/>
      <c r="BB7" s="155">
        <f>SUM(AU7:BA7)-AT7</f>
        <v>0</v>
      </c>
      <c r="BC7" s="28"/>
      <c r="BD7" s="28"/>
      <c r="BE7" s="28"/>
      <c r="BF7" s="28"/>
    </row>
    <row r="8" spans="1:58" ht="133.15" customHeight="1" outlineLevel="2">
      <c r="A8" s="73"/>
      <c r="B8" s="107"/>
      <c r="C8" s="108"/>
      <c r="D8" s="91"/>
      <c r="E8" s="292"/>
      <c r="F8" s="222">
        <v>2024</v>
      </c>
      <c r="G8" s="75">
        <v>2026</v>
      </c>
      <c r="H8" s="216" t="s">
        <v>602</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4"/>
        <v>0</v>
      </c>
      <c r="AG8" s="83"/>
      <c r="AH8" s="83"/>
      <c r="AI8" s="83"/>
      <c r="AJ8" s="87"/>
      <c r="AK8" s="87"/>
      <c r="AL8" s="87"/>
      <c r="AM8" s="84">
        <f>AG8*'1. Standard_Cost'!$B$25+'Incremental_Cost Year 5'!AH8*'1. Standard_Cost'!$C$25+'Incremental_Cost Year 5'!AI8*'1. Standard_Cost'!$D$25+'Incremental_Cost Year 5'!AJ8+'Incremental_Cost Year 5'!AL8+AK8</f>
        <v>0</v>
      </c>
      <c r="AN8" s="84">
        <f>AM8*'1. Standard_Cost'!$C$29</f>
        <v>0</v>
      </c>
      <c r="AO8" s="87"/>
      <c r="AQ8" s="113">
        <f t="shared" si="5"/>
        <v>0</v>
      </c>
      <c r="AR8" s="113">
        <f t="shared" si="6"/>
        <v>0</v>
      </c>
      <c r="AS8" s="113">
        <f t="shared" si="7"/>
        <v>0</v>
      </c>
      <c r="AT8" s="113">
        <f t="shared" si="8"/>
        <v>0</v>
      </c>
      <c r="AU8" s="154"/>
      <c r="AV8" s="154"/>
      <c r="AW8" s="154"/>
      <c r="AX8" s="154"/>
      <c r="AY8" s="154"/>
      <c r="AZ8" s="154"/>
      <c r="BA8" s="154"/>
      <c r="BB8" s="155">
        <f t="shared" ref="BB8:BB11" si="9">SUM(AU8:BA8)-AT8</f>
        <v>0</v>
      </c>
      <c r="BC8" s="28"/>
      <c r="BD8" s="28"/>
      <c r="BE8" s="28"/>
      <c r="BF8" s="28"/>
    </row>
    <row r="9" spans="1:58" ht="126" outlineLevel="2">
      <c r="A9" s="73"/>
      <c r="B9" s="107"/>
      <c r="C9" s="108"/>
      <c r="D9" s="91"/>
      <c r="E9" s="292"/>
      <c r="F9" s="222">
        <v>2024</v>
      </c>
      <c r="G9" s="75">
        <v>2026</v>
      </c>
      <c r="H9" s="216" t="s">
        <v>603</v>
      </c>
      <c r="I9" s="87"/>
      <c r="J9" s="83"/>
      <c r="K9" s="83"/>
      <c r="L9" s="82" t="str">
        <f>IF(I9&lt;&gt;0,((VLOOKUP(I9,'1. Standard_Cost'!$B$4:$D$9,2)+VLOOKUP(I9,'1. Standard_Cost'!$B$4:$D$9,3))*J9*K9),"0")</f>
        <v>0</v>
      </c>
      <c r="M9" s="82">
        <f>L9*'1. Standard_Cost'!$F$4</f>
        <v>0</v>
      </c>
      <c r="N9" s="83"/>
      <c r="O9" s="83"/>
      <c r="P9" s="83"/>
      <c r="Q9" s="83"/>
      <c r="R9" s="84">
        <f>'1. Standard_Cost'!$B$13*N9*P9</f>
        <v>0</v>
      </c>
      <c r="S9" s="84">
        <f>N9*O9*P9*'1. Standard_Cost'!$C$13</f>
        <v>0</v>
      </c>
      <c r="T9" s="84">
        <f>N9*P9*Q9*'1. Standard_Cost'!$D$13</f>
        <v>0</v>
      </c>
      <c r="U9" s="84">
        <f>N9*O9*'1. Standard_Cost'!$E$13</f>
        <v>0</v>
      </c>
      <c r="V9" s="83"/>
      <c r="W9" s="83"/>
      <c r="X9" s="83"/>
      <c r="Y9" s="84">
        <f>+V9*((X9*'1. Standard_Cost'!$B$17)+(W9*X9*'1. Standard_Cost'!$C$17))</f>
        <v>0</v>
      </c>
      <c r="Z9" s="83"/>
      <c r="AA9" s="83"/>
      <c r="AB9" s="84">
        <f>+Z9*'1. Standard_Cost'!$B$21+AA9*'1. Standard_Cost'!$C$21</f>
        <v>0</v>
      </c>
      <c r="AC9" s="85"/>
      <c r="AD9" s="86"/>
      <c r="AE9" s="84">
        <f>SUM(AD9,AC9,AB9,Y9,U9,T9,S9,R9)*'1. Standard_Cost'!$B$29</f>
        <v>0</v>
      </c>
      <c r="AF9" s="84">
        <f t="shared" si="4"/>
        <v>0</v>
      </c>
      <c r="AG9" s="83"/>
      <c r="AH9" s="83"/>
      <c r="AI9" s="83"/>
      <c r="AJ9" s="87"/>
      <c r="AK9" s="87"/>
      <c r="AL9" s="87"/>
      <c r="AM9" s="84">
        <f>AG9*'1. Standard_Cost'!$B$25+'Incremental_Cost Year 5'!AH9*'1. Standard_Cost'!$C$25+'Incremental_Cost Year 5'!AI9*'1. Standard_Cost'!$D$25+'Incremental_Cost Year 5'!AJ9+'Incremental_Cost Year 5'!AL9+AK9</f>
        <v>0</v>
      </c>
      <c r="AN9" s="84">
        <f>AM9*'1. Standard_Cost'!$C$29</f>
        <v>0</v>
      </c>
      <c r="AO9" s="87"/>
      <c r="AQ9" s="113">
        <f t="shared" si="5"/>
        <v>0</v>
      </c>
      <c r="AR9" s="113">
        <f t="shared" si="6"/>
        <v>0</v>
      </c>
      <c r="AS9" s="113">
        <f t="shared" si="7"/>
        <v>0</v>
      </c>
      <c r="AT9" s="113">
        <f t="shared" si="8"/>
        <v>0</v>
      </c>
      <c r="AU9" s="154"/>
      <c r="AV9" s="154"/>
      <c r="AW9" s="154"/>
      <c r="AX9" s="154"/>
      <c r="AY9" s="154"/>
      <c r="AZ9" s="154"/>
      <c r="BA9" s="154"/>
      <c r="BB9" s="155">
        <f t="shared" si="9"/>
        <v>0</v>
      </c>
      <c r="BC9" s="28"/>
      <c r="BD9" s="28"/>
      <c r="BE9" s="28"/>
      <c r="BF9" s="28"/>
    </row>
    <row r="10" spans="1:58" ht="141.75" outlineLevel="2">
      <c r="A10" s="73"/>
      <c r="B10" s="107"/>
      <c r="C10" s="108"/>
      <c r="D10" s="91"/>
      <c r="E10" s="292"/>
      <c r="F10" s="222">
        <v>2024</v>
      </c>
      <c r="G10" s="75">
        <v>2026</v>
      </c>
      <c r="H10" s="216" t="s">
        <v>606</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 t="shared" si="4"/>
        <v>0</v>
      </c>
      <c r="AG10" s="83"/>
      <c r="AH10" s="83"/>
      <c r="AI10" s="83"/>
      <c r="AJ10" s="87"/>
      <c r="AK10" s="87"/>
      <c r="AL10" s="87"/>
      <c r="AM10" s="84">
        <f>AG10*'1. Standard_Cost'!$B$25+'Incremental_Cost Year 5'!AH10*'1. Standard_Cost'!$C$25+'Incremental_Cost Year 5'!AI10*'1. Standard_Cost'!$D$25+'Incremental_Cost Year 5'!AJ10+'Incremental_Cost Year 5'!AL10+AK10</f>
        <v>0</v>
      </c>
      <c r="AN10" s="84">
        <f>AM10*'1. Standard_Cost'!$C$29</f>
        <v>0</v>
      </c>
      <c r="AO10" s="87"/>
      <c r="AQ10" s="113">
        <f t="shared" si="5"/>
        <v>0</v>
      </c>
      <c r="AR10" s="113">
        <f t="shared" si="6"/>
        <v>0</v>
      </c>
      <c r="AS10" s="113">
        <f t="shared" si="7"/>
        <v>0</v>
      </c>
      <c r="AT10" s="113">
        <f t="shared" si="8"/>
        <v>0</v>
      </c>
      <c r="AU10" s="154"/>
      <c r="AV10" s="154"/>
      <c r="AW10" s="154"/>
      <c r="AX10" s="154"/>
      <c r="AY10" s="154"/>
      <c r="AZ10" s="154"/>
      <c r="BA10" s="154"/>
      <c r="BB10" s="155">
        <f t="shared" si="9"/>
        <v>0</v>
      </c>
      <c r="BC10" s="28"/>
      <c r="BD10" s="28"/>
      <c r="BE10" s="28"/>
      <c r="BF10" s="28"/>
    </row>
    <row r="11" spans="1:58" ht="81" customHeight="1" outlineLevel="2">
      <c r="A11" s="73"/>
      <c r="B11" s="107"/>
      <c r="C11" s="108"/>
      <c r="D11" s="91"/>
      <c r="E11" s="292"/>
      <c r="F11" s="222">
        <v>2024</v>
      </c>
      <c r="G11" s="75">
        <v>2026</v>
      </c>
      <c r="H11" s="217" t="s">
        <v>604</v>
      </c>
      <c r="I11" s="86"/>
      <c r="J11" s="250"/>
      <c r="K11" s="215"/>
      <c r="L11" s="82" t="str">
        <f>IF(I11&lt;&gt;0,((VLOOKUP(I11,'1. Standard_Cost'!$B$4:$D$9,2)+VLOOKUP(I11,'1. Standard_Cost'!$B$4:$D$9,3))*J11*K11),"0")</f>
        <v>0</v>
      </c>
      <c r="M11" s="82">
        <f>L11*'1. Standard_Cost'!$F$4</f>
        <v>0</v>
      </c>
      <c r="N11" s="215"/>
      <c r="O11" s="215"/>
      <c r="P11" s="215"/>
      <c r="Q11" s="215"/>
      <c r="R11" s="84">
        <f>'1. Standard_Cost'!$B$13*N11*P11</f>
        <v>0</v>
      </c>
      <c r="S11" s="84">
        <f>N11*O11*P11*'1. Standard_Cost'!$C$13</f>
        <v>0</v>
      </c>
      <c r="T11" s="84">
        <f>N11*P11*Q11*'1. Standard_Cost'!$D$13</f>
        <v>0</v>
      </c>
      <c r="U11" s="84">
        <f>N11*O11*'1. Standard_Cost'!$E$13</f>
        <v>0</v>
      </c>
      <c r="V11" s="215"/>
      <c r="W11" s="215"/>
      <c r="X11" s="215"/>
      <c r="Y11" s="84">
        <f>+V11*((X11*'1. Standard_Cost'!$B$17)+(W11*X11*'1. Standard_Cost'!$C$17))</f>
        <v>0</v>
      </c>
      <c r="Z11" s="215"/>
      <c r="AA11" s="215"/>
      <c r="AB11" s="84">
        <f>+Z11*'1. Standard_Cost'!$B$21+AA11*'1. Standard_Cost'!$C$21</f>
        <v>0</v>
      </c>
      <c r="AC11" s="86"/>
      <c r="AD11" s="86"/>
      <c r="AE11" s="84">
        <f>SUM(AD11,AC11,AB11,Y11,U11,T11,S11,R11)*'1. Standard_Cost'!$B$29</f>
        <v>0</v>
      </c>
      <c r="AF11" s="84">
        <f t="shared" si="4"/>
        <v>0</v>
      </c>
      <c r="AG11" s="215"/>
      <c r="AH11" s="215"/>
      <c r="AI11" s="215"/>
      <c r="AJ11" s="86"/>
      <c r="AK11" s="86"/>
      <c r="AL11" s="86"/>
      <c r="AM11" s="84">
        <f>AG11*'1. Standard_Cost'!$B$25+'Incremental_Cost Year 5'!AH11*'1. Standard_Cost'!$C$25+'Incremental_Cost Year 5'!AI11*'1. Standard_Cost'!$D$25+'Incremental_Cost Year 5'!AJ11+'Incremental_Cost Year 5'!AL11+AK11</f>
        <v>0</v>
      </c>
      <c r="AN11" s="84">
        <f>AM11*'1. Standard_Cost'!$C$29</f>
        <v>0</v>
      </c>
      <c r="AO11" s="86"/>
      <c r="AQ11" s="113">
        <f t="shared" si="5"/>
        <v>0</v>
      </c>
      <c r="AR11" s="113">
        <f t="shared" si="6"/>
        <v>0</v>
      </c>
      <c r="AS11" s="113">
        <f t="shared" si="7"/>
        <v>0</v>
      </c>
      <c r="AT11" s="113">
        <f t="shared" si="8"/>
        <v>0</v>
      </c>
      <c r="AU11" s="154"/>
      <c r="AV11" s="154"/>
      <c r="AW11" s="154"/>
      <c r="AX11" s="154"/>
      <c r="AY11" s="154"/>
      <c r="AZ11" s="154"/>
      <c r="BA11" s="154"/>
      <c r="BB11" s="155">
        <f t="shared" si="9"/>
        <v>0</v>
      </c>
      <c r="BC11" s="28"/>
      <c r="BD11" s="28"/>
      <c r="BE11" s="28"/>
      <c r="BF11" s="28"/>
    </row>
    <row r="12" spans="1:58" ht="81" customHeight="1" outlineLevel="2">
      <c r="A12" s="73"/>
      <c r="B12" s="107"/>
      <c r="C12" s="108"/>
      <c r="D12" s="134"/>
      <c r="E12" s="81"/>
      <c r="F12" s="81">
        <v>2024</v>
      </c>
      <c r="G12" s="134">
        <v>2026</v>
      </c>
      <c r="H12" s="217" t="s">
        <v>682</v>
      </c>
      <c r="I12" s="86"/>
      <c r="J12" s="250"/>
      <c r="K12" s="215"/>
      <c r="L12" s="82" t="str">
        <f>IF(I12&lt;&gt;0,((VLOOKUP(I12,'1. Standard_Cost'!$B$4:$D$9,2)+VLOOKUP(I12,'1. Standard_Cost'!$B$4:$D$9,3))*J12*K12),"0")</f>
        <v>0</v>
      </c>
      <c r="M12" s="82">
        <f>L12*'1. Standard_Cost'!$F$4</f>
        <v>0</v>
      </c>
      <c r="N12" s="364"/>
      <c r="O12" s="364"/>
      <c r="P12" s="364"/>
      <c r="Q12" s="364"/>
      <c r="R12" s="84">
        <f>'1. Standard_Cost'!$B$13*N12*P12</f>
        <v>0</v>
      </c>
      <c r="S12" s="84">
        <f>N12*O12*P12*'1. Standard_Cost'!$C$13</f>
        <v>0</v>
      </c>
      <c r="T12" s="84">
        <f>N12*P12*Q12*'1. Standard_Cost'!$D$13</f>
        <v>0</v>
      </c>
      <c r="U12" s="84">
        <f>N12*O12*'1. Standard_Cost'!$E$13</f>
        <v>0</v>
      </c>
      <c r="V12" s="215"/>
      <c r="W12" s="215"/>
      <c r="X12" s="215"/>
      <c r="Y12" s="84">
        <f>+V12*((X12*'1. Standard_Cost'!$B$17)+(W12*X12*'1. Standard_Cost'!$C$17))</f>
        <v>0</v>
      </c>
      <c r="Z12" s="215"/>
      <c r="AA12" s="215"/>
      <c r="AB12" s="84">
        <f>+Z12*'1. Standard_Cost'!$B$21+AA12*'1. Standard_Cost'!$C$21</f>
        <v>0</v>
      </c>
      <c r="AC12" s="86"/>
      <c r="AD12" s="86"/>
      <c r="AE12" s="84">
        <f>SUM(AD12,AC12,AB12,Y12,U12,T12,S12,R12)*'1. Standard_Cost'!$B$29</f>
        <v>0</v>
      </c>
      <c r="AF12" s="84">
        <f t="shared" si="4"/>
        <v>0</v>
      </c>
      <c r="AG12" s="215"/>
      <c r="AH12" s="215"/>
      <c r="AI12" s="215"/>
      <c r="AJ12" s="86"/>
      <c r="AK12" s="86"/>
      <c r="AL12" s="86"/>
      <c r="AM12" s="84">
        <f>AG12*'1. Standard_Cost'!$B$25+'Incremental_Cost Year 5'!AH12*'1. Standard_Cost'!$C$25+'Incremental_Cost Year 5'!AI12*'1. Standard_Cost'!$D$25+'Incremental_Cost Year 5'!AJ12+'Incremental_Cost Year 5'!AL12+AK12</f>
        <v>0</v>
      </c>
      <c r="AN12" s="84">
        <f>AM12*'1. Standard_Cost'!$C$29</f>
        <v>0</v>
      </c>
      <c r="AO12" s="353"/>
      <c r="AQ12" s="113">
        <f t="shared" si="5"/>
        <v>0</v>
      </c>
      <c r="AR12" s="113">
        <f t="shared" si="6"/>
        <v>0</v>
      </c>
      <c r="AS12" s="113">
        <f t="shared" si="7"/>
        <v>0</v>
      </c>
      <c r="AT12" s="113">
        <f t="shared" si="8"/>
        <v>0</v>
      </c>
      <c r="AU12" s="154"/>
      <c r="AV12" s="154"/>
      <c r="AW12" s="154"/>
      <c r="AX12" s="154"/>
      <c r="AY12" s="154"/>
      <c r="AZ12" s="154"/>
      <c r="BA12" s="154"/>
      <c r="BB12" s="155">
        <f t="shared" ref="BB12" si="10">SUM(AU12:BA12)-AT12</f>
        <v>0</v>
      </c>
      <c r="BC12" s="28"/>
      <c r="BD12" s="28"/>
      <c r="BE12" s="28"/>
      <c r="BF12" s="28"/>
    </row>
    <row r="13" spans="1:58" ht="78.75" outlineLevel="1">
      <c r="A13" s="73"/>
      <c r="B13" s="96"/>
      <c r="C13" s="180"/>
      <c r="D13" s="259" t="s">
        <v>559</v>
      </c>
      <c r="E13" s="279" t="s">
        <v>537</v>
      </c>
      <c r="F13" s="134">
        <v>2024</v>
      </c>
      <c r="G13" s="134">
        <v>2026</v>
      </c>
      <c r="H13" s="220" t="s">
        <v>46</v>
      </c>
      <c r="I13" s="156"/>
      <c r="J13" s="156"/>
      <c r="K13" s="156"/>
      <c r="L13" s="84">
        <f>SUM(L7:L12)</f>
        <v>0</v>
      </c>
      <c r="M13" s="84">
        <f>SUM(M7:M12)</f>
        <v>0</v>
      </c>
      <c r="N13" s="329"/>
      <c r="O13" s="156"/>
      <c r="P13" s="156"/>
      <c r="Q13" s="157"/>
      <c r="R13" s="84">
        <f t="shared" ref="R13:U13" si="11">SUM(R7:R12)</f>
        <v>0</v>
      </c>
      <c r="S13" s="84">
        <f t="shared" si="11"/>
        <v>0</v>
      </c>
      <c r="T13" s="84">
        <f t="shared" si="11"/>
        <v>0</v>
      </c>
      <c r="U13" s="84">
        <f t="shared" si="11"/>
        <v>0</v>
      </c>
      <c r="V13" s="156"/>
      <c r="W13" s="156"/>
      <c r="X13" s="156"/>
      <c r="Y13" s="84">
        <f>SUM(Y7:Y12)</f>
        <v>0</v>
      </c>
      <c r="Z13" s="156"/>
      <c r="AA13" s="156"/>
      <c r="AB13" s="84">
        <f>SUM(AB7:AB12)</f>
        <v>0</v>
      </c>
      <c r="AC13" s="84">
        <f t="shared" ref="AC13:AF13" si="12">SUM(AC7:AC12)</f>
        <v>0</v>
      </c>
      <c r="AD13" s="84">
        <f t="shared" si="12"/>
        <v>0</v>
      </c>
      <c r="AE13" s="84">
        <f t="shared" si="12"/>
        <v>0</v>
      </c>
      <c r="AF13" s="84">
        <f t="shared" si="12"/>
        <v>0</v>
      </c>
      <c r="AG13" s="156"/>
      <c r="AH13" s="156"/>
      <c r="AI13" s="156"/>
      <c r="AJ13" s="84">
        <f t="shared" ref="AJ13:AN13" si="13">SUM(AJ7:AJ12)</f>
        <v>0</v>
      </c>
      <c r="AK13" s="84">
        <f t="shared" si="13"/>
        <v>0</v>
      </c>
      <c r="AL13" s="84">
        <f t="shared" si="13"/>
        <v>0</v>
      </c>
      <c r="AM13" s="84">
        <f t="shared" si="13"/>
        <v>0</v>
      </c>
      <c r="AN13" s="84">
        <f t="shared" si="13"/>
        <v>0</v>
      </c>
      <c r="AO13" s="157"/>
      <c r="AP13" s="158"/>
      <c r="AQ13" s="84">
        <f t="shared" ref="AQ13:BB13" si="14">SUM(AQ7:AQ12)</f>
        <v>0</v>
      </c>
      <c r="AR13" s="84">
        <f t="shared" si="14"/>
        <v>0</v>
      </c>
      <c r="AS13" s="84">
        <f t="shared" si="14"/>
        <v>0</v>
      </c>
      <c r="AT13" s="84">
        <f t="shared" si="14"/>
        <v>0</v>
      </c>
      <c r="AU13" s="84">
        <f t="shared" si="14"/>
        <v>0</v>
      </c>
      <c r="AV13" s="84">
        <f t="shared" si="14"/>
        <v>0</v>
      </c>
      <c r="AW13" s="84">
        <f t="shared" si="14"/>
        <v>0</v>
      </c>
      <c r="AX13" s="84">
        <f t="shared" si="14"/>
        <v>0</v>
      </c>
      <c r="AY13" s="84">
        <f t="shared" si="14"/>
        <v>0</v>
      </c>
      <c r="AZ13" s="84">
        <f t="shared" si="14"/>
        <v>0</v>
      </c>
      <c r="BA13" s="84">
        <f t="shared" si="14"/>
        <v>0</v>
      </c>
      <c r="BB13" s="84">
        <f t="shared" si="14"/>
        <v>0</v>
      </c>
      <c r="BC13" s="28"/>
      <c r="BD13" s="28"/>
      <c r="BE13" s="28"/>
      <c r="BF13" s="28"/>
    </row>
    <row r="14" spans="1:58" ht="58.9" customHeight="1" outlineLevel="2">
      <c r="A14" s="73"/>
      <c r="B14" s="107"/>
      <c r="C14" s="108"/>
      <c r="D14" s="93"/>
      <c r="E14" s="126"/>
      <c r="F14" s="350" t="s">
        <v>541</v>
      </c>
      <c r="G14" s="343" t="s">
        <v>542</v>
      </c>
      <c r="H14" s="110" t="s">
        <v>605</v>
      </c>
      <c r="I14" s="87"/>
      <c r="J14" s="83"/>
      <c r="K14" s="83"/>
      <c r="L14" s="82" t="str">
        <f>IF(I14&lt;&gt;0,((VLOOKUP(I14,'1. Standard_Cost'!$B$4:$D$9,2)+VLOOKUP(I14,'1. Standard_Cost'!$B$4:$D$9,3))*J14*K14),"0")</f>
        <v>0</v>
      </c>
      <c r="M14" s="82">
        <f>L14*'1. Standard_Cost'!$F$4</f>
        <v>0</v>
      </c>
      <c r="N14" s="362"/>
      <c r="O14" s="362"/>
      <c r="P14" s="362"/>
      <c r="Q14" s="362"/>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f>SUM(AD14,AC14,AB14,Y14,U14,T14,S14,R14)*'1. Standard_Cost'!$B$29</f>
        <v>0</v>
      </c>
      <c r="AF14" s="84">
        <f t="shared" ref="AF14:AF18" si="15">SUM(AE14,AD14,AC14,AB14,Y14,U14,T14,S14,R14)</f>
        <v>0</v>
      </c>
      <c r="AG14" s="83"/>
      <c r="AH14" s="83"/>
      <c r="AI14" s="83"/>
      <c r="AJ14" s="87"/>
      <c r="AK14" s="87"/>
      <c r="AL14" s="87"/>
      <c r="AM14" s="84">
        <f>AG14*'1. Standard_Cost'!$B$25+'Incremental_Cost Year 5'!AH14*'1. Standard_Cost'!$C$25+'Incremental_Cost Year 5'!AI14*'1. Standard_Cost'!$D$25+'Incremental_Cost Year 5'!AJ14+'Incremental_Cost Year 5'!AL14+AK14</f>
        <v>0</v>
      </c>
      <c r="AN14" s="84">
        <f>AM14*'1. Standard_Cost'!$C$29</f>
        <v>0</v>
      </c>
      <c r="AO14" s="153"/>
      <c r="AP14" s="324"/>
      <c r="AQ14" s="113">
        <f t="shared" ref="AQ14:AQ18" si="16">L14+M14</f>
        <v>0</v>
      </c>
      <c r="AR14" s="113">
        <f t="shared" ref="AR14:AR18" si="17">AF14</f>
        <v>0</v>
      </c>
      <c r="AS14" s="113">
        <f t="shared" ref="AS14:AS18" si="18">AM14+AN14</f>
        <v>0</v>
      </c>
      <c r="AT14" s="113">
        <f t="shared" ref="AT14:AT18" si="19">SUM(AQ14,AR14,AS14)</f>
        <v>0</v>
      </c>
      <c r="AU14" s="154"/>
      <c r="AV14" s="154"/>
      <c r="AW14" s="154"/>
      <c r="AX14" s="154"/>
      <c r="AY14" s="154"/>
      <c r="AZ14" s="154"/>
      <c r="BA14" s="154"/>
      <c r="BB14" s="155">
        <f t="shared" ref="BB14:BB18" si="20">SUM(AU14:BA14)-AT14</f>
        <v>0</v>
      </c>
      <c r="BC14" s="28"/>
      <c r="BD14" s="28"/>
      <c r="BE14" s="28"/>
      <c r="BF14" s="28"/>
    </row>
    <row r="15" spans="1:58" ht="58.9" customHeight="1" outlineLevel="2">
      <c r="A15" s="73"/>
      <c r="B15" s="107"/>
      <c r="C15" s="108"/>
      <c r="D15" s="91"/>
      <c r="E15" s="292"/>
      <c r="F15" s="350" t="s">
        <v>542</v>
      </c>
      <c r="G15" s="343" t="s">
        <v>543</v>
      </c>
      <c r="H15" s="70" t="s">
        <v>770</v>
      </c>
      <c r="I15" s="87"/>
      <c r="J15" s="83"/>
      <c r="K15" s="83"/>
      <c r="L15" s="82" t="str">
        <f>IF(I15&lt;&gt;0,((VLOOKUP(I15,'1. Standard_Cost'!$B$4:$D$9,2)+VLOOKUP(I15,'1. Standard_Cost'!$B$4:$D$9,3))*J15*K15),"0")</f>
        <v>0</v>
      </c>
      <c r="M15" s="82">
        <f>L15*'1. Standard_Cost'!$F$4</f>
        <v>0</v>
      </c>
      <c r="N15" s="362"/>
      <c r="O15" s="362"/>
      <c r="P15" s="362"/>
      <c r="Q15" s="362"/>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ref="AF15" si="21">SUM(AE15,AD15,AC15,AB15,Y15,U15,T15,S15,R15)</f>
        <v>0</v>
      </c>
      <c r="AG15" s="83"/>
      <c r="AH15" s="83"/>
      <c r="AI15" s="83"/>
      <c r="AJ15" s="87"/>
      <c r="AK15" s="87"/>
      <c r="AL15" s="87"/>
      <c r="AM15" s="84">
        <f>AG15*'1. Standard_Cost'!$B$25+'Incremental_Cost Year 5'!AH15*'1. Standard_Cost'!$C$25+'Incremental_Cost Year 5'!AI15*'1. Standard_Cost'!$D$25+'Incremental_Cost Year 5'!AJ15+'Incremental_Cost Year 5'!AL15+AK15</f>
        <v>0</v>
      </c>
      <c r="AN15" s="84">
        <f>AM15*'1. Standard_Cost'!$C$29</f>
        <v>0</v>
      </c>
      <c r="AO15" s="153"/>
      <c r="AP15" s="324"/>
      <c r="AQ15" s="113">
        <f t="shared" ref="AQ15" si="22">L15+M15</f>
        <v>0</v>
      </c>
      <c r="AR15" s="113">
        <f t="shared" ref="AR15" si="23">AF15</f>
        <v>0</v>
      </c>
      <c r="AS15" s="113">
        <f t="shared" ref="AS15" si="24">AM15+AN15</f>
        <v>0</v>
      </c>
      <c r="AT15" s="113">
        <f t="shared" ref="AT15" si="25">SUM(AQ15,AR15,AS15)</f>
        <v>0</v>
      </c>
      <c r="AU15" s="154"/>
      <c r="AV15" s="154"/>
      <c r="AW15" s="154"/>
      <c r="AX15" s="154"/>
      <c r="AY15" s="154"/>
      <c r="AZ15" s="154"/>
      <c r="BA15" s="154"/>
      <c r="BB15" s="155">
        <f t="shared" ref="BB15" si="26">SUM(AU15:BA15)-AT15</f>
        <v>0</v>
      </c>
      <c r="BC15" s="28"/>
      <c r="BD15" s="28"/>
      <c r="BE15" s="28"/>
      <c r="BF15" s="28"/>
    </row>
    <row r="16" spans="1:58" ht="63" outlineLevel="2">
      <c r="A16" s="73"/>
      <c r="B16" s="107"/>
      <c r="C16" s="108"/>
      <c r="D16" s="91"/>
      <c r="E16" s="292"/>
      <c r="F16" s="350">
        <v>2024</v>
      </c>
      <c r="G16" s="343">
        <v>2026</v>
      </c>
      <c r="H16" s="67" t="s">
        <v>692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15"/>
        <v>0</v>
      </c>
      <c r="AG16" s="83"/>
      <c r="AH16" s="83"/>
      <c r="AI16" s="83"/>
      <c r="AJ16" s="87"/>
      <c r="AK16" s="87"/>
      <c r="AL16" s="87"/>
      <c r="AM16" s="84">
        <f>AG16*'1. Standard_Cost'!$B$25+'Incremental_Cost Year 5'!AH16*'1. Standard_Cost'!$C$25+'Incremental_Cost Year 5'!AI16*'1. Standard_Cost'!$D$25+'Incremental_Cost Year 5'!AJ16+'Incremental_Cost Year 5'!AL16+AK16</f>
        <v>0</v>
      </c>
      <c r="AN16" s="84">
        <f>AM16*'1. Standard_Cost'!$C$29</f>
        <v>0</v>
      </c>
      <c r="AO16" s="166"/>
      <c r="AQ16" s="113">
        <f t="shared" si="16"/>
        <v>0</v>
      </c>
      <c r="AR16" s="113">
        <f t="shared" si="17"/>
        <v>0</v>
      </c>
      <c r="AS16" s="113">
        <f t="shared" si="18"/>
        <v>0</v>
      </c>
      <c r="AT16" s="113">
        <f t="shared" si="19"/>
        <v>0</v>
      </c>
      <c r="AU16" s="154"/>
      <c r="AV16" s="154"/>
      <c r="AW16" s="154"/>
      <c r="AX16" s="154"/>
      <c r="AY16" s="154"/>
      <c r="AZ16" s="154"/>
      <c r="BA16" s="154"/>
      <c r="BB16" s="155">
        <f t="shared" si="20"/>
        <v>0</v>
      </c>
      <c r="BC16" s="28"/>
      <c r="BD16" s="28"/>
      <c r="BE16" s="28"/>
      <c r="BF16" s="28"/>
    </row>
    <row r="17" spans="1:58" ht="110.25" outlineLevel="2">
      <c r="A17" s="73"/>
      <c r="B17" s="107"/>
      <c r="C17" s="108"/>
      <c r="D17" s="91"/>
      <c r="E17" s="292"/>
      <c r="F17" s="350" t="s">
        <v>542</v>
      </c>
      <c r="G17" s="343" t="s">
        <v>544</v>
      </c>
      <c r="H17" s="67" t="s">
        <v>691</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15"/>
        <v>0</v>
      </c>
      <c r="AG17" s="83"/>
      <c r="AH17" s="83"/>
      <c r="AI17" s="83"/>
      <c r="AJ17" s="87"/>
      <c r="AK17" s="87"/>
      <c r="AL17" s="87"/>
      <c r="AM17" s="84">
        <f>AG17*'1. Standard_Cost'!$B$25+'Incremental_Cost Year 5'!AH17*'1. Standard_Cost'!$C$25+'Incremental_Cost Year 5'!AI17*'1. Standard_Cost'!$D$25+'Incremental_Cost Year 5'!AJ17+'Incremental_Cost Year 5'!AL17+AK17</f>
        <v>0</v>
      </c>
      <c r="AN17" s="84">
        <f>AM17*'1. Standard_Cost'!$C$29</f>
        <v>0</v>
      </c>
      <c r="AO17" s="166"/>
      <c r="AQ17" s="113">
        <f t="shared" si="16"/>
        <v>0</v>
      </c>
      <c r="AR17" s="113">
        <f t="shared" si="17"/>
        <v>0</v>
      </c>
      <c r="AS17" s="113">
        <f t="shared" si="18"/>
        <v>0</v>
      </c>
      <c r="AT17" s="113">
        <f t="shared" si="19"/>
        <v>0</v>
      </c>
      <c r="AU17" s="154"/>
      <c r="AV17" s="154"/>
      <c r="AW17" s="154"/>
      <c r="AX17" s="154"/>
      <c r="AY17" s="154"/>
      <c r="AZ17" s="154"/>
      <c r="BA17" s="154"/>
      <c r="BB17" s="323">
        <f t="shared" si="20"/>
        <v>0</v>
      </c>
      <c r="BC17" s="28"/>
      <c r="BD17" s="28"/>
      <c r="BE17" s="28"/>
      <c r="BF17" s="28"/>
    </row>
    <row r="18" spans="1:58" ht="78.75" outlineLevel="2">
      <c r="A18" s="73"/>
      <c r="B18" s="107"/>
      <c r="C18" s="108"/>
      <c r="D18" s="91"/>
      <c r="E18" s="292"/>
      <c r="F18" s="350">
        <v>2024</v>
      </c>
      <c r="G18" s="343">
        <v>2030</v>
      </c>
      <c r="H18" s="67" t="s">
        <v>690</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15"/>
        <v>0</v>
      </c>
      <c r="AG18" s="83"/>
      <c r="AH18" s="83"/>
      <c r="AI18" s="83"/>
      <c r="AJ18" s="87"/>
      <c r="AK18" s="87"/>
      <c r="AL18" s="87"/>
      <c r="AM18" s="84">
        <f>AG18*'1. Standard_Cost'!$B$25+'Incremental_Cost Year 5'!AH18*'1. Standard_Cost'!$C$25+'Incremental_Cost Year 5'!AI18*'1. Standard_Cost'!$D$25+'Incremental_Cost Year 5'!AJ18+'Incremental_Cost Year 5'!AL18+AK18</f>
        <v>0</v>
      </c>
      <c r="AN18" s="84">
        <f>AM18*'1. Standard_Cost'!$C$29</f>
        <v>0</v>
      </c>
      <c r="AO18" s="166"/>
      <c r="AQ18" s="113">
        <f t="shared" si="16"/>
        <v>0</v>
      </c>
      <c r="AR18" s="113">
        <f t="shared" si="17"/>
        <v>0</v>
      </c>
      <c r="AS18" s="113">
        <f t="shared" si="18"/>
        <v>0</v>
      </c>
      <c r="AT18" s="113">
        <f t="shared" si="19"/>
        <v>0</v>
      </c>
      <c r="AU18" s="154"/>
      <c r="AV18" s="154"/>
      <c r="AW18" s="154"/>
      <c r="AX18" s="154"/>
      <c r="AY18" s="154"/>
      <c r="AZ18" s="154"/>
      <c r="BA18" s="154"/>
      <c r="BB18" s="155">
        <f t="shared" si="20"/>
        <v>0</v>
      </c>
      <c r="BC18" s="28"/>
      <c r="BD18" s="28"/>
      <c r="BE18" s="28"/>
      <c r="BF18" s="28"/>
    </row>
    <row r="19" spans="1:58" ht="94.5" outlineLevel="2">
      <c r="A19" s="73"/>
      <c r="B19" s="107"/>
      <c r="C19" s="108"/>
      <c r="D19" s="91"/>
      <c r="E19" s="292"/>
      <c r="F19" s="350">
        <v>2024</v>
      </c>
      <c r="G19" s="343">
        <v>2026</v>
      </c>
      <c r="H19" s="67" t="s">
        <v>774</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ref="AF19" si="27">SUM(AE19,AD19,AC19,AB19,Y19,U19,T19,S19,R19)</f>
        <v>0</v>
      </c>
      <c r="AG19" s="83"/>
      <c r="AH19" s="83"/>
      <c r="AI19" s="83"/>
      <c r="AJ19" s="87"/>
      <c r="AK19" s="87"/>
      <c r="AL19" s="87"/>
      <c r="AM19" s="84">
        <f>AG19*'1. Standard_Cost'!$B$25+'Incremental_Cost Year 5'!AH19*'1. Standard_Cost'!$C$25+'Incremental_Cost Year 5'!AI19*'1. Standard_Cost'!$D$25+'Incremental_Cost Year 5'!AJ19+'Incremental_Cost Year 5'!AL19+AK19</f>
        <v>0</v>
      </c>
      <c r="AN19" s="84">
        <f>AM19*'1. Standard_Cost'!$C$29</f>
        <v>0</v>
      </c>
      <c r="AO19" s="166"/>
      <c r="AQ19" s="113">
        <f t="shared" ref="AQ19" si="28">L19+M19</f>
        <v>0</v>
      </c>
      <c r="AR19" s="113">
        <f t="shared" ref="AR19" si="29">AF19</f>
        <v>0</v>
      </c>
      <c r="AS19" s="113">
        <f t="shared" ref="AS19" si="30">AM19+AN19</f>
        <v>0</v>
      </c>
      <c r="AT19" s="113">
        <f t="shared" ref="AT19" si="31">SUM(AQ19,AR19,AS19)</f>
        <v>0</v>
      </c>
      <c r="AU19" s="154"/>
      <c r="AV19" s="154"/>
      <c r="AW19" s="154"/>
      <c r="AX19" s="154"/>
      <c r="AY19" s="154"/>
      <c r="AZ19" s="154"/>
      <c r="BA19" s="154"/>
      <c r="BB19" s="155">
        <f t="shared" ref="BB19" si="32">SUM(AU19:BA19)-AT19</f>
        <v>0</v>
      </c>
      <c r="BC19" s="28"/>
      <c r="BD19" s="28"/>
      <c r="BE19" s="28"/>
      <c r="BF19" s="28"/>
    </row>
    <row r="20" spans="1:58" ht="70.900000000000006" customHeight="1" outlineLevel="2">
      <c r="A20" s="73"/>
      <c r="B20" s="107"/>
      <c r="C20" s="108"/>
      <c r="D20" s="95"/>
      <c r="E20" s="292"/>
      <c r="F20" s="350" t="s">
        <v>542</v>
      </c>
      <c r="G20" s="343">
        <v>2026</v>
      </c>
      <c r="H20" s="70" t="s">
        <v>689</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SUM(AE20,AD20,AC20,AB20,Y20,U20,T20,S20,R20)</f>
        <v>0</v>
      </c>
      <c r="AG20" s="83"/>
      <c r="AH20" s="83"/>
      <c r="AI20" s="83"/>
      <c r="AJ20" s="87"/>
      <c r="AK20" s="87"/>
      <c r="AL20" s="87"/>
      <c r="AM20" s="84">
        <f>AG20*'1. Standard_Cost'!$B$25+'Incremental_Cost Year 5'!AH20*'1. Standard_Cost'!$C$25+'Incremental_Cost Year 5'!AI20*'1. Standard_Cost'!$D$25+'Incremental_Cost Year 5'!AJ20+'Incremental_Cost Year 5'!AL20+AK20</f>
        <v>0</v>
      </c>
      <c r="AN20" s="84">
        <f>AM20*'1. Standard_Cost'!$C$29</f>
        <v>0</v>
      </c>
      <c r="AO20" s="153"/>
      <c r="AQ20" s="113">
        <f>L20+M20</f>
        <v>0</v>
      </c>
      <c r="AR20" s="113">
        <f>AF20</f>
        <v>0</v>
      </c>
      <c r="AS20" s="113">
        <f>AM20+AN20</f>
        <v>0</v>
      </c>
      <c r="AT20" s="113">
        <f>SUM(AQ20,AR20,AS20)</f>
        <v>0</v>
      </c>
      <c r="AU20" s="154"/>
      <c r="AV20" s="154"/>
      <c r="AW20" s="154"/>
      <c r="AX20" s="154"/>
      <c r="AY20" s="154"/>
      <c r="AZ20" s="154"/>
      <c r="BA20" s="154"/>
      <c r="BB20" s="155">
        <f>SUM(AU20:BA20)-AT20</f>
        <v>0</v>
      </c>
      <c r="BC20" s="28"/>
      <c r="BD20" s="28"/>
      <c r="BE20" s="28"/>
      <c r="BF20" s="28"/>
    </row>
    <row r="21" spans="1:58" ht="87.75" customHeight="1" outlineLevel="2">
      <c r="A21" s="73"/>
      <c r="B21" s="107"/>
      <c r="C21" s="108"/>
      <c r="D21" s="95"/>
      <c r="E21" s="292"/>
      <c r="F21" s="554" t="s">
        <v>542</v>
      </c>
      <c r="G21" s="555" t="s">
        <v>545</v>
      </c>
      <c r="H21" s="217" t="s">
        <v>688</v>
      </c>
      <c r="I21" s="87"/>
      <c r="J21" s="83"/>
      <c r="K21" s="83"/>
      <c r="L21" s="82" t="str">
        <f>IF(I21&lt;&gt;0,((VLOOKUP(I21,'1. Standard_Cost'!$B$4:$D$9,2)+VLOOKUP(I21,'1. Standard_Cost'!$B$4:$D$9,3))*J21*K21),"0")</f>
        <v>0</v>
      </c>
      <c r="M21" s="82">
        <f>L21*'1. Standard_Cost'!$F$4</f>
        <v>0</v>
      </c>
      <c r="N21" s="83"/>
      <c r="O21" s="83"/>
      <c r="P21" s="83"/>
      <c r="Q21" s="83"/>
      <c r="R21" s="84">
        <f>'1. Standard_Cost'!$B$13*N21*P21</f>
        <v>0</v>
      </c>
      <c r="S21" s="84">
        <f>N21*O21*P21*'1. Standard_Cost'!$C$13</f>
        <v>0</v>
      </c>
      <c r="T21" s="84">
        <f>N21*P21*Q21*'1. Standard_Cost'!$D$13</f>
        <v>0</v>
      </c>
      <c r="U21" s="84">
        <f>N21*O21*'1. Standard_Cost'!$E$13</f>
        <v>0</v>
      </c>
      <c r="V21" s="83"/>
      <c r="W21" s="83"/>
      <c r="X21" s="83"/>
      <c r="Y21" s="84">
        <f>+V21*((X21*'1. Standard_Cost'!$B$17)+(W21*X21*'1. Standard_Cost'!$C$17))</f>
        <v>0</v>
      </c>
      <c r="Z21" s="83"/>
      <c r="AA21" s="83"/>
      <c r="AB21" s="84">
        <f>+Z21*'1. Standard_Cost'!$B$21+AA21*'1. Standard_Cost'!$C$21</f>
        <v>0</v>
      </c>
      <c r="AC21" s="85"/>
      <c r="AD21" s="86"/>
      <c r="AE21" s="84">
        <f>SUM(AD21,AC21,AB21,Y21,U21,T21,S21,R21)*'1. Standard_Cost'!$B$29</f>
        <v>0</v>
      </c>
      <c r="AF21" s="84">
        <f>SUM(AE21,AD21,AC21,AB21,Y21,U21,T21,S21,R21)</f>
        <v>0</v>
      </c>
      <c r="AG21" s="83"/>
      <c r="AH21" s="83"/>
      <c r="AI21" s="83"/>
      <c r="AJ21" s="87"/>
      <c r="AK21" s="87"/>
      <c r="AL21" s="87"/>
      <c r="AM21" s="84">
        <f>AG21*'1. Standard_Cost'!$B$25+'Incremental_Cost Year 5'!AH21*'1. Standard_Cost'!$C$25+'Incremental_Cost Year 5'!AI21*'1. Standard_Cost'!$D$25+'Incremental_Cost Year 5'!AJ21+'Incremental_Cost Year 5'!AL21+AK21</f>
        <v>0</v>
      </c>
      <c r="AN21" s="84">
        <f>AM21*'1. Standard_Cost'!$C$29</f>
        <v>0</v>
      </c>
      <c r="AO21" s="153"/>
      <c r="AQ21" s="113">
        <f>L21+M21</f>
        <v>0</v>
      </c>
      <c r="AR21" s="113">
        <f>AF21</f>
        <v>0</v>
      </c>
      <c r="AS21" s="113">
        <f>AM21+AN21</f>
        <v>0</v>
      </c>
      <c r="AT21" s="113">
        <f>SUM(AQ21,AR21,AS21)</f>
        <v>0</v>
      </c>
      <c r="AU21" s="154"/>
      <c r="AV21" s="154"/>
      <c r="AW21" s="154"/>
      <c r="AX21" s="154"/>
      <c r="AY21" s="154"/>
      <c r="AZ21" s="154"/>
      <c r="BA21" s="154"/>
      <c r="BB21" s="155">
        <f>SUM(AU21:BA21)-AT21</f>
        <v>0</v>
      </c>
      <c r="BC21" s="28"/>
      <c r="BD21" s="28"/>
      <c r="BE21" s="28"/>
      <c r="BF21" s="28"/>
    </row>
    <row r="22" spans="1:58" ht="87.75" customHeight="1" outlineLevel="2">
      <c r="A22" s="73"/>
      <c r="B22" s="107"/>
      <c r="C22" s="108"/>
      <c r="D22" s="95"/>
      <c r="E22" s="292"/>
      <c r="F22" s="554"/>
      <c r="G22" s="555"/>
      <c r="H22" s="217" t="s">
        <v>687</v>
      </c>
      <c r="I22" s="87"/>
      <c r="J22" s="83"/>
      <c r="K22" s="83"/>
      <c r="L22" s="82" t="str">
        <f>IF(I22&lt;&gt;0,((VLOOKUP(I22,'1. Standard_Cost'!$B$4:$D$9,2)+VLOOKUP(I22,'1. Standard_Cost'!$B$4:$D$9,3))*J22*K22),"0")</f>
        <v>0</v>
      </c>
      <c r="M22" s="82">
        <f>L22*'1. Standard_Cost'!$F$4</f>
        <v>0</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c r="AD22" s="86"/>
      <c r="AE22" s="84">
        <f>SUM(AD22,AC22,AB22,Y22,U22,T22,S22,R22)*'1. Standard_Cost'!$B$29</f>
        <v>0</v>
      </c>
      <c r="AF22" s="84">
        <f>SUM(AE22,AD22,AC22,AB22,Y22,U22,T22,S22,R22)</f>
        <v>0</v>
      </c>
      <c r="AG22" s="83"/>
      <c r="AH22" s="83"/>
      <c r="AI22" s="83"/>
      <c r="AJ22" s="87"/>
      <c r="AK22" s="87"/>
      <c r="AL22" s="87"/>
      <c r="AM22" s="84">
        <f>AG22*'1. Standard_Cost'!$B$25+'Incremental_Cost Year 5'!AH22*'1. Standard_Cost'!$C$25+'Incremental_Cost Year 5'!AI22*'1. Standard_Cost'!$D$25+'Incremental_Cost Year 5'!AJ22+'Incremental_Cost Year 5'!AL22+AK22</f>
        <v>0</v>
      </c>
      <c r="AN22" s="84">
        <f>AM22*'1. Standard_Cost'!$C$29</f>
        <v>0</v>
      </c>
      <c r="AO22" s="153"/>
      <c r="AQ22" s="113">
        <f>L22+M22</f>
        <v>0</v>
      </c>
      <c r="AR22" s="113">
        <f>AF22</f>
        <v>0</v>
      </c>
      <c r="AS22" s="113">
        <f>AM22+AN22</f>
        <v>0</v>
      </c>
      <c r="AT22" s="113">
        <f>SUM(AQ22,AR22,AS22)</f>
        <v>0</v>
      </c>
      <c r="AU22" s="154"/>
      <c r="AV22" s="154"/>
      <c r="AW22" s="154"/>
      <c r="AX22" s="154"/>
      <c r="AY22" s="154"/>
      <c r="AZ22" s="154"/>
      <c r="BA22" s="154"/>
      <c r="BB22" s="155">
        <f>SUM(AU22:BA22)-AT22</f>
        <v>0</v>
      </c>
      <c r="BC22" s="28"/>
      <c r="BD22" s="28">
        <f>1200000*1.2</f>
        <v>1440000</v>
      </c>
      <c r="BE22" s="28"/>
      <c r="BF22" s="28"/>
    </row>
    <row r="23" spans="1:58" ht="87.75" customHeight="1" outlineLevel="2">
      <c r="A23" s="73"/>
      <c r="B23" s="107"/>
      <c r="C23" s="108"/>
      <c r="D23" s="95"/>
      <c r="E23" s="292"/>
      <c r="F23" s="350">
        <v>2024</v>
      </c>
      <c r="G23" s="343">
        <v>2026</v>
      </c>
      <c r="H23" s="217" t="s">
        <v>686</v>
      </c>
      <c r="I23" s="87"/>
      <c r="J23" s="83"/>
      <c r="K23" s="83"/>
      <c r="L23" s="82" t="str">
        <f>IF(I23&lt;&gt;0,((VLOOKUP(I23,'1. Standard_Cost'!$B$4:$D$9,2)+VLOOKUP(I23,'1. Standard_Cost'!$B$4:$D$9,3))*J23*K23),"0")</f>
        <v>0</v>
      </c>
      <c r="M23" s="82">
        <f>L23*'1. Standard_Cost'!$F$4</f>
        <v>0</v>
      </c>
      <c r="N23" s="83"/>
      <c r="O23" s="83"/>
      <c r="P23" s="83"/>
      <c r="Q23" s="83"/>
      <c r="R23" s="84">
        <f>'1. Standard_Cost'!$B$13*N23*P23</f>
        <v>0</v>
      </c>
      <c r="S23" s="84">
        <f>N23*O23*P23*'1. Standard_Cost'!$C$13</f>
        <v>0</v>
      </c>
      <c r="T23" s="84">
        <f>N23*P23*Q23*'1. Standard_Cost'!$D$13</f>
        <v>0</v>
      </c>
      <c r="U23" s="84">
        <f>N23*O23*'1. Standard_Cost'!$E$13</f>
        <v>0</v>
      </c>
      <c r="V23" s="83"/>
      <c r="W23" s="83"/>
      <c r="X23" s="83"/>
      <c r="Y23" s="84">
        <f>+V23*((X23*'1. Standard_Cost'!$B$17)+(W23*X23*'1. Standard_Cost'!$C$17))</f>
        <v>0</v>
      </c>
      <c r="Z23" s="83"/>
      <c r="AA23" s="83"/>
      <c r="AB23" s="84">
        <f>+Z23*'1. Standard_Cost'!$B$21+AA23*'1. Standard_Cost'!$C$21</f>
        <v>0</v>
      </c>
      <c r="AC23" s="85"/>
      <c r="AD23" s="86"/>
      <c r="AE23" s="84">
        <f>SUM(AD23,AC23,AB23,Y23,U23,T23,S23,R23)*'1. Standard_Cost'!$B$29</f>
        <v>0</v>
      </c>
      <c r="AF23" s="84">
        <f>SUM(AE23,AD23,AC23,AB23,Y23,U23,T23,S23,R23)</f>
        <v>0</v>
      </c>
      <c r="AG23" s="83"/>
      <c r="AH23" s="83"/>
      <c r="AI23" s="83"/>
      <c r="AJ23" s="87"/>
      <c r="AK23" s="87"/>
      <c r="AL23" s="87"/>
      <c r="AM23" s="84">
        <f>AG23*'1. Standard_Cost'!$B$25+'Incremental_Cost Year 5'!AH23*'1. Standard_Cost'!$C$25+'Incremental_Cost Year 5'!AI23*'1. Standard_Cost'!$D$25+'Incremental_Cost Year 5'!AJ23+'Incremental_Cost Year 5'!AL23+AK23</f>
        <v>0</v>
      </c>
      <c r="AN23" s="84">
        <f>AM23*'1. Standard_Cost'!$C$29</f>
        <v>0</v>
      </c>
      <c r="AO23" s="153"/>
      <c r="AQ23" s="113">
        <f>L23+M23</f>
        <v>0</v>
      </c>
      <c r="AR23" s="113">
        <f>AF23</f>
        <v>0</v>
      </c>
      <c r="AS23" s="113">
        <f>AM23+AN23</f>
        <v>0</v>
      </c>
      <c r="AT23" s="113">
        <f>SUM(AQ23,AR23,AS23)</f>
        <v>0</v>
      </c>
      <c r="AU23" s="154"/>
      <c r="AV23" s="154"/>
      <c r="AW23" s="154"/>
      <c r="AX23" s="154"/>
      <c r="AY23" s="154"/>
      <c r="AZ23" s="154"/>
      <c r="BA23" s="154"/>
      <c r="BB23" s="155">
        <f>SUM(AU23:BA23)-AT23</f>
        <v>0</v>
      </c>
      <c r="BC23" s="28"/>
      <c r="BD23" s="28"/>
      <c r="BE23" s="28"/>
      <c r="BF23" s="28"/>
    </row>
    <row r="24" spans="1:58" ht="87.75" customHeight="1" outlineLevel="2">
      <c r="A24" s="73"/>
      <c r="B24" s="107"/>
      <c r="C24" s="108"/>
      <c r="D24" s="325"/>
      <c r="E24" s="81"/>
      <c r="F24" s="350" t="s">
        <v>542</v>
      </c>
      <c r="G24" s="343" t="s">
        <v>545</v>
      </c>
      <c r="H24" s="285" t="s">
        <v>685</v>
      </c>
      <c r="I24" s="87"/>
      <c r="J24" s="83"/>
      <c r="K24" s="83"/>
      <c r="L24" s="82" t="str">
        <f>IF(I24&lt;&gt;0,((VLOOKUP(I24,'[1]1. Standard_Cost'!$B$4:$D$9,2)+VLOOKUP(I24,'[1]1. Standard_Cost'!$B$4:$D$9,3))*J24*K24),"0")</f>
        <v>0</v>
      </c>
      <c r="M24" s="82">
        <f>L24*'[1]1. Standard_Cost'!$F$4</f>
        <v>0</v>
      </c>
      <c r="N24" s="83"/>
      <c r="O24" s="83"/>
      <c r="P24" s="83"/>
      <c r="Q24" s="83"/>
      <c r="R24" s="84">
        <f>'[1]1. Standard_Cost'!$B$13*N24*P24</f>
        <v>0</v>
      </c>
      <c r="S24" s="84">
        <f>N24*O24*P24*'[1]1. Standard_Cost'!$C$13</f>
        <v>0</v>
      </c>
      <c r="T24" s="84">
        <f>N24*P24*Q24*'[1]1. Standard_Cost'!$D$13</f>
        <v>0</v>
      </c>
      <c r="U24" s="84">
        <f>N24*O24*'[1]1. Standard_Cost'!$E$13</f>
        <v>0</v>
      </c>
      <c r="V24" s="83"/>
      <c r="W24" s="83"/>
      <c r="X24" s="83"/>
      <c r="Y24" s="84">
        <f>+V24*((X24*'[1]1. Standard_Cost'!$B$17)+(W24*X24*'[1]1. Standard_Cost'!$C$17))</f>
        <v>0</v>
      </c>
      <c r="Z24" s="83"/>
      <c r="AA24" s="83"/>
      <c r="AB24" s="84">
        <f>+Z24*'[1]1. Standard_Cost'!$B$21+AA24*'[1]1. Standard_Cost'!$C$21</f>
        <v>0</v>
      </c>
      <c r="AC24" s="85"/>
      <c r="AD24" s="86"/>
      <c r="AE24" s="84">
        <f>SUM(AD24,AC24,AB24,Y24,U24,T24,S24,R24)*'[1]1. Standard_Cost'!$B$29</f>
        <v>0</v>
      </c>
      <c r="AF24" s="84">
        <f>SUM(AE24,AD24,AC24,AB24,Y24,U24,T24,S24,R24)</f>
        <v>0</v>
      </c>
      <c r="AG24" s="83"/>
      <c r="AH24" s="83"/>
      <c r="AI24" s="83"/>
      <c r="AJ24" s="87"/>
      <c r="AK24" s="87"/>
      <c r="AL24" s="87"/>
      <c r="AM24" s="84">
        <f>AG24*'1. Standard_Cost'!$B$25+'Incremental_Cost Year 5'!AH24*'1. Standard_Cost'!$C$25+'Incremental_Cost Year 5'!AI24*'1. Standard_Cost'!$D$25+'Incremental_Cost Year 5'!AJ24+'Incremental_Cost Year 5'!AL24+AK24</f>
        <v>0</v>
      </c>
      <c r="AN24" s="84">
        <f>AM24*'[1]1. Standard_Cost'!$C$29</f>
        <v>0</v>
      </c>
      <c r="AO24" s="153"/>
      <c r="AQ24" s="113">
        <f>L24+M24</f>
        <v>0</v>
      </c>
      <c r="AR24" s="113">
        <f>AF24</f>
        <v>0</v>
      </c>
      <c r="AS24" s="113">
        <f>AM24+AN24</f>
        <v>0</v>
      </c>
      <c r="AT24" s="113">
        <f>SUM(AQ24,AR24,AS24)</f>
        <v>0</v>
      </c>
      <c r="AU24" s="272">
        <f>AT24</f>
        <v>0</v>
      </c>
      <c r="AV24" s="154"/>
      <c r="AW24" s="154"/>
      <c r="AX24" s="154"/>
      <c r="AY24" s="154"/>
      <c r="AZ24" s="154"/>
      <c r="BA24" s="154"/>
      <c r="BB24" s="155">
        <f>SUM(AU24:BA24)-AT24</f>
        <v>0</v>
      </c>
      <c r="BC24" s="28"/>
      <c r="BD24" s="28"/>
      <c r="BE24" s="28"/>
      <c r="BF24" s="28"/>
    </row>
    <row r="25" spans="1:58" ht="63" customHeight="1" outlineLevel="1">
      <c r="A25" s="73"/>
      <c r="B25" s="111"/>
      <c r="C25" s="302"/>
      <c r="D25" s="189" t="s">
        <v>683</v>
      </c>
      <c r="E25" s="90" t="s">
        <v>539</v>
      </c>
      <c r="F25" s="343">
        <v>2024</v>
      </c>
      <c r="G25" s="343">
        <v>2030</v>
      </c>
      <c r="H25" s="220" t="s">
        <v>540</v>
      </c>
      <c r="I25" s="156"/>
      <c r="J25" s="156"/>
      <c r="K25" s="156"/>
      <c r="L25" s="84">
        <f>SUM(L14:L24)</f>
        <v>0</v>
      </c>
      <c r="M25" s="84">
        <f>SUM(M14:M24)</f>
        <v>0</v>
      </c>
      <c r="N25" s="84"/>
      <c r="O25" s="156"/>
      <c r="P25" s="156"/>
      <c r="Q25" s="156"/>
      <c r="R25" s="84">
        <f>SUM(R14:R24)</f>
        <v>0</v>
      </c>
      <c r="S25" s="84">
        <f>SUM(S14:S24)</f>
        <v>0</v>
      </c>
      <c r="T25" s="84">
        <f>SUM(T14:T24)</f>
        <v>0</v>
      </c>
      <c r="U25" s="84">
        <f>SUM(U14:U24)</f>
        <v>0</v>
      </c>
      <c r="V25" s="156"/>
      <c r="W25" s="156"/>
      <c r="X25" s="156"/>
      <c r="Y25" s="84">
        <f>SUM(Y14:Y24)</f>
        <v>0</v>
      </c>
      <c r="Z25" s="156"/>
      <c r="AA25" s="156"/>
      <c r="AB25" s="84">
        <f>SUM(AB14:AB24)</f>
        <v>0</v>
      </c>
      <c r="AC25" s="84">
        <f>SUM(AC14:AC24)</f>
        <v>0</v>
      </c>
      <c r="AD25" s="84">
        <f>SUM(AD14:AD24)</f>
        <v>0</v>
      </c>
      <c r="AE25" s="84">
        <f>SUM(AE14:AE24)</f>
        <v>0</v>
      </c>
      <c r="AF25" s="84">
        <f>SUM(AF14:AF24)</f>
        <v>0</v>
      </c>
      <c r="AG25" s="156"/>
      <c r="AH25" s="156"/>
      <c r="AI25" s="156"/>
      <c r="AJ25" s="84">
        <f>SUM(AJ14:AJ24)</f>
        <v>0</v>
      </c>
      <c r="AK25" s="84">
        <f>SUM(AK14:AK24)</f>
        <v>0</v>
      </c>
      <c r="AL25" s="84">
        <f>SUM(AL14:AL24)</f>
        <v>0</v>
      </c>
      <c r="AM25" s="84">
        <f>SUM(AM14:AM24)</f>
        <v>0</v>
      </c>
      <c r="AN25" s="84">
        <f>SUM(AN14:AN24)</f>
        <v>0</v>
      </c>
      <c r="AO25" s="157"/>
      <c r="AP25" s="158"/>
      <c r="AQ25" s="84">
        <f t="shared" ref="AQ25:BB25" si="33">SUM(AQ14:AQ24)</f>
        <v>0</v>
      </c>
      <c r="AR25" s="84">
        <f t="shared" si="33"/>
        <v>0</v>
      </c>
      <c r="AS25" s="84">
        <f t="shared" si="33"/>
        <v>0</v>
      </c>
      <c r="AT25" s="84">
        <f t="shared" si="33"/>
        <v>0</v>
      </c>
      <c r="AU25" s="84">
        <f t="shared" si="33"/>
        <v>0</v>
      </c>
      <c r="AV25" s="84">
        <f t="shared" si="33"/>
        <v>0</v>
      </c>
      <c r="AW25" s="84">
        <f t="shared" si="33"/>
        <v>0</v>
      </c>
      <c r="AX25" s="84">
        <f t="shared" si="33"/>
        <v>0</v>
      </c>
      <c r="AY25" s="84">
        <f t="shared" si="33"/>
        <v>0</v>
      </c>
      <c r="AZ25" s="84">
        <f t="shared" si="33"/>
        <v>0</v>
      </c>
      <c r="BA25" s="84">
        <f t="shared" si="33"/>
        <v>0</v>
      </c>
      <c r="BB25" s="84">
        <f t="shared" si="33"/>
        <v>0</v>
      </c>
      <c r="BC25" s="28"/>
      <c r="BD25" s="28"/>
      <c r="BE25" s="28"/>
      <c r="BF25" s="28"/>
    </row>
    <row r="26" spans="1:58" ht="91.5" customHeight="1" outlineLevel="2">
      <c r="A26" s="73"/>
      <c r="B26" s="107"/>
      <c r="C26" s="108"/>
      <c r="D26" s="93"/>
      <c r="E26" s="131"/>
      <c r="F26" s="343" t="s">
        <v>542</v>
      </c>
      <c r="G26" s="343" t="s">
        <v>545</v>
      </c>
      <c r="H26" s="70" t="s">
        <v>607</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5'!AH26*'1. Standard_Cost'!$C$25+'Incremental_Cost Year 5'!AI26*'1. Standard_Cost'!$D$25+'Incremental_Cost Year 5'!AJ26+'Incremental_Cost Year 5'!AL26+AK26</f>
        <v>0</v>
      </c>
      <c r="AN26" s="84">
        <f>AM26*'1. Standard_Cost'!$C$29</f>
        <v>0</v>
      </c>
      <c r="AO26" s="153"/>
      <c r="AQ26" s="113">
        <f>L26+M26</f>
        <v>0</v>
      </c>
      <c r="AR26" s="113">
        <f>AF26</f>
        <v>0</v>
      </c>
      <c r="AS26" s="113">
        <f>AM26+AN26</f>
        <v>0</v>
      </c>
      <c r="AT26" s="113">
        <f>SUM(AQ26,AR26,AS26)</f>
        <v>0</v>
      </c>
      <c r="AU26" s="154">
        <f>AQ26</f>
        <v>0</v>
      </c>
      <c r="AV26" s="154"/>
      <c r="AW26" s="154"/>
      <c r="AX26" s="154"/>
      <c r="AY26" s="154"/>
      <c r="AZ26" s="154"/>
      <c r="BA26" s="154"/>
      <c r="BB26" s="155">
        <f>SUM(AU26:BA26)-AT26</f>
        <v>0</v>
      </c>
      <c r="BC26" s="28"/>
      <c r="BD26" s="28"/>
      <c r="BE26" s="28"/>
      <c r="BF26" s="28"/>
    </row>
    <row r="27" spans="1:58" ht="63" outlineLevel="2">
      <c r="A27" s="73"/>
      <c r="B27" s="107"/>
      <c r="C27" s="108"/>
      <c r="D27" s="91"/>
      <c r="E27" s="131"/>
      <c r="F27" s="343" t="s">
        <v>542</v>
      </c>
      <c r="G27" s="343" t="s">
        <v>545</v>
      </c>
      <c r="H27" s="70" t="s">
        <v>693</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5'!AH27*'1. Standard_Cost'!$C$25+'Incremental_Cost Year 5'!AI27*'1. Standard_Cost'!$D$25+'Incremental_Cost Year 5'!AJ27+'Incremental_Cost Year 5'!AL27+AK27</f>
        <v>0</v>
      </c>
      <c r="AN27" s="84">
        <f>AM27*'1. Standard_Cost'!$C$29</f>
        <v>0</v>
      </c>
      <c r="AO27" s="153"/>
      <c r="AQ27" s="113">
        <f>L27+M27</f>
        <v>0</v>
      </c>
      <c r="AR27" s="113">
        <f>AF27</f>
        <v>0</v>
      </c>
      <c r="AS27" s="113">
        <f>AM27+AN27</f>
        <v>0</v>
      </c>
      <c r="AT27" s="113">
        <f>SUM(AQ27,AR27,AS27)</f>
        <v>0</v>
      </c>
      <c r="AU27" s="154">
        <f>AQ27</f>
        <v>0</v>
      </c>
      <c r="AV27" s="154"/>
      <c r="AW27" s="154"/>
      <c r="AX27" s="154"/>
      <c r="AY27" s="154"/>
      <c r="AZ27" s="154"/>
      <c r="BA27" s="154"/>
      <c r="BB27" s="155">
        <f>SUM(AU27:BA27)-AT27</f>
        <v>0</v>
      </c>
      <c r="BC27" s="28"/>
      <c r="BD27" s="28"/>
      <c r="BE27" s="28"/>
      <c r="BF27" s="28"/>
    </row>
    <row r="28" spans="1:58" ht="77.25" outlineLevel="2">
      <c r="A28" s="73"/>
      <c r="B28" s="107"/>
      <c r="C28" s="108"/>
      <c r="D28" s="91"/>
      <c r="E28" s="131"/>
      <c r="F28" s="343" t="s">
        <v>542</v>
      </c>
      <c r="G28" s="343" t="s">
        <v>545</v>
      </c>
      <c r="H28" s="345" t="s">
        <v>609</v>
      </c>
      <c r="I28" s="87"/>
      <c r="J28" s="83"/>
      <c r="K28" s="83"/>
      <c r="L28" s="82" t="str">
        <f>IF(I28&lt;&gt;0,((VLOOKUP(I28,'1. Standard_Cost'!$B$4:$D$9,2)+VLOOKUP(I28,'1. Standard_Cost'!$B$4:$D$9,3))*J28*K28),"0")</f>
        <v>0</v>
      </c>
      <c r="M28" s="82">
        <f>L28*'1. Standard_Cost'!$F$4</f>
        <v>0</v>
      </c>
      <c r="N28" s="83"/>
      <c r="O28" s="83"/>
      <c r="P28" s="83"/>
      <c r="Q28" s="83"/>
      <c r="R28" s="84">
        <f>'1. Standard_Cost'!$B$13*N28*P28</f>
        <v>0</v>
      </c>
      <c r="S28" s="84">
        <f>N28*O28*P28*'1. Standard_Cost'!$C$13</f>
        <v>0</v>
      </c>
      <c r="T28" s="84">
        <f>N28*P28*Q28*'1. Standard_Cost'!$D$13</f>
        <v>0</v>
      </c>
      <c r="U28" s="84">
        <f>N28*O28*'1. Standard_Cost'!$E$13</f>
        <v>0</v>
      </c>
      <c r="V28" s="83"/>
      <c r="W28" s="83"/>
      <c r="X28" s="83"/>
      <c r="Y28" s="84">
        <f>+V28*((X28*'1. Standard_Cost'!$B$17)+(W28*X28*'1. Standard_Cost'!$C$17))</f>
        <v>0</v>
      </c>
      <c r="Z28" s="83"/>
      <c r="AA28" s="83"/>
      <c r="AB28" s="84">
        <f>+Z28*'1. Standard_Cost'!$B$21+AA28*'1. Standard_Cost'!$C$21</f>
        <v>0</v>
      </c>
      <c r="AC28" s="85"/>
      <c r="AD28" s="86"/>
      <c r="AE28" s="84">
        <f>SUM(AD28,AC28,AB28,Y28,U28,T28,S28,R28)*'1. Standard_Cost'!$B$29</f>
        <v>0</v>
      </c>
      <c r="AF28" s="84">
        <f t="shared" ref="AF28:AF31" si="34">SUM(AE28,AD28,AC28,AB28,Y28,U28,T28,S28,R28)</f>
        <v>0</v>
      </c>
      <c r="AG28" s="83"/>
      <c r="AH28" s="83"/>
      <c r="AI28" s="83"/>
      <c r="AJ28" s="87"/>
      <c r="AK28" s="87"/>
      <c r="AL28" s="87"/>
      <c r="AM28" s="84">
        <f>AG28*'1. Standard_Cost'!$B$25+'Incremental_Cost Year 5'!AH28*'1. Standard_Cost'!$C$25+'Incremental_Cost Year 5'!AI28*'1. Standard_Cost'!$D$25+'Incremental_Cost Year 5'!AJ28+'Incremental_Cost Year 5'!AL28+AK28</f>
        <v>0</v>
      </c>
      <c r="AN28" s="84">
        <f>AM28*'1. Standard_Cost'!$C$29</f>
        <v>0</v>
      </c>
      <c r="AO28" s="273"/>
      <c r="AQ28" s="113">
        <f t="shared" ref="AQ28:AQ31" si="35">L28+M28</f>
        <v>0</v>
      </c>
      <c r="AR28" s="113">
        <f t="shared" ref="AR28:AR31" si="36">AF28</f>
        <v>0</v>
      </c>
      <c r="AS28" s="113">
        <f t="shared" ref="AS28:AS31" si="37">AM28+AN28</f>
        <v>0</v>
      </c>
      <c r="AT28" s="113">
        <f t="shared" ref="AT28:AT31" si="38">SUM(AQ28,AR28,AS28)</f>
        <v>0</v>
      </c>
      <c r="AU28" s="154">
        <f t="shared" ref="AU28:AU31" si="39">AQ28</f>
        <v>0</v>
      </c>
      <c r="AV28" s="154"/>
      <c r="AW28" s="154"/>
      <c r="AX28" s="154"/>
      <c r="AY28" s="154"/>
      <c r="AZ28" s="154"/>
      <c r="BA28" s="154"/>
      <c r="BB28" s="155">
        <f t="shared" ref="BB28:BB31" si="40">SUM(AU28:BA28)-AT28</f>
        <v>0</v>
      </c>
      <c r="BC28" s="28"/>
      <c r="BD28" s="28"/>
      <c r="BE28" s="28"/>
      <c r="BF28" s="28"/>
    </row>
    <row r="29" spans="1:58" ht="75" outlineLevel="2">
      <c r="A29" s="73"/>
      <c r="B29" s="107"/>
      <c r="C29" s="108"/>
      <c r="D29" s="91"/>
      <c r="E29" s="131"/>
      <c r="F29" s="343" t="s">
        <v>542</v>
      </c>
      <c r="G29" s="343" t="s">
        <v>545</v>
      </c>
      <c r="H29" s="345" t="s">
        <v>610</v>
      </c>
      <c r="I29" s="87"/>
      <c r="J29" s="83"/>
      <c r="K29" s="83"/>
      <c r="L29" s="82" t="str">
        <f>IF(I29&lt;&gt;0,((VLOOKUP(I29,'1. Standard_Cost'!$B$4:$D$9,2)+VLOOKUP(I29,'1. Standard_Cost'!$B$4:$D$9,3))*J29*K29),"0")</f>
        <v>0</v>
      </c>
      <c r="M29" s="82">
        <f>L29*'1. Standard_Cost'!$F$4</f>
        <v>0</v>
      </c>
      <c r="N29" s="83"/>
      <c r="O29" s="83"/>
      <c r="P29" s="83"/>
      <c r="Q29" s="83"/>
      <c r="R29" s="84">
        <f>'1. Standard_Cost'!$B$13*N29*P29</f>
        <v>0</v>
      </c>
      <c r="S29" s="84">
        <f>N29*O29*P29*'1. Standard_Cost'!$C$13</f>
        <v>0</v>
      </c>
      <c r="T29" s="84">
        <f>N29*P29*Q29*'1. Standard_Cost'!$D$13</f>
        <v>0</v>
      </c>
      <c r="U29" s="84">
        <f>N29*O29*'1. Standard_Cost'!$E$13</f>
        <v>0</v>
      </c>
      <c r="V29" s="83"/>
      <c r="W29" s="83"/>
      <c r="X29" s="83"/>
      <c r="Y29" s="84">
        <f>+V29*((X29*'1. Standard_Cost'!$B$17)+(W29*X29*'1. Standard_Cost'!$C$17))</f>
        <v>0</v>
      </c>
      <c r="Z29" s="83"/>
      <c r="AA29" s="83"/>
      <c r="AB29" s="84">
        <f>+Z29*'1. Standard_Cost'!$B$21+AA29*'1. Standard_Cost'!$C$21</f>
        <v>0</v>
      </c>
      <c r="AC29" s="85"/>
      <c r="AD29" s="86"/>
      <c r="AE29" s="84">
        <f>SUM(AD29,AC29,AB29,Y29,U29,T29,S29,R29)*'1. Standard_Cost'!$B$29</f>
        <v>0</v>
      </c>
      <c r="AF29" s="84">
        <f t="shared" si="34"/>
        <v>0</v>
      </c>
      <c r="AG29" s="83"/>
      <c r="AH29" s="83"/>
      <c r="AI29" s="83"/>
      <c r="AJ29" s="87"/>
      <c r="AK29" s="87"/>
      <c r="AL29" s="87"/>
      <c r="AM29" s="84">
        <f>AG29*'1. Standard_Cost'!$B$25+'Incremental_Cost Year 5'!AH29*'1. Standard_Cost'!$C$25+'Incremental_Cost Year 5'!AI29*'1. Standard_Cost'!$D$25+'Incremental_Cost Year 5'!AJ29+'Incremental_Cost Year 5'!AL29+AK29</f>
        <v>0</v>
      </c>
      <c r="AN29" s="84">
        <f>AM29*'1. Standard_Cost'!$C$29</f>
        <v>0</v>
      </c>
      <c r="AO29" s="273"/>
      <c r="AQ29" s="113">
        <f t="shared" si="35"/>
        <v>0</v>
      </c>
      <c r="AR29" s="113">
        <f t="shared" si="36"/>
        <v>0</v>
      </c>
      <c r="AS29" s="113">
        <f t="shared" si="37"/>
        <v>0</v>
      </c>
      <c r="AT29" s="113">
        <f t="shared" si="38"/>
        <v>0</v>
      </c>
      <c r="AU29" s="154">
        <f t="shared" si="39"/>
        <v>0</v>
      </c>
      <c r="AV29" s="154"/>
      <c r="AW29" s="154"/>
      <c r="AX29" s="154"/>
      <c r="AY29" s="154"/>
      <c r="AZ29" s="154"/>
      <c r="BA29" s="154"/>
      <c r="BB29" s="155">
        <f t="shared" si="40"/>
        <v>0</v>
      </c>
      <c r="BC29" s="28"/>
      <c r="BD29" s="28"/>
      <c r="BE29" s="28"/>
      <c r="BF29" s="28"/>
    </row>
    <row r="30" spans="1:58" ht="46.5" outlineLevel="2">
      <c r="A30" s="73"/>
      <c r="B30" s="107"/>
      <c r="C30" s="108"/>
      <c r="D30" s="91"/>
      <c r="E30" s="131"/>
      <c r="F30" s="343" t="s">
        <v>542</v>
      </c>
      <c r="G30" s="343">
        <v>2026</v>
      </c>
      <c r="H30" s="345" t="s">
        <v>611</v>
      </c>
      <c r="I30" s="87"/>
      <c r="J30" s="83"/>
      <c r="K30" s="83"/>
      <c r="L30" s="82" t="str">
        <f>IF(I30&lt;&gt;0,((VLOOKUP(I30,'1. Standard_Cost'!$B$4:$D$9,2)+VLOOKUP(I30,'1. Standard_Cost'!$B$4:$D$9,3))*J30*K30),"0")</f>
        <v>0</v>
      </c>
      <c r="M30" s="82">
        <f>L30*'1. Standard_Cost'!$F$4</f>
        <v>0</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 t="shared" si="34"/>
        <v>0</v>
      </c>
      <c r="AG30" s="83"/>
      <c r="AH30" s="83"/>
      <c r="AI30" s="83"/>
      <c r="AJ30" s="87"/>
      <c r="AK30" s="87"/>
      <c r="AL30" s="87"/>
      <c r="AM30" s="84">
        <f>AG30*'1. Standard_Cost'!$B$25+'Incremental_Cost Year 5'!AH30*'1. Standard_Cost'!$C$25+'Incremental_Cost Year 5'!AI30*'1. Standard_Cost'!$D$25+'Incremental_Cost Year 5'!AJ30+'Incremental_Cost Year 5'!AL30+AK30</f>
        <v>0</v>
      </c>
      <c r="AN30" s="84">
        <f>AM30*'1. Standard_Cost'!$C$29</f>
        <v>0</v>
      </c>
      <c r="AO30" s="273"/>
      <c r="AQ30" s="113">
        <f t="shared" si="35"/>
        <v>0</v>
      </c>
      <c r="AR30" s="113">
        <f t="shared" si="36"/>
        <v>0</v>
      </c>
      <c r="AS30" s="113">
        <f t="shared" si="37"/>
        <v>0</v>
      </c>
      <c r="AT30" s="113">
        <f t="shared" si="38"/>
        <v>0</v>
      </c>
      <c r="AU30" s="154">
        <f t="shared" si="39"/>
        <v>0</v>
      </c>
      <c r="AV30" s="154"/>
      <c r="AW30" s="154"/>
      <c r="AX30" s="154"/>
      <c r="AY30" s="154"/>
      <c r="AZ30" s="154"/>
      <c r="BA30" s="154"/>
      <c r="BB30" s="155">
        <f t="shared" si="40"/>
        <v>0</v>
      </c>
      <c r="BC30" s="28"/>
      <c r="BD30" s="28"/>
      <c r="BE30" s="28"/>
      <c r="BF30" s="28"/>
    </row>
    <row r="31" spans="1:58" ht="60" outlineLevel="2">
      <c r="A31" s="73"/>
      <c r="B31" s="107"/>
      <c r="C31" s="108"/>
      <c r="D31" s="91"/>
      <c r="E31" s="131"/>
      <c r="F31" s="343" t="s">
        <v>542</v>
      </c>
      <c r="G31" s="343" t="s">
        <v>545</v>
      </c>
      <c r="H31" s="345" t="s">
        <v>612</v>
      </c>
      <c r="I31" s="87"/>
      <c r="J31" s="83"/>
      <c r="K31" s="83"/>
      <c r="L31" s="82" t="str">
        <f>IF(I31&lt;&gt;0,((VLOOKUP(I31,'1. Standard_Cost'!$B$4:$D$9,2)+VLOOKUP(I31,'1. Standard_Cost'!$B$4:$D$9,3))*J31*K31),"0")</f>
        <v>0</v>
      </c>
      <c r="M31" s="82">
        <f>L31*'1. Standard_Cost'!$F$4</f>
        <v>0</v>
      </c>
      <c r="N31" s="338"/>
      <c r="O31" s="338"/>
      <c r="P31" s="338"/>
      <c r="Q31" s="338"/>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 t="shared" si="34"/>
        <v>0</v>
      </c>
      <c r="AG31" s="83"/>
      <c r="AH31" s="83"/>
      <c r="AI31" s="83"/>
      <c r="AJ31" s="87"/>
      <c r="AK31" s="87"/>
      <c r="AL31" s="87"/>
      <c r="AM31" s="84">
        <f>AG31*'1. Standard_Cost'!$B$25+'Incremental_Cost Year 5'!AH31*'1. Standard_Cost'!$C$25+'Incremental_Cost Year 5'!AI31*'1. Standard_Cost'!$D$25+'Incremental_Cost Year 5'!AJ31+'Incremental_Cost Year 5'!AL31+AK31</f>
        <v>0</v>
      </c>
      <c r="AN31" s="84">
        <f>AM31*'1. Standard_Cost'!$C$29</f>
        <v>0</v>
      </c>
      <c r="AO31" s="273"/>
      <c r="AQ31" s="113">
        <f t="shared" si="35"/>
        <v>0</v>
      </c>
      <c r="AR31" s="113">
        <f t="shared" si="36"/>
        <v>0</v>
      </c>
      <c r="AS31" s="113">
        <f t="shared" si="37"/>
        <v>0</v>
      </c>
      <c r="AT31" s="113">
        <f t="shared" si="38"/>
        <v>0</v>
      </c>
      <c r="AU31" s="154">
        <f t="shared" si="39"/>
        <v>0</v>
      </c>
      <c r="AV31" s="154"/>
      <c r="AW31" s="154"/>
      <c r="AX31" s="154"/>
      <c r="AY31" s="154"/>
      <c r="AZ31" s="154"/>
      <c r="BA31" s="154"/>
      <c r="BB31" s="155">
        <f t="shared" si="40"/>
        <v>0</v>
      </c>
      <c r="BC31" s="28"/>
      <c r="BD31" s="28"/>
      <c r="BE31" s="28"/>
      <c r="BF31" s="28"/>
    </row>
    <row r="32" spans="1:58" ht="63" outlineLevel="1">
      <c r="A32" s="73"/>
      <c r="B32" s="111"/>
      <c r="C32" s="112"/>
      <c r="D32" s="101" t="s">
        <v>547</v>
      </c>
      <c r="E32" s="94" t="s">
        <v>546</v>
      </c>
      <c r="F32" s="344" t="s">
        <v>542</v>
      </c>
      <c r="G32" s="344">
        <v>2026</v>
      </c>
      <c r="H32" s="220" t="s">
        <v>192</v>
      </c>
      <c r="I32" s="156"/>
      <c r="J32" s="156"/>
      <c r="K32" s="156"/>
      <c r="L32" s="84">
        <f>SUM(L26:L31)</f>
        <v>0</v>
      </c>
      <c r="M32" s="84">
        <f>SUM(M26:M31)</f>
        <v>0</v>
      </c>
      <c r="N32" s="329"/>
      <c r="O32" s="156"/>
      <c r="P32" s="156"/>
      <c r="Q32" s="157"/>
      <c r="R32" s="84">
        <f t="shared" ref="R32:U32" si="41">SUM(R26:R31)</f>
        <v>0</v>
      </c>
      <c r="S32" s="84">
        <f t="shared" si="41"/>
        <v>0</v>
      </c>
      <c r="T32" s="84">
        <f t="shared" si="41"/>
        <v>0</v>
      </c>
      <c r="U32" s="84">
        <f t="shared" si="41"/>
        <v>0</v>
      </c>
      <c r="V32" s="156"/>
      <c r="W32" s="156"/>
      <c r="X32" s="156"/>
      <c r="Y32" s="84">
        <f>SUM(Y26:Y31)</f>
        <v>0</v>
      </c>
      <c r="Z32" s="156"/>
      <c r="AA32" s="156"/>
      <c r="AB32" s="84">
        <f t="shared" ref="AB32:AF32" si="42">SUM(AB26:AB31)</f>
        <v>0</v>
      </c>
      <c r="AC32" s="84">
        <f t="shared" si="42"/>
        <v>0</v>
      </c>
      <c r="AD32" s="84">
        <f t="shared" si="42"/>
        <v>0</v>
      </c>
      <c r="AE32" s="84">
        <f t="shared" si="42"/>
        <v>0</v>
      </c>
      <c r="AF32" s="84">
        <f t="shared" si="42"/>
        <v>0</v>
      </c>
      <c r="AG32" s="156"/>
      <c r="AH32" s="156"/>
      <c r="AI32" s="156"/>
      <c r="AJ32" s="84">
        <f t="shared" ref="AJ32:AN32" si="43">SUM(AJ26:AJ31)</f>
        <v>0</v>
      </c>
      <c r="AK32" s="84">
        <f t="shared" si="43"/>
        <v>0</v>
      </c>
      <c r="AL32" s="84">
        <f t="shared" si="43"/>
        <v>0</v>
      </c>
      <c r="AM32" s="84">
        <f t="shared" si="43"/>
        <v>0</v>
      </c>
      <c r="AN32" s="84">
        <f t="shared" si="43"/>
        <v>0</v>
      </c>
      <c r="AO32" s="157"/>
      <c r="AP32" s="158"/>
      <c r="AQ32" s="84">
        <f t="shared" ref="AQ32:BB32" si="44">SUM(AQ26:AQ31)</f>
        <v>0</v>
      </c>
      <c r="AR32" s="84">
        <f t="shared" si="44"/>
        <v>0</v>
      </c>
      <c r="AS32" s="84">
        <f t="shared" si="44"/>
        <v>0</v>
      </c>
      <c r="AT32" s="84">
        <f t="shared" si="44"/>
        <v>0</v>
      </c>
      <c r="AU32" s="84">
        <f t="shared" si="44"/>
        <v>0</v>
      </c>
      <c r="AV32" s="84">
        <f t="shared" si="44"/>
        <v>0</v>
      </c>
      <c r="AW32" s="84">
        <f t="shared" si="44"/>
        <v>0</v>
      </c>
      <c r="AX32" s="84">
        <f t="shared" si="44"/>
        <v>0</v>
      </c>
      <c r="AY32" s="84">
        <f t="shared" si="44"/>
        <v>0</v>
      </c>
      <c r="AZ32" s="84">
        <f t="shared" si="44"/>
        <v>0</v>
      </c>
      <c r="BA32" s="84">
        <f t="shared" si="44"/>
        <v>0</v>
      </c>
      <c r="BB32" s="84">
        <f t="shared" si="44"/>
        <v>0</v>
      </c>
      <c r="BC32" s="28"/>
      <c r="BD32" s="28"/>
      <c r="BE32" s="28"/>
      <c r="BF32" s="28"/>
    </row>
    <row r="33" spans="1:58" s="30" customFormat="1" ht="51.6" customHeight="1">
      <c r="A33" s="78"/>
      <c r="B33" s="179"/>
      <c r="C33" s="542" t="s">
        <v>548</v>
      </c>
      <c r="D33" s="542"/>
      <c r="E33" s="542"/>
      <c r="F33" s="128"/>
      <c r="G33" s="127"/>
      <c r="H33" s="342" t="s">
        <v>59</v>
      </c>
      <c r="I33" s="151"/>
      <c r="J33" s="151"/>
      <c r="K33" s="151"/>
      <c r="L33" s="152">
        <f>SUM(L38,L45,L49)</f>
        <v>0</v>
      </c>
      <c r="M33" s="152">
        <f>SUM(M38,M45,M49)</f>
        <v>0</v>
      </c>
      <c r="N33" s="363"/>
      <c r="O33" s="363"/>
      <c r="P33" s="363"/>
      <c r="Q33" s="363"/>
      <c r="R33" s="152">
        <f t="shared" ref="R33:U33" si="45">SUM(R38,R45,R49)</f>
        <v>0</v>
      </c>
      <c r="S33" s="152">
        <f t="shared" si="45"/>
        <v>0</v>
      </c>
      <c r="T33" s="152">
        <f t="shared" si="45"/>
        <v>0</v>
      </c>
      <c r="U33" s="152">
        <f t="shared" si="45"/>
        <v>0</v>
      </c>
      <c r="V33" s="152"/>
      <c r="W33" s="152"/>
      <c r="X33" s="152"/>
      <c r="Y33" s="152">
        <f t="shared" ref="Y33:AF33" si="46">SUM(Y38,Y45,Y49)</f>
        <v>0</v>
      </c>
      <c r="Z33" s="152">
        <f t="shared" si="46"/>
        <v>0</v>
      </c>
      <c r="AA33" s="152">
        <f t="shared" si="46"/>
        <v>0</v>
      </c>
      <c r="AB33" s="152">
        <f t="shared" si="46"/>
        <v>0</v>
      </c>
      <c r="AC33" s="152">
        <f t="shared" si="46"/>
        <v>0</v>
      </c>
      <c r="AD33" s="152">
        <f t="shared" si="46"/>
        <v>0</v>
      </c>
      <c r="AE33" s="152">
        <f t="shared" si="46"/>
        <v>0</v>
      </c>
      <c r="AF33" s="152">
        <f t="shared" si="46"/>
        <v>0</v>
      </c>
      <c r="AG33" s="152"/>
      <c r="AH33" s="152"/>
      <c r="AI33" s="152"/>
      <c r="AJ33" s="152">
        <f t="shared" ref="AJ33:AN33" si="47">SUM(AJ38,AJ45,AJ49)</f>
        <v>0</v>
      </c>
      <c r="AK33" s="152">
        <f t="shared" si="47"/>
        <v>0</v>
      </c>
      <c r="AL33" s="152">
        <f t="shared" si="47"/>
        <v>0</v>
      </c>
      <c r="AM33" s="152">
        <f t="shared" si="47"/>
        <v>0</v>
      </c>
      <c r="AN33" s="152">
        <f t="shared" si="47"/>
        <v>0</v>
      </c>
      <c r="AO33" s="152"/>
      <c r="AP33" s="149"/>
      <c r="AQ33" s="152">
        <f t="shared" ref="AQ33:BB33" si="48">SUM(AQ38,AQ45,AQ49)</f>
        <v>0</v>
      </c>
      <c r="AR33" s="152">
        <f t="shared" si="48"/>
        <v>0</v>
      </c>
      <c r="AS33" s="152">
        <f t="shared" si="48"/>
        <v>0</v>
      </c>
      <c r="AT33" s="152">
        <f t="shared" si="48"/>
        <v>0</v>
      </c>
      <c r="AU33" s="152">
        <f t="shared" si="48"/>
        <v>0</v>
      </c>
      <c r="AV33" s="152">
        <f t="shared" si="48"/>
        <v>0</v>
      </c>
      <c r="AW33" s="152">
        <f t="shared" si="48"/>
        <v>0</v>
      </c>
      <c r="AX33" s="152">
        <f t="shared" si="48"/>
        <v>0</v>
      </c>
      <c r="AY33" s="152">
        <f t="shared" si="48"/>
        <v>0</v>
      </c>
      <c r="AZ33" s="152">
        <f t="shared" si="48"/>
        <v>0</v>
      </c>
      <c r="BA33" s="152">
        <f t="shared" si="48"/>
        <v>0</v>
      </c>
      <c r="BB33" s="152">
        <f t="shared" si="48"/>
        <v>0</v>
      </c>
    </row>
    <row r="34" spans="1:58" ht="110.25" outlineLevel="2">
      <c r="A34" s="73"/>
      <c r="B34" s="107"/>
      <c r="C34" s="108"/>
      <c r="D34" s="197"/>
      <c r="E34" s="182"/>
      <c r="F34" s="343" t="s">
        <v>541</v>
      </c>
      <c r="G34" s="343" t="s">
        <v>545</v>
      </c>
      <c r="H34" s="70" t="s">
        <v>613</v>
      </c>
      <c r="I34" s="87"/>
      <c r="J34" s="83"/>
      <c r="K34" s="83"/>
      <c r="L34" s="82" t="str">
        <f>IF(I34&lt;&gt;0,((VLOOKUP(I34,'1. Standard_Cost'!$B$4:$D$9,2)+VLOOKUP(I34,'1. Standard_Cost'!$B$4:$D$9,3))*J34*K34),"0")</f>
        <v>0</v>
      </c>
      <c r="M34" s="82">
        <f>L34*'1. Standard_Cost'!$F$4</f>
        <v>0</v>
      </c>
      <c r="N34" s="83"/>
      <c r="O34" s="83"/>
      <c r="P34" s="83"/>
      <c r="Q34" s="83"/>
      <c r="R34" s="84">
        <f>'1. Standard_Cost'!$B$13*N34*P34</f>
        <v>0</v>
      </c>
      <c r="S34" s="84">
        <f>N34*O34*P34*'1. Standard_Cost'!$C$13</f>
        <v>0</v>
      </c>
      <c r="T34" s="84">
        <f>N34*P34*Q34*'1. Standard_Cost'!$D$13</f>
        <v>0</v>
      </c>
      <c r="U34" s="84">
        <f>N34*O34*'1. Standard_Cost'!$E$13</f>
        <v>0</v>
      </c>
      <c r="V34" s="83"/>
      <c r="W34" s="83"/>
      <c r="X34" s="83"/>
      <c r="Y34" s="84">
        <f>+V34*((X34*'1. Standard_Cost'!$B$17)+(W34*X34*'1. Standard_Cost'!$C$17))</f>
        <v>0</v>
      </c>
      <c r="Z34" s="83"/>
      <c r="AA34" s="83"/>
      <c r="AB34" s="84">
        <f>+Z34*'1. Standard_Cost'!$B$21+AA34*'1. Standard_Cost'!$C$21</f>
        <v>0</v>
      </c>
      <c r="AC34" s="85"/>
      <c r="AD34" s="86"/>
      <c r="AE34" s="84">
        <f>SUM(AD34,AC34,AB34,Y34,U34,T34,S34,R34)*'1. Standard_Cost'!$B$29</f>
        <v>0</v>
      </c>
      <c r="AF34" s="84">
        <f t="shared" ref="AF34:AF37" si="49">SUM(AE34,AD34,AC34,AB34,Y34,U34,T34,S34,R34)</f>
        <v>0</v>
      </c>
      <c r="AG34" s="83"/>
      <c r="AH34" s="83"/>
      <c r="AI34" s="83"/>
      <c r="AJ34" s="87"/>
      <c r="AK34" s="87"/>
      <c r="AL34" s="87"/>
      <c r="AM34" s="84">
        <f>AG34*'1. Standard_Cost'!$B$25+'Incremental_Cost Year 5'!AH34*'1. Standard_Cost'!$C$25+'Incremental_Cost Year 5'!AI34*'1. Standard_Cost'!$D$25+'Incremental_Cost Year 5'!AJ34+'Incremental_Cost Year 5'!AL34+AK34</f>
        <v>0</v>
      </c>
      <c r="AN34" s="84">
        <f>AM34*'1. Standard_Cost'!$C$29</f>
        <v>0</v>
      </c>
      <c r="AO34" s="153"/>
      <c r="AQ34" s="113">
        <f t="shared" ref="AQ34:AQ37" si="50">L34+M34</f>
        <v>0</v>
      </c>
      <c r="AR34" s="113">
        <f t="shared" ref="AR34:AR37" si="51">AF34</f>
        <v>0</v>
      </c>
      <c r="AS34" s="113">
        <f t="shared" ref="AS34:AS37" si="52">AM34+AN34</f>
        <v>0</v>
      </c>
      <c r="AT34" s="113">
        <f t="shared" ref="AT34:AT37" si="53">SUM(AQ34,AR34,AS34)</f>
        <v>0</v>
      </c>
      <c r="AU34" s="154"/>
      <c r="AV34" s="154"/>
      <c r="AW34" s="154"/>
      <c r="AX34" s="154"/>
      <c r="AY34" s="154"/>
      <c r="AZ34" s="154"/>
      <c r="BA34" s="154"/>
      <c r="BB34" s="155">
        <f t="shared" ref="BB34:BB37" si="54">SUM(AU34:BA34)-AT34</f>
        <v>0</v>
      </c>
      <c r="BC34" s="28"/>
      <c r="BD34" s="28"/>
      <c r="BE34" s="28"/>
      <c r="BF34" s="28"/>
    </row>
    <row r="35" spans="1:58" ht="173.25" outlineLevel="2">
      <c r="A35" s="73"/>
      <c r="B35" s="107"/>
      <c r="C35" s="108"/>
      <c r="D35" s="95"/>
      <c r="E35" s="183"/>
      <c r="F35" s="343">
        <v>2024</v>
      </c>
      <c r="G35" s="343">
        <v>2026</v>
      </c>
      <c r="H35" s="70" t="s">
        <v>775</v>
      </c>
      <c r="I35" s="87"/>
      <c r="J35" s="83"/>
      <c r="K35" s="83"/>
      <c r="L35" s="82" t="str">
        <f>IF(I35&lt;&gt;0,((VLOOKUP(I35,'1. Standard_Cost'!$B$4:$D$9,2)+VLOOKUP(I35,'1. Standard_Cost'!$B$4:$D$9,3))*J35*K35),"0")</f>
        <v>0</v>
      </c>
      <c r="M35" s="82">
        <f>L35*'1. Standard_Cost'!$F$4</f>
        <v>0</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c r="AD35" s="86"/>
      <c r="AE35" s="84">
        <f>SUM(AD35,AC35,AB35,Y35,U35,T35,S35,R35)*'1. Standard_Cost'!$B$29</f>
        <v>0</v>
      </c>
      <c r="AF35" s="84">
        <f t="shared" si="49"/>
        <v>0</v>
      </c>
      <c r="AG35" s="83"/>
      <c r="AH35" s="83"/>
      <c r="AI35" s="83"/>
      <c r="AJ35" s="87"/>
      <c r="AK35" s="87"/>
      <c r="AL35" s="87"/>
      <c r="AM35" s="84">
        <f>AG35*'1. Standard_Cost'!$B$25+'Incremental_Cost Year 5'!AH35*'1. Standard_Cost'!$C$25+'Incremental_Cost Year 5'!AI35*'1. Standard_Cost'!$D$25+'Incremental_Cost Year 5'!AJ35+'Incremental_Cost Year 5'!AL35+AK35</f>
        <v>0</v>
      </c>
      <c r="AN35" s="84">
        <f>AM35*'1. Standard_Cost'!$C$29</f>
        <v>0</v>
      </c>
      <c r="AO35" s="153"/>
      <c r="AQ35" s="113">
        <f t="shared" si="50"/>
        <v>0</v>
      </c>
      <c r="AR35" s="113">
        <f t="shared" si="51"/>
        <v>0</v>
      </c>
      <c r="AS35" s="113">
        <f t="shared" si="52"/>
        <v>0</v>
      </c>
      <c r="AT35" s="113">
        <f t="shared" si="53"/>
        <v>0</v>
      </c>
      <c r="AU35" s="154"/>
      <c r="AV35" s="154"/>
      <c r="AW35" s="154"/>
      <c r="AX35" s="154"/>
      <c r="AY35" s="154"/>
      <c r="AZ35" s="154"/>
      <c r="BA35" s="154"/>
      <c r="BB35" s="155">
        <f t="shared" si="54"/>
        <v>0</v>
      </c>
      <c r="BC35" s="28"/>
      <c r="BD35" s="28"/>
      <c r="BE35" s="28"/>
      <c r="BF35" s="28"/>
    </row>
    <row r="36" spans="1:58" ht="78.75" outlineLevel="2">
      <c r="A36" s="73"/>
      <c r="B36" s="107"/>
      <c r="C36" s="108"/>
      <c r="D36" s="95"/>
      <c r="E36" s="183"/>
      <c r="F36" s="343">
        <v>2024</v>
      </c>
      <c r="G36" s="343">
        <v>2026</v>
      </c>
      <c r="H36" s="67" t="s">
        <v>694</v>
      </c>
      <c r="I36" s="87"/>
      <c r="J36" s="83"/>
      <c r="K36" s="83"/>
      <c r="L36" s="82" t="str">
        <f>IF(I36&lt;&gt;0,((VLOOKUP(I36,'1. Standard_Cost'!$B$4:$D$9,2)+VLOOKUP(I36,'1. Standard_Cost'!$B$4:$D$9,3))*J36*K36),"0")</f>
        <v>0</v>
      </c>
      <c r="M36" s="82">
        <f>L36*'1. Standard_Cost'!$F$4</f>
        <v>0</v>
      </c>
      <c r="N36" s="83"/>
      <c r="O36" s="83"/>
      <c r="P36" s="83"/>
      <c r="Q36" s="83"/>
      <c r="R36" s="84">
        <f>'1. Standard_Cost'!$B$13*N36*P36</f>
        <v>0</v>
      </c>
      <c r="S36" s="84">
        <f>N36*O36*P36*'1. Standard_Cost'!$C$13</f>
        <v>0</v>
      </c>
      <c r="T36" s="84">
        <f>N36*P36*Q36*'1. Standard_Cost'!$D$13</f>
        <v>0</v>
      </c>
      <c r="U36" s="84">
        <f>N36*O36*'1. Standard_Cost'!$E$13</f>
        <v>0</v>
      </c>
      <c r="V36" s="83"/>
      <c r="W36" s="83"/>
      <c r="X36" s="83"/>
      <c r="Y36" s="84">
        <f>+V36*((X36*'1. Standard_Cost'!$B$17)+(W36*X36*'1. Standard_Cost'!$C$17))</f>
        <v>0</v>
      </c>
      <c r="Z36" s="83"/>
      <c r="AA36" s="83"/>
      <c r="AB36" s="84">
        <f>+Z36*'1. Standard_Cost'!$B$21+AA36*'1. Standard_Cost'!$C$21</f>
        <v>0</v>
      </c>
      <c r="AC36" s="85"/>
      <c r="AD36" s="86"/>
      <c r="AE36" s="84">
        <f>SUM(AD36,AC36,AB36,Y36,U36,T36,S36,R36)*'1. Standard_Cost'!$B$29</f>
        <v>0</v>
      </c>
      <c r="AF36" s="84">
        <f t="shared" ref="AF36" si="55">SUM(AE36,AD36,AC36,AB36,Y36,U36,T36,S36,R36)</f>
        <v>0</v>
      </c>
      <c r="AG36" s="83"/>
      <c r="AH36" s="83"/>
      <c r="AI36" s="83"/>
      <c r="AJ36" s="87"/>
      <c r="AK36" s="87"/>
      <c r="AL36" s="87"/>
      <c r="AM36" s="84">
        <f>AG36*'1. Standard_Cost'!$B$25+'Incremental_Cost Year 5'!AH36*'1. Standard_Cost'!$C$25+'Incremental_Cost Year 5'!AI36*'1. Standard_Cost'!$D$25+'Incremental_Cost Year 5'!AJ36+'Incremental_Cost Year 5'!AL36+AK36</f>
        <v>0</v>
      </c>
      <c r="AN36" s="84">
        <f>AM36*'1. Standard_Cost'!$C$29</f>
        <v>0</v>
      </c>
      <c r="AO36" s="153"/>
      <c r="AQ36" s="113">
        <f t="shared" ref="AQ36" si="56">L36+M36</f>
        <v>0</v>
      </c>
      <c r="AR36" s="113">
        <f t="shared" ref="AR36" si="57">AF36</f>
        <v>0</v>
      </c>
      <c r="AS36" s="113">
        <f t="shared" ref="AS36" si="58">AM36+AN36</f>
        <v>0</v>
      </c>
      <c r="AT36" s="113">
        <f t="shared" ref="AT36" si="59">SUM(AQ36,AR36,AS36)</f>
        <v>0</v>
      </c>
      <c r="AU36" s="154"/>
      <c r="AV36" s="154"/>
      <c r="AW36" s="154"/>
      <c r="AX36" s="154"/>
      <c r="AY36" s="154"/>
      <c r="AZ36" s="154"/>
      <c r="BA36" s="154"/>
      <c r="BB36" s="155">
        <f t="shared" ref="BB36" si="60">SUM(AU36:BA36)-AT36</f>
        <v>0</v>
      </c>
      <c r="BC36" s="28"/>
      <c r="BD36" s="28"/>
      <c r="BE36" s="28"/>
      <c r="BF36" s="28"/>
    </row>
    <row r="37" spans="1:58" ht="70.5" customHeight="1" outlineLevel="2">
      <c r="A37" s="73"/>
      <c r="B37" s="107"/>
      <c r="C37" s="108"/>
      <c r="D37" s="88"/>
      <c r="E37" s="184"/>
      <c r="F37" s="343" t="s">
        <v>550</v>
      </c>
      <c r="G37" s="343" t="s">
        <v>545</v>
      </c>
      <c r="H37" s="67" t="s">
        <v>695</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c r="AD37" s="86"/>
      <c r="AE37" s="84">
        <f>SUM(AD37,AC37,AB37,Y37,U37,T37,S37,R37)*'1. Standard_Cost'!$B$29</f>
        <v>0</v>
      </c>
      <c r="AF37" s="84">
        <f t="shared" si="49"/>
        <v>0</v>
      </c>
      <c r="AG37" s="83"/>
      <c r="AH37" s="83"/>
      <c r="AI37" s="83"/>
      <c r="AJ37" s="87"/>
      <c r="AK37" s="87"/>
      <c r="AL37" s="87"/>
      <c r="AM37" s="84">
        <f>AG37*'1. Standard_Cost'!$B$25+'Incremental_Cost Year 5'!AH37*'1. Standard_Cost'!$C$25+'Incremental_Cost Year 5'!AI37*'1. Standard_Cost'!$D$25+'Incremental_Cost Year 5'!AJ37+'Incremental_Cost Year 5'!AL37+AK37</f>
        <v>0</v>
      </c>
      <c r="AN37" s="84">
        <f>AM37*'1. Standard_Cost'!$C$29</f>
        <v>0</v>
      </c>
      <c r="AO37" s="87"/>
      <c r="AQ37" s="113">
        <f t="shared" si="50"/>
        <v>0</v>
      </c>
      <c r="AR37" s="113">
        <f t="shared" si="51"/>
        <v>0</v>
      </c>
      <c r="AS37" s="113">
        <f t="shared" si="52"/>
        <v>0</v>
      </c>
      <c r="AT37" s="113">
        <f t="shared" si="53"/>
        <v>0</v>
      </c>
      <c r="AU37" s="154"/>
      <c r="AV37" s="154"/>
      <c r="AW37" s="154"/>
      <c r="AX37" s="154"/>
      <c r="AY37" s="154"/>
      <c r="AZ37" s="154"/>
      <c r="BA37" s="154"/>
      <c r="BB37" s="155">
        <f t="shared" si="54"/>
        <v>0</v>
      </c>
      <c r="BC37" s="28"/>
      <c r="BD37" s="28"/>
      <c r="BE37" s="28"/>
      <c r="BF37" s="28"/>
    </row>
    <row r="38" spans="1:58" ht="126" outlineLevel="2">
      <c r="A38" s="73"/>
      <c r="B38" s="111"/>
      <c r="C38" s="302"/>
      <c r="D38" s="69" t="s">
        <v>683</v>
      </c>
      <c r="E38" s="69" t="s">
        <v>549</v>
      </c>
      <c r="F38" s="75">
        <v>2024</v>
      </c>
      <c r="G38" s="75">
        <v>2026</v>
      </c>
      <c r="H38" s="220" t="s">
        <v>174</v>
      </c>
      <c r="I38" s="156"/>
      <c r="J38" s="156"/>
      <c r="K38" s="156"/>
      <c r="L38" s="84">
        <f>SUM(L34:L37)</f>
        <v>0</v>
      </c>
      <c r="M38" s="84">
        <f>SUM(M34:M37)</f>
        <v>0</v>
      </c>
      <c r="N38" s="84"/>
      <c r="O38" s="156"/>
      <c r="P38" s="156"/>
      <c r="Q38" s="156"/>
      <c r="R38" s="84">
        <f>SUM(R34:R37)</f>
        <v>0</v>
      </c>
      <c r="S38" s="84">
        <f>SUM(S34:S37)</f>
        <v>0</v>
      </c>
      <c r="T38" s="84">
        <f>SUM(T34:T37)</f>
        <v>0</v>
      </c>
      <c r="U38" s="84">
        <f>SUM(U34:U37)</f>
        <v>0</v>
      </c>
      <c r="V38" s="156"/>
      <c r="W38" s="156"/>
      <c r="X38" s="156"/>
      <c r="Y38" s="84">
        <f>SUM(Y34:Y37)</f>
        <v>0</v>
      </c>
      <c r="Z38" s="156"/>
      <c r="AA38" s="156"/>
      <c r="AB38" s="84">
        <f>SUM(AB34:AB37)</f>
        <v>0</v>
      </c>
      <c r="AC38" s="84">
        <f>SUM(AC34:AC37)</f>
        <v>0</v>
      </c>
      <c r="AD38" s="84">
        <f>SUM(AD34:AD37)</f>
        <v>0</v>
      </c>
      <c r="AE38" s="84">
        <f>SUM(AE34:AE37)</f>
        <v>0</v>
      </c>
      <c r="AF38" s="84">
        <f>SUM(AF34:AF37)</f>
        <v>0</v>
      </c>
      <c r="AG38" s="156"/>
      <c r="AH38" s="156"/>
      <c r="AI38" s="156"/>
      <c r="AJ38" s="84">
        <f>SUM(AJ34:AJ37)</f>
        <v>0</v>
      </c>
      <c r="AK38" s="84">
        <f>SUM(AK34:AK37)</f>
        <v>0</v>
      </c>
      <c r="AL38" s="84">
        <f>SUM(AL34:AL37)</f>
        <v>0</v>
      </c>
      <c r="AM38" s="84">
        <f>SUM(AM34:AM37)</f>
        <v>0</v>
      </c>
      <c r="AN38" s="84">
        <f>SUM(AN34:AN37)</f>
        <v>0</v>
      </c>
      <c r="AO38" s="157"/>
      <c r="AP38" s="158"/>
      <c r="AQ38" s="84">
        <f t="shared" ref="AQ38:BB38" si="61">SUM(AQ34:AQ37)</f>
        <v>0</v>
      </c>
      <c r="AR38" s="84">
        <f t="shared" si="61"/>
        <v>0</v>
      </c>
      <c r="AS38" s="84">
        <f t="shared" si="61"/>
        <v>0</v>
      </c>
      <c r="AT38" s="84">
        <f t="shared" si="61"/>
        <v>0</v>
      </c>
      <c r="AU38" s="84">
        <f t="shared" si="61"/>
        <v>0</v>
      </c>
      <c r="AV38" s="84">
        <f t="shared" si="61"/>
        <v>0</v>
      </c>
      <c r="AW38" s="84">
        <f t="shared" si="61"/>
        <v>0</v>
      </c>
      <c r="AX38" s="84">
        <f t="shared" si="61"/>
        <v>0</v>
      </c>
      <c r="AY38" s="84">
        <f t="shared" si="61"/>
        <v>0</v>
      </c>
      <c r="AZ38" s="84">
        <f t="shared" si="61"/>
        <v>0</v>
      </c>
      <c r="BA38" s="84">
        <f t="shared" si="61"/>
        <v>0</v>
      </c>
      <c r="BB38" s="84">
        <f t="shared" si="61"/>
        <v>0</v>
      </c>
      <c r="BC38" s="28"/>
      <c r="BD38" s="28"/>
      <c r="BE38" s="28"/>
      <c r="BF38" s="28"/>
    </row>
    <row r="39" spans="1:58" ht="93.6" customHeight="1" outlineLevel="2">
      <c r="A39" s="73"/>
      <c r="B39" s="107"/>
      <c r="C39" s="108"/>
      <c r="D39" s="88"/>
      <c r="E39" s="183"/>
      <c r="F39" s="343" t="s">
        <v>542</v>
      </c>
      <c r="G39" s="343" t="s">
        <v>550</v>
      </c>
      <c r="H39" s="70" t="s">
        <v>614</v>
      </c>
      <c r="I39" s="87"/>
      <c r="J39" s="83"/>
      <c r="K39" s="83"/>
      <c r="L39" s="82" t="str">
        <f>IF(I39&lt;&gt;0,((VLOOKUP(I39,'1. Standard_Cost'!$B$4:$D$9,2)+VLOOKUP(I39,'1. Standard_Cost'!$B$4:$D$9,3))*J39*K39),"0")</f>
        <v>0</v>
      </c>
      <c r="M39" s="82">
        <f>L39*'1. Standard_Cost'!$F$4</f>
        <v>0</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c r="AD39" s="86"/>
      <c r="AE39" s="84">
        <f>SUM(AD39,AC39,AB39,Y39,U39,T39,S39,R39)*'1. Standard_Cost'!$B$29</f>
        <v>0</v>
      </c>
      <c r="AF39" s="84">
        <f t="shared" ref="AF39:AF40" si="62">SUM(AE39,AD39,AC39,AB39,Y39,U39,T39,S39,R39)</f>
        <v>0</v>
      </c>
      <c r="AG39" s="83"/>
      <c r="AH39" s="83"/>
      <c r="AI39" s="83"/>
      <c r="AJ39" s="87"/>
      <c r="AK39" s="87"/>
      <c r="AL39" s="87"/>
      <c r="AM39" s="84">
        <f>AG39*'1. Standard_Cost'!$B$25+'Incremental_Cost Year 5'!AH39*'1. Standard_Cost'!$C$25+'Incremental_Cost Year 5'!AI39*'1. Standard_Cost'!$D$25+'Incremental_Cost Year 5'!AJ39+'Incremental_Cost Year 5'!AL39+AK39</f>
        <v>0</v>
      </c>
      <c r="AN39" s="84">
        <f>AM39*'1. Standard_Cost'!$C$29</f>
        <v>0</v>
      </c>
      <c r="AO39" s="87"/>
      <c r="AQ39" s="113">
        <f t="shared" ref="AQ39:AQ44" si="63">L39+M39</f>
        <v>0</v>
      </c>
      <c r="AR39" s="113">
        <f t="shared" ref="AR39:AR44" si="64">AF39</f>
        <v>0</v>
      </c>
      <c r="AS39" s="113">
        <f t="shared" ref="AS39:AS44" si="65">AM39+AN39</f>
        <v>0</v>
      </c>
      <c r="AT39" s="113">
        <f t="shared" ref="AT39:AT44" si="66">SUM(AQ39,AR39,AS39)</f>
        <v>0</v>
      </c>
      <c r="AU39" s="154"/>
      <c r="AV39" s="154"/>
      <c r="AW39" s="154"/>
      <c r="AX39" s="154"/>
      <c r="AY39" s="154"/>
      <c r="AZ39" s="154"/>
      <c r="BA39" s="154"/>
      <c r="BB39" s="155">
        <f t="shared" ref="BB39:BB44" si="67">SUM(AU39:BA39)-AT39</f>
        <v>0</v>
      </c>
      <c r="BC39" s="28"/>
      <c r="BD39" s="28"/>
      <c r="BE39" s="28"/>
      <c r="BF39" s="28"/>
    </row>
    <row r="40" spans="1:58" ht="57.75" customHeight="1" outlineLevel="2">
      <c r="A40" s="73"/>
      <c r="B40" s="107"/>
      <c r="C40" s="108"/>
      <c r="D40" s="88"/>
      <c r="E40" s="183"/>
      <c r="F40" s="343" t="s">
        <v>542</v>
      </c>
      <c r="G40" s="343" t="s">
        <v>542</v>
      </c>
      <c r="H40" s="70" t="s">
        <v>615</v>
      </c>
      <c r="I40" s="87"/>
      <c r="J40" s="83"/>
      <c r="K40" s="83"/>
      <c r="L40" s="82" t="str">
        <f>IF(I40&lt;&gt;0,((VLOOKUP(I40,'1. Standard_Cost'!$B$4:$D$9,2)+VLOOKUP(I40,'1. Standard_Cost'!$B$4:$D$9,3))*J40*K40),"0")</f>
        <v>0</v>
      </c>
      <c r="M40" s="82">
        <f>L40*'1. Standard_Cost'!$F$4</f>
        <v>0</v>
      </c>
      <c r="N40" s="83"/>
      <c r="O40" s="83"/>
      <c r="P40" s="83"/>
      <c r="Q40" s="83"/>
      <c r="R40" s="84">
        <f>'1. Standard_Cost'!$B$13*N40*P40</f>
        <v>0</v>
      </c>
      <c r="S40" s="84">
        <f>N40*O40*P40*'1. Standard_Cost'!$C$13</f>
        <v>0</v>
      </c>
      <c r="T40" s="84">
        <f>N40*P40*Q40*'1. Standard_Cost'!$D$13</f>
        <v>0</v>
      </c>
      <c r="U40" s="84">
        <f>N40*O40*'1. Standard_Cost'!$E$13</f>
        <v>0</v>
      </c>
      <c r="V40" s="83"/>
      <c r="W40" s="83"/>
      <c r="X40" s="83"/>
      <c r="Y40" s="84">
        <f>+V40*((X40*'1. Standard_Cost'!$B$17)+(W40*X40*'1. Standard_Cost'!$C$17))</f>
        <v>0</v>
      </c>
      <c r="Z40" s="83"/>
      <c r="AA40" s="83"/>
      <c r="AB40" s="84">
        <f>+Z40*'1. Standard_Cost'!$B$21+AA40*'1. Standard_Cost'!$C$21</f>
        <v>0</v>
      </c>
      <c r="AC40" s="85"/>
      <c r="AD40" s="86"/>
      <c r="AE40" s="84">
        <f>SUM(AD40,AC40,AB40,Y40,U40,T40,S40,R40)*'1. Standard_Cost'!$B$29</f>
        <v>0</v>
      </c>
      <c r="AF40" s="84">
        <f t="shared" si="62"/>
        <v>0</v>
      </c>
      <c r="AG40" s="83"/>
      <c r="AH40" s="83"/>
      <c r="AI40" s="83"/>
      <c r="AJ40" s="87"/>
      <c r="AK40" s="87"/>
      <c r="AL40" s="87"/>
      <c r="AM40" s="84">
        <f>AG40*'1. Standard_Cost'!$B$25+'Incremental_Cost Year 5'!AH40*'1. Standard_Cost'!$C$25+'Incremental_Cost Year 5'!AI40*'1. Standard_Cost'!$D$25+'Incremental_Cost Year 5'!AJ40+'Incremental_Cost Year 5'!AL40+AK40</f>
        <v>0</v>
      </c>
      <c r="AN40" s="84">
        <f>AM40*'1. Standard_Cost'!$C$29</f>
        <v>0</v>
      </c>
      <c r="AO40" s="87"/>
      <c r="AQ40" s="113">
        <f t="shared" si="63"/>
        <v>0</v>
      </c>
      <c r="AR40" s="113">
        <f t="shared" si="64"/>
        <v>0</v>
      </c>
      <c r="AS40" s="113">
        <f t="shared" si="65"/>
        <v>0</v>
      </c>
      <c r="AT40" s="113">
        <f t="shared" si="66"/>
        <v>0</v>
      </c>
      <c r="AU40" s="154"/>
      <c r="AV40" s="154"/>
      <c r="AW40" s="154"/>
      <c r="AX40" s="154"/>
      <c r="AY40" s="154"/>
      <c r="AZ40" s="154"/>
      <c r="BA40" s="154"/>
      <c r="BB40" s="155">
        <f t="shared" si="67"/>
        <v>0</v>
      </c>
      <c r="BC40" s="28"/>
      <c r="BD40" s="28"/>
      <c r="BE40" s="28"/>
      <c r="BF40" s="28"/>
    </row>
    <row r="41" spans="1:58" ht="88.9" customHeight="1" outlineLevel="2">
      <c r="A41" s="73"/>
      <c r="B41" s="107"/>
      <c r="C41" s="108"/>
      <c r="D41" s="88"/>
      <c r="E41" s="183"/>
      <c r="F41" s="343">
        <v>2024</v>
      </c>
      <c r="G41" s="343">
        <v>2025</v>
      </c>
      <c r="H41" s="70" t="s">
        <v>616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c r="AD41" s="86"/>
      <c r="AE41" s="84">
        <f>SUM(AD41,AC41,AB41,Y41,U41,T41,S41,R41)*'1. Standard_Cost'!$B$29</f>
        <v>0</v>
      </c>
      <c r="AF41" s="84">
        <f>SUM(AE41,AD41,AC41,AB41,Y41,U41,T41,S41,R41)</f>
        <v>0</v>
      </c>
      <c r="AG41" s="83"/>
      <c r="AH41" s="83"/>
      <c r="AI41" s="83"/>
      <c r="AJ41" s="87"/>
      <c r="AK41" s="87"/>
      <c r="AL41" s="87"/>
      <c r="AM41" s="84">
        <f>AG41*'1. Standard_Cost'!$B$25+'Incremental_Cost Year 5'!AH41*'1. Standard_Cost'!$C$25+'Incremental_Cost Year 5'!AI41*'1. Standard_Cost'!$D$25+'Incremental_Cost Year 5'!AJ41+'Incremental_Cost Year 5'!AL41+AK41</f>
        <v>0</v>
      </c>
      <c r="AN41" s="84">
        <f>AM41*'1. Standard_Cost'!$C$29</f>
        <v>0</v>
      </c>
      <c r="AO41" s="87"/>
      <c r="AQ41" s="113">
        <f t="shared" si="63"/>
        <v>0</v>
      </c>
      <c r="AR41" s="113">
        <f t="shared" si="64"/>
        <v>0</v>
      </c>
      <c r="AS41" s="113">
        <f t="shared" si="65"/>
        <v>0</v>
      </c>
      <c r="AT41" s="113">
        <f t="shared" si="66"/>
        <v>0</v>
      </c>
      <c r="AU41" s="154"/>
      <c r="AV41" s="154"/>
      <c r="AW41" s="154"/>
      <c r="AX41" s="154"/>
      <c r="AY41" s="154"/>
      <c r="AZ41" s="154"/>
      <c r="BA41" s="154"/>
      <c r="BB41" s="155">
        <f t="shared" si="67"/>
        <v>0</v>
      </c>
      <c r="BC41" s="28"/>
      <c r="BD41" s="28"/>
      <c r="BE41" s="28"/>
      <c r="BF41" s="28"/>
    </row>
    <row r="42" spans="1:58" ht="134.44999999999999" customHeight="1" outlineLevel="2">
      <c r="A42" s="73"/>
      <c r="B42" s="107"/>
      <c r="C42" s="108"/>
      <c r="D42" s="88"/>
      <c r="E42" s="183"/>
      <c r="F42" s="343" t="s">
        <v>542</v>
      </c>
      <c r="G42" s="343" t="s">
        <v>550</v>
      </c>
      <c r="H42" s="70" t="s">
        <v>617</v>
      </c>
      <c r="I42" s="87"/>
      <c r="J42" s="83"/>
      <c r="K42" s="83"/>
      <c r="L42" s="82" t="str">
        <f>IF(I42&lt;&gt;0,((VLOOKUP(I42,'1. Standard_Cost'!$B$4:$D$9,2)+VLOOKUP(I42,'1. Standard_Cost'!$B$4:$D$9,3))*J42*K42),"0")</f>
        <v>0</v>
      </c>
      <c r="M42" s="82">
        <f>L42*'1. Standard_Cost'!$F$4</f>
        <v>0</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c r="AD42" s="86"/>
      <c r="AE42" s="84">
        <f>SUM(AD42,AC42,AB42,Y42,U42,T42,S42,R42)*'1. Standard_Cost'!$B$29</f>
        <v>0</v>
      </c>
      <c r="AF42" s="84">
        <f>SUM(AE42,AD42,AC42,AB42,Y42,U42,T42,S42,R42)</f>
        <v>0</v>
      </c>
      <c r="AG42" s="83"/>
      <c r="AH42" s="83"/>
      <c r="AI42" s="83"/>
      <c r="AJ42" s="87"/>
      <c r="AK42" s="87"/>
      <c r="AL42" s="87"/>
      <c r="AM42" s="84">
        <f>AG42*'1. Standard_Cost'!$B$25+'Incremental_Cost Year 5'!AH42*'1. Standard_Cost'!$C$25+'Incremental_Cost Year 5'!AI42*'1. Standard_Cost'!$D$25+'Incremental_Cost Year 5'!AJ42+'Incremental_Cost Year 5'!AL42+AK42</f>
        <v>0</v>
      </c>
      <c r="AN42" s="84">
        <f>AM42*'1. Standard_Cost'!$C$29</f>
        <v>0</v>
      </c>
      <c r="AO42" s="87"/>
      <c r="AQ42" s="113">
        <f t="shared" si="63"/>
        <v>0</v>
      </c>
      <c r="AR42" s="113">
        <f t="shared" si="64"/>
        <v>0</v>
      </c>
      <c r="AS42" s="113">
        <f t="shared" si="65"/>
        <v>0</v>
      </c>
      <c r="AT42" s="113">
        <f t="shared" si="66"/>
        <v>0</v>
      </c>
      <c r="AU42" s="154"/>
      <c r="AV42" s="154"/>
      <c r="AW42" s="154"/>
      <c r="AX42" s="154"/>
      <c r="AY42" s="154"/>
      <c r="AZ42" s="154"/>
      <c r="BA42" s="154"/>
      <c r="BB42" s="155">
        <f t="shared" si="67"/>
        <v>0</v>
      </c>
      <c r="BC42" s="28"/>
      <c r="BD42" s="28"/>
      <c r="BE42" s="28"/>
      <c r="BF42" s="28"/>
    </row>
    <row r="43" spans="1:58" ht="110.25" outlineLevel="2">
      <c r="A43" s="73"/>
      <c r="B43" s="107"/>
      <c r="C43" s="108"/>
      <c r="D43" s="88"/>
      <c r="E43" s="183"/>
      <c r="F43" s="343" t="s">
        <v>541</v>
      </c>
      <c r="G43" s="343">
        <v>2026</v>
      </c>
      <c r="H43" s="70" t="s">
        <v>618</v>
      </c>
      <c r="I43" s="87"/>
      <c r="J43" s="83"/>
      <c r="K43" s="83"/>
      <c r="L43" s="82" t="str">
        <f>IF(I43&lt;&gt;0,((VLOOKUP(I43,'1. Standard_Cost'!$B$4:$D$9,2)+VLOOKUP(I43,'1. Standard_Cost'!$B$4:$D$9,3))*J43*K43),"0")</f>
        <v>0</v>
      </c>
      <c r="M43" s="82">
        <f>L43*'1. Standard_Cost'!$F$4</f>
        <v>0</v>
      </c>
      <c r="N43" s="83"/>
      <c r="O43" s="83"/>
      <c r="P43" s="83"/>
      <c r="Q43" s="83"/>
      <c r="R43" s="84">
        <f>'1. Standard_Cost'!$B$13*N43*P43</f>
        <v>0</v>
      </c>
      <c r="S43" s="84">
        <f>N43*O43*P43*'1. Standard_Cost'!$C$13</f>
        <v>0</v>
      </c>
      <c r="T43" s="84">
        <f>N43*P43*Q43*'1. Standard_Cost'!$D$13</f>
        <v>0</v>
      </c>
      <c r="U43" s="84">
        <f>N43*O43*'1. Standard_Cost'!$E$13</f>
        <v>0</v>
      </c>
      <c r="V43" s="83"/>
      <c r="W43" s="83"/>
      <c r="X43" s="83"/>
      <c r="Y43" s="84">
        <f>+V43*((X43*'1. Standard_Cost'!$B$17)+(W43*X43*'1. Standard_Cost'!$C$17))</f>
        <v>0</v>
      </c>
      <c r="Z43" s="83"/>
      <c r="AA43" s="83"/>
      <c r="AB43" s="84">
        <f>+Z43*'1. Standard_Cost'!$B$21+AA43*'1. Standard_Cost'!$C$21</f>
        <v>0</v>
      </c>
      <c r="AC43" s="85"/>
      <c r="AD43" s="86"/>
      <c r="AE43" s="84">
        <f>SUM(AD43,AC43,AB43,Y43,U43,T43,S43,R43)*'1. Standard_Cost'!$B$29</f>
        <v>0</v>
      </c>
      <c r="AF43" s="84">
        <f>SUM(AE43,AD43,AC43,AB43,Y43,U43,T43,S43,R43)</f>
        <v>0</v>
      </c>
      <c r="AG43" s="83"/>
      <c r="AH43" s="83"/>
      <c r="AI43" s="83"/>
      <c r="AJ43" s="87"/>
      <c r="AK43" s="87"/>
      <c r="AL43" s="87"/>
      <c r="AM43" s="84">
        <f>AG43*'1. Standard_Cost'!$B$25+'Incremental_Cost Year 5'!AH43*'1. Standard_Cost'!$C$25+'Incremental_Cost Year 5'!AI43*'1. Standard_Cost'!$D$25+'Incremental_Cost Year 5'!AJ43+'Incremental_Cost Year 5'!AL43+AK43</f>
        <v>0</v>
      </c>
      <c r="AN43" s="84">
        <f>AM43*'1. Standard_Cost'!$C$29</f>
        <v>0</v>
      </c>
      <c r="AO43" s="87"/>
      <c r="AQ43" s="113">
        <f t="shared" si="63"/>
        <v>0</v>
      </c>
      <c r="AR43" s="113">
        <f t="shared" si="64"/>
        <v>0</v>
      </c>
      <c r="AS43" s="113">
        <f t="shared" si="65"/>
        <v>0</v>
      </c>
      <c r="AT43" s="113">
        <f t="shared" si="66"/>
        <v>0</v>
      </c>
      <c r="AU43" s="154"/>
      <c r="AV43" s="154"/>
      <c r="AW43" s="154"/>
      <c r="AX43" s="154"/>
      <c r="AY43" s="154"/>
      <c r="AZ43" s="154"/>
      <c r="BA43" s="154"/>
      <c r="BB43" s="155">
        <f t="shared" si="67"/>
        <v>0</v>
      </c>
      <c r="BC43" s="28"/>
      <c r="BD43" s="28"/>
      <c r="BE43" s="28"/>
      <c r="BF43" s="28"/>
    </row>
    <row r="44" spans="1:58" ht="78.75" outlineLevel="2">
      <c r="A44" s="73"/>
      <c r="B44" s="107"/>
      <c r="C44" s="108"/>
      <c r="D44" s="88"/>
      <c r="E44" s="183"/>
      <c r="F44" s="343">
        <v>2024</v>
      </c>
      <c r="G44" s="343">
        <v>2026</v>
      </c>
      <c r="H44" s="70" t="s">
        <v>696</v>
      </c>
      <c r="I44" s="87"/>
      <c r="J44" s="254"/>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5'!AH44*'1. Standard_Cost'!$C$25+'Incremental_Cost Year 5'!AI44*'1. Standard_Cost'!$D$25+'Incremental_Cost Year 5'!AJ44+'Incremental_Cost Year 5'!AL44+AK44</f>
        <v>0</v>
      </c>
      <c r="AN44" s="84">
        <f>AM44*'1. Standard_Cost'!$C$29</f>
        <v>0</v>
      </c>
      <c r="AO44" s="87"/>
      <c r="AQ44" s="113">
        <f t="shared" si="63"/>
        <v>0</v>
      </c>
      <c r="AR44" s="113">
        <f t="shared" si="64"/>
        <v>0</v>
      </c>
      <c r="AS44" s="113">
        <f t="shared" si="65"/>
        <v>0</v>
      </c>
      <c r="AT44" s="113">
        <f t="shared" si="66"/>
        <v>0</v>
      </c>
      <c r="AU44" s="154"/>
      <c r="AV44" s="154"/>
      <c r="AW44" s="154"/>
      <c r="AX44" s="154"/>
      <c r="AY44" s="154"/>
      <c r="AZ44" s="154"/>
      <c r="BA44" s="154"/>
      <c r="BB44" s="155">
        <f t="shared" si="67"/>
        <v>0</v>
      </c>
      <c r="BC44" s="28"/>
      <c r="BD44" s="28"/>
      <c r="BE44" s="28"/>
      <c r="BF44" s="28"/>
    </row>
    <row r="45" spans="1:58" ht="141.75" outlineLevel="1">
      <c r="A45" s="73"/>
      <c r="B45" s="181"/>
      <c r="C45" s="252"/>
      <c r="D45" s="293" t="s">
        <v>552</v>
      </c>
      <c r="E45" s="197" t="s">
        <v>551</v>
      </c>
      <c r="F45" s="75">
        <v>2024</v>
      </c>
      <c r="G45" s="75">
        <v>2026</v>
      </c>
      <c r="H45" s="220" t="s">
        <v>194</v>
      </c>
      <c r="I45" s="156"/>
      <c r="J45" s="156"/>
      <c r="K45" s="156"/>
      <c r="L45" s="84">
        <f>SUM(L39:L44)</f>
        <v>0</v>
      </c>
      <c r="M45" s="84">
        <f>SUM(M39:M44)</f>
        <v>0</v>
      </c>
      <c r="N45" s="84"/>
      <c r="O45" s="156"/>
      <c r="P45" s="156"/>
      <c r="Q45" s="156"/>
      <c r="R45" s="84">
        <f>SUM(R39:R44)</f>
        <v>0</v>
      </c>
      <c r="S45" s="84">
        <f>SUM(S39:S44)</f>
        <v>0</v>
      </c>
      <c r="T45" s="84">
        <f>SUM(T39:T44)</f>
        <v>0</v>
      </c>
      <c r="U45" s="84">
        <f>SUM(U39:U44)</f>
        <v>0</v>
      </c>
      <c r="V45" s="156"/>
      <c r="W45" s="156"/>
      <c r="X45" s="156"/>
      <c r="Y45" s="84">
        <f>SUM(Y39:Y44)</f>
        <v>0</v>
      </c>
      <c r="Z45" s="156"/>
      <c r="AA45" s="156"/>
      <c r="AB45" s="84">
        <f t="shared" ref="AB45:AF45" si="68">SUM(AB39:AB44)</f>
        <v>0</v>
      </c>
      <c r="AC45" s="84">
        <f t="shared" si="68"/>
        <v>0</v>
      </c>
      <c r="AD45" s="84">
        <f t="shared" si="68"/>
        <v>0</v>
      </c>
      <c r="AE45" s="84">
        <f t="shared" si="68"/>
        <v>0</v>
      </c>
      <c r="AF45" s="84">
        <f t="shared" si="68"/>
        <v>0</v>
      </c>
      <c r="AG45" s="156"/>
      <c r="AH45" s="156"/>
      <c r="AI45" s="156"/>
      <c r="AJ45" s="84">
        <f>SUM(AJ39:AJ44)</f>
        <v>0</v>
      </c>
      <c r="AK45" s="84">
        <f>SUM(AK39:AK44)</f>
        <v>0</v>
      </c>
      <c r="AL45" s="84">
        <f>SUM(AL39:AL44)</f>
        <v>0</v>
      </c>
      <c r="AM45" s="84">
        <f>SUM(AM39:AM44)</f>
        <v>0</v>
      </c>
      <c r="AN45" s="84">
        <f>SUM(AN39:AN44)</f>
        <v>0</v>
      </c>
      <c r="AO45" s="157"/>
      <c r="AP45" s="158"/>
      <c r="AQ45" s="84">
        <f t="shared" ref="AQ45:BB45" si="69">SUM(AQ39:AQ44)</f>
        <v>0</v>
      </c>
      <c r="AR45" s="84">
        <f t="shared" si="69"/>
        <v>0</v>
      </c>
      <c r="AS45" s="84">
        <f t="shared" si="69"/>
        <v>0</v>
      </c>
      <c r="AT45" s="84">
        <f t="shared" si="69"/>
        <v>0</v>
      </c>
      <c r="AU45" s="84">
        <f t="shared" si="69"/>
        <v>0</v>
      </c>
      <c r="AV45" s="84">
        <f t="shared" si="69"/>
        <v>0</v>
      </c>
      <c r="AW45" s="84">
        <f t="shared" si="69"/>
        <v>0</v>
      </c>
      <c r="AX45" s="84">
        <f t="shared" si="69"/>
        <v>0</v>
      </c>
      <c r="AY45" s="84">
        <f t="shared" si="69"/>
        <v>0</v>
      </c>
      <c r="AZ45" s="84">
        <f t="shared" si="69"/>
        <v>0</v>
      </c>
      <c r="BA45" s="84">
        <f t="shared" si="69"/>
        <v>0</v>
      </c>
      <c r="BB45" s="84">
        <f t="shared" si="69"/>
        <v>0</v>
      </c>
      <c r="BC45" s="28"/>
      <c r="BD45" s="28"/>
      <c r="BE45" s="28"/>
      <c r="BF45" s="28"/>
    </row>
    <row r="46" spans="1:58" ht="63" outlineLevel="1">
      <c r="A46" s="73"/>
      <c r="B46" s="181"/>
      <c r="C46" s="188"/>
      <c r="D46" s="188"/>
      <c r="E46" s="309"/>
      <c r="F46" s="343" t="s">
        <v>542</v>
      </c>
      <c r="G46" s="343" t="s">
        <v>544</v>
      </c>
      <c r="H46" s="327" t="s">
        <v>619</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5'!AH46*'1. Standard_Cost'!$C$25+'Incremental_Cost Year 5'!AI46*'1. Standard_Cost'!$D$25+'Incremental_Cost Year 5'!AJ46+'Incremental_Cost Year 5'!AL46+AK46</f>
        <v>0</v>
      </c>
      <c r="AN46" s="84">
        <f>AM46*'1. Standard_Cost'!$C$29</f>
        <v>0</v>
      </c>
      <c r="AO46" s="87"/>
      <c r="AQ46" s="113">
        <f t="shared" ref="AQ46" si="70">L46+M46</f>
        <v>0</v>
      </c>
      <c r="AR46" s="113">
        <f t="shared" ref="AR46" si="71">AF46</f>
        <v>0</v>
      </c>
      <c r="AS46" s="113">
        <f t="shared" ref="AS46" si="72">AM46+AN46</f>
        <v>0</v>
      </c>
      <c r="AT46" s="113">
        <f t="shared" ref="AT46" si="73">SUM(AQ46,AR46,AS46)</f>
        <v>0</v>
      </c>
      <c r="AU46" s="154"/>
      <c r="AV46" s="154"/>
      <c r="AW46" s="154"/>
      <c r="AX46" s="154"/>
      <c r="AY46" s="154"/>
      <c r="AZ46" s="154"/>
      <c r="BA46" s="154"/>
      <c r="BB46" s="155">
        <f t="shared" ref="BB46" si="74">SUM(AU46:BA46)-AT46</f>
        <v>0</v>
      </c>
      <c r="BC46" s="28"/>
      <c r="BD46" s="28"/>
      <c r="BE46" s="28"/>
      <c r="BF46" s="28"/>
    </row>
    <row r="47" spans="1:58" ht="63" outlineLevel="1">
      <c r="A47" s="73"/>
      <c r="B47" s="107"/>
      <c r="C47" s="189"/>
      <c r="D47" s="189"/>
      <c r="E47" s="316"/>
      <c r="F47" s="343" t="s">
        <v>542</v>
      </c>
      <c r="G47" s="343">
        <v>2024</v>
      </c>
      <c r="H47" s="327" t="s">
        <v>620</v>
      </c>
      <c r="I47" s="87"/>
      <c r="J47" s="83"/>
      <c r="K47" s="83"/>
      <c r="L47" s="82" t="str">
        <f>IF(I47&lt;&gt;0,((VLOOKUP(I47,'1. Standard_Cost'!$B$4:$D$9,2)+VLOOKUP(I47,'1. Standard_Cost'!$B$4:$D$9,3))*J47*K47),"0")</f>
        <v>0</v>
      </c>
      <c r="M47" s="82">
        <f>L47*'1. Standard_Cost'!$F$4</f>
        <v>0</v>
      </c>
      <c r="N47" s="83"/>
      <c r="O47" s="83"/>
      <c r="P47" s="83"/>
      <c r="Q47" s="83"/>
      <c r="R47" s="84">
        <f>'1. Standard_Cost'!$B$13*N47*P47</f>
        <v>0</v>
      </c>
      <c r="S47" s="84">
        <f>N47*O47*P47*'1. Standard_Cost'!$C$13</f>
        <v>0</v>
      </c>
      <c r="T47" s="84">
        <f>N47*P47*Q47*'1. Standard_Cost'!$D$13</f>
        <v>0</v>
      </c>
      <c r="U47" s="84">
        <f>N47*O47*'1. Standard_Cost'!$E$13</f>
        <v>0</v>
      </c>
      <c r="V47" s="83"/>
      <c r="W47" s="83"/>
      <c r="X47" s="83"/>
      <c r="Y47" s="84">
        <f>+V47*((X47*'1. Standard_Cost'!$B$17)+(W47*X47*'1. Standard_Cost'!$C$17))</f>
        <v>0</v>
      </c>
      <c r="Z47" s="83"/>
      <c r="AA47" s="83"/>
      <c r="AB47" s="84">
        <f>+Z47*'1. Standard_Cost'!$B$21+AA47*'1. Standard_Cost'!$C$21</f>
        <v>0</v>
      </c>
      <c r="AC47" s="85"/>
      <c r="AD47" s="86"/>
      <c r="AE47" s="84">
        <f>SUM(AD47,AC47,AB47,Y47,U47,T47,S47,R47)*'1. Standard_Cost'!$B$29</f>
        <v>0</v>
      </c>
      <c r="AF47" s="84">
        <f>SUM(AE47,AD47,AC47,AB47,Y47,U47,T47,S47,R47)</f>
        <v>0</v>
      </c>
      <c r="AG47" s="83"/>
      <c r="AH47" s="83"/>
      <c r="AI47" s="83"/>
      <c r="AJ47" s="87"/>
      <c r="AK47" s="87"/>
      <c r="AL47" s="87"/>
      <c r="AM47" s="84">
        <f>AG47*'1. Standard_Cost'!$B$25+'Incremental_Cost Year 5'!AH47*'1. Standard_Cost'!$C$25+'Incremental_Cost Year 5'!AI47*'1. Standard_Cost'!$D$25+'Incremental_Cost Year 5'!AJ47+'Incremental_Cost Year 5'!AL47+AK47</f>
        <v>0</v>
      </c>
      <c r="AN47" s="84">
        <f>AM47*'1. Standard_Cost'!$C$29</f>
        <v>0</v>
      </c>
      <c r="AO47" s="87"/>
      <c r="AQ47" s="113">
        <f>L47+M47</f>
        <v>0</v>
      </c>
      <c r="AR47" s="113">
        <f>AF47</f>
        <v>0</v>
      </c>
      <c r="AS47" s="113">
        <f>AM47+AN47</f>
        <v>0</v>
      </c>
      <c r="AT47" s="113">
        <f>SUM(AQ47,AR47,AS47)</f>
        <v>0</v>
      </c>
      <c r="AU47" s="154"/>
      <c r="AV47" s="154"/>
      <c r="AW47" s="154"/>
      <c r="AX47" s="154"/>
      <c r="AY47" s="154"/>
      <c r="AZ47" s="154"/>
      <c r="BA47" s="154"/>
      <c r="BB47" s="155">
        <f>SUM(AU47:BA47)-AT47</f>
        <v>0</v>
      </c>
      <c r="BC47" s="28"/>
      <c r="BD47" s="28"/>
      <c r="BE47" s="28"/>
      <c r="BF47" s="28"/>
    </row>
    <row r="48" spans="1:58" ht="78.75" outlineLevel="1">
      <c r="A48" s="73"/>
      <c r="B48" s="253"/>
      <c r="C48" s="291"/>
      <c r="D48" s="291"/>
      <c r="E48" s="317"/>
      <c r="F48" s="343" t="s">
        <v>542</v>
      </c>
      <c r="G48" s="343" t="s">
        <v>554</v>
      </c>
      <c r="H48" s="327" t="s">
        <v>621</v>
      </c>
      <c r="I48" s="87"/>
      <c r="J48" s="83"/>
      <c r="K48" s="83"/>
      <c r="L48" s="82" t="str">
        <f>IF(I48&lt;&gt;0,((VLOOKUP(I48,'1. Standard_Cost'!$B$4:$D$9,2)+VLOOKUP(I48,'1. Standard_Cost'!$B$4:$D$9,3))*J48*K48),"0")</f>
        <v>0</v>
      </c>
      <c r="M48" s="82">
        <f>L48*'1. Standard_Cost'!$F$4</f>
        <v>0</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c r="AD48" s="86"/>
      <c r="AE48" s="84">
        <f>SUM(AD48,AC48,AB48,Y48,U48,T48,S48,R48)*'1. Standard_Cost'!$B$29</f>
        <v>0</v>
      </c>
      <c r="AF48" s="84">
        <f>SUM(AE48,AD48,AC48,AB48,Y48,U48,T48,S48,R48)</f>
        <v>0</v>
      </c>
      <c r="AG48" s="83"/>
      <c r="AH48" s="83"/>
      <c r="AI48" s="83"/>
      <c r="AJ48" s="87"/>
      <c r="AK48" s="87"/>
      <c r="AL48" s="87"/>
      <c r="AM48" s="84">
        <f>AG48*'1. Standard_Cost'!$B$25+'Incremental_Cost Year 5'!AH48*'1. Standard_Cost'!$C$25+'Incremental_Cost Year 5'!AI48*'1. Standard_Cost'!$D$25+'Incremental_Cost Year 5'!AJ48+'Incremental_Cost Year 5'!AL48+AK48</f>
        <v>0</v>
      </c>
      <c r="AN48" s="84">
        <f>AM48*'1. Standard_Cost'!$C$29</f>
        <v>0</v>
      </c>
      <c r="AO48" s="87"/>
      <c r="AQ48" s="113">
        <f t="shared" ref="AQ48" si="75">L48+M48</f>
        <v>0</v>
      </c>
      <c r="AR48" s="113">
        <f t="shared" ref="AR48" si="76">AF48</f>
        <v>0</v>
      </c>
      <c r="AS48" s="113">
        <f t="shared" ref="AS48" si="77">AM48+AN48</f>
        <v>0</v>
      </c>
      <c r="AT48" s="113">
        <f t="shared" ref="AT48" si="78">SUM(AQ48,AR48,AS48)</f>
        <v>0</v>
      </c>
      <c r="AU48" s="154"/>
      <c r="AV48" s="154"/>
      <c r="AW48" s="154"/>
      <c r="AX48" s="154"/>
      <c r="AY48" s="154"/>
      <c r="AZ48" s="154"/>
      <c r="BA48" s="154"/>
      <c r="BB48" s="155">
        <f t="shared" ref="BB48" si="79">SUM(AU48:BA48)-AT48</f>
        <v>0</v>
      </c>
      <c r="BC48" s="28"/>
      <c r="BD48" s="28"/>
      <c r="BE48" s="28"/>
      <c r="BF48" s="28"/>
    </row>
    <row r="49" spans="1:58" ht="47.25" outlineLevel="1">
      <c r="A49" s="73"/>
      <c r="B49" s="253"/>
      <c r="C49" s="274"/>
      <c r="D49" s="196" t="s">
        <v>538</v>
      </c>
      <c r="E49" s="259" t="s">
        <v>553</v>
      </c>
      <c r="F49" s="126">
        <v>2024</v>
      </c>
      <c r="G49" s="126">
        <v>2030</v>
      </c>
      <c r="H49" s="326" t="s">
        <v>535</v>
      </c>
      <c r="I49" s="156"/>
      <c r="J49" s="156"/>
      <c r="K49" s="156"/>
      <c r="L49" s="84">
        <f>SUM(L46:L48)</f>
        <v>0</v>
      </c>
      <c r="M49" s="84">
        <f>SUM(M46:M48)</f>
        <v>0</v>
      </c>
      <c r="N49" s="84"/>
      <c r="O49" s="156"/>
      <c r="P49" s="156"/>
      <c r="Q49" s="156"/>
      <c r="R49" s="84">
        <f>SUM(R46:R48)</f>
        <v>0</v>
      </c>
      <c r="S49" s="84">
        <f>SUM(S46:S48)</f>
        <v>0</v>
      </c>
      <c r="T49" s="84">
        <f>SUM(T46:T48)</f>
        <v>0</v>
      </c>
      <c r="U49" s="84">
        <f>SUM(U46:U48)</f>
        <v>0</v>
      </c>
      <c r="V49" s="156"/>
      <c r="W49" s="156"/>
      <c r="X49" s="156"/>
      <c r="Y49" s="84">
        <f>SUM(Y46:Y48)</f>
        <v>0</v>
      </c>
      <c r="Z49" s="156"/>
      <c r="AA49" s="156"/>
      <c r="AB49" s="84">
        <f>SUM(AB46:AB48)</f>
        <v>0</v>
      </c>
      <c r="AC49" s="84">
        <f>SUM(AC46:AC48)</f>
        <v>0</v>
      </c>
      <c r="AD49" s="84">
        <f>SUM(AD46:AD48)</f>
        <v>0</v>
      </c>
      <c r="AE49" s="84">
        <f>SUM(AE46:AE48)</f>
        <v>0</v>
      </c>
      <c r="AF49" s="84">
        <f>SUM(AF46:AF48)</f>
        <v>0</v>
      </c>
      <c r="AG49" s="156"/>
      <c r="AH49" s="156"/>
      <c r="AI49" s="156"/>
      <c r="AJ49" s="84">
        <f>SUM(AJ46:AJ48)</f>
        <v>0</v>
      </c>
      <c r="AK49" s="84">
        <f>SUM(AK46:AK48)</f>
        <v>0</v>
      </c>
      <c r="AL49" s="84">
        <f>SUM(AL46:AL48)</f>
        <v>0</v>
      </c>
      <c r="AM49" s="84">
        <f>SUM(AM46:AM48)</f>
        <v>0</v>
      </c>
      <c r="AN49" s="84">
        <f>SUM(AN46:AN48)</f>
        <v>0</v>
      </c>
      <c r="AO49" s="157"/>
      <c r="AP49" s="158"/>
      <c r="AQ49" s="84">
        <f>SUM(AQ46:AQ48)</f>
        <v>0</v>
      </c>
      <c r="AR49" s="84">
        <f t="shared" ref="AR49:BB49" si="80">SUM(AR46:AR48)</f>
        <v>0</v>
      </c>
      <c r="AS49" s="84">
        <f t="shared" si="80"/>
        <v>0</v>
      </c>
      <c r="AT49" s="84">
        <f t="shared" si="80"/>
        <v>0</v>
      </c>
      <c r="AU49" s="84">
        <f t="shared" si="80"/>
        <v>0</v>
      </c>
      <c r="AV49" s="84">
        <f t="shared" si="80"/>
        <v>0</v>
      </c>
      <c r="AW49" s="84">
        <f t="shared" si="80"/>
        <v>0</v>
      </c>
      <c r="AX49" s="84">
        <f t="shared" si="80"/>
        <v>0</v>
      </c>
      <c r="AY49" s="84">
        <f t="shared" si="80"/>
        <v>0</v>
      </c>
      <c r="AZ49" s="84">
        <f t="shared" si="80"/>
        <v>0</v>
      </c>
      <c r="BA49" s="84">
        <f t="shared" si="80"/>
        <v>0</v>
      </c>
      <c r="BB49" s="84">
        <f t="shared" si="80"/>
        <v>0</v>
      </c>
      <c r="BC49" s="28"/>
      <c r="BD49" s="28"/>
      <c r="BE49" s="28"/>
      <c r="BF49" s="28"/>
    </row>
    <row r="50" spans="1:58" s="30" customFormat="1" ht="40.9" customHeight="1">
      <c r="A50" s="78"/>
      <c r="B50" s="179"/>
      <c r="C50" s="527" t="s">
        <v>555</v>
      </c>
      <c r="D50" s="527"/>
      <c r="E50" s="528"/>
      <c r="F50" s="129"/>
      <c r="G50" s="129"/>
      <c r="H50" s="342" t="s">
        <v>556</v>
      </c>
      <c r="I50" s="151"/>
      <c r="J50" s="151"/>
      <c r="K50" s="151"/>
      <c r="L50" s="152">
        <f>SUM(L54,L59)</f>
        <v>0</v>
      </c>
      <c r="M50" s="152">
        <f>SUM(M54,M59)</f>
        <v>0</v>
      </c>
      <c r="N50" s="152"/>
      <c r="O50" s="152"/>
      <c r="P50" s="152"/>
      <c r="Q50" s="152"/>
      <c r="R50" s="152">
        <f t="shared" ref="R50:U50" si="81">SUM(R54,R59)</f>
        <v>0</v>
      </c>
      <c r="S50" s="152">
        <f t="shared" si="81"/>
        <v>0</v>
      </c>
      <c r="T50" s="152">
        <f t="shared" si="81"/>
        <v>0</v>
      </c>
      <c r="U50" s="152">
        <f t="shared" si="81"/>
        <v>0</v>
      </c>
      <c r="V50" s="152"/>
      <c r="W50" s="152"/>
      <c r="X50" s="152"/>
      <c r="Y50" s="152">
        <f>SUM(Y54,Y59)</f>
        <v>0</v>
      </c>
      <c r="Z50" s="152"/>
      <c r="AA50" s="152"/>
      <c r="AB50" s="152">
        <f t="shared" ref="AB50:AF50" si="82">SUM(AB54,AB59)</f>
        <v>0</v>
      </c>
      <c r="AC50" s="152">
        <f t="shared" si="82"/>
        <v>0</v>
      </c>
      <c r="AD50" s="152">
        <f t="shared" si="82"/>
        <v>0</v>
      </c>
      <c r="AE50" s="152">
        <f t="shared" si="82"/>
        <v>0</v>
      </c>
      <c r="AF50" s="152">
        <f t="shared" si="82"/>
        <v>0</v>
      </c>
      <c r="AG50" s="152"/>
      <c r="AH50" s="152"/>
      <c r="AI50" s="152"/>
      <c r="AJ50" s="152">
        <f t="shared" ref="AJ50:AN50" si="83">SUM(AJ54,AJ59)</f>
        <v>0</v>
      </c>
      <c r="AK50" s="152">
        <f t="shared" si="83"/>
        <v>0</v>
      </c>
      <c r="AL50" s="152">
        <f t="shared" si="83"/>
        <v>0</v>
      </c>
      <c r="AM50" s="152">
        <f t="shared" si="83"/>
        <v>0</v>
      </c>
      <c r="AN50" s="152">
        <f t="shared" si="83"/>
        <v>0</v>
      </c>
      <c r="AO50" s="152"/>
      <c r="AP50" s="159"/>
      <c r="AQ50" s="152">
        <f t="shared" ref="AQ50:BB50" si="84">SUM(AQ54,AQ59)</f>
        <v>0</v>
      </c>
      <c r="AR50" s="152">
        <f t="shared" si="84"/>
        <v>0</v>
      </c>
      <c r="AS50" s="152">
        <f t="shared" si="84"/>
        <v>0</v>
      </c>
      <c r="AT50" s="152">
        <f t="shared" si="84"/>
        <v>0</v>
      </c>
      <c r="AU50" s="152">
        <f t="shared" si="84"/>
        <v>0</v>
      </c>
      <c r="AV50" s="152">
        <f t="shared" si="84"/>
        <v>0</v>
      </c>
      <c r="AW50" s="152">
        <f t="shared" si="84"/>
        <v>0</v>
      </c>
      <c r="AX50" s="152">
        <f t="shared" si="84"/>
        <v>0</v>
      </c>
      <c r="AY50" s="152">
        <f t="shared" si="84"/>
        <v>0</v>
      </c>
      <c r="AZ50" s="152">
        <f t="shared" si="84"/>
        <v>0</v>
      </c>
      <c r="BA50" s="152">
        <f t="shared" si="84"/>
        <v>0</v>
      </c>
      <c r="BB50" s="152">
        <f t="shared" si="84"/>
        <v>0</v>
      </c>
    </row>
    <row r="51" spans="1:58" ht="99" customHeight="1" outlineLevel="2">
      <c r="A51" s="73"/>
      <c r="B51" s="107"/>
      <c r="C51" s="108"/>
      <c r="D51" s="120"/>
      <c r="E51" s="135"/>
      <c r="F51" s="343">
        <v>2024</v>
      </c>
      <c r="G51" s="343">
        <v>2026</v>
      </c>
      <c r="H51" s="110" t="s">
        <v>622</v>
      </c>
      <c r="I51" s="87"/>
      <c r="J51" s="83"/>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5'!AH51*'1. Standard_Cost'!$C$25+'Incremental_Cost Year 5'!AI51*'1. Standard_Cost'!$D$25+'Incremental_Cost Year 5'!AJ51+'Incremental_Cost Year 5'!AL51+AK51</f>
        <v>0</v>
      </c>
      <c r="AN51" s="84">
        <f>AM51*'1. Standard_Cost'!$C$29</f>
        <v>0</v>
      </c>
      <c r="AO51" s="87"/>
      <c r="AP51" s="160"/>
      <c r="AQ51" s="113">
        <f>L51+M51</f>
        <v>0</v>
      </c>
      <c r="AR51" s="113">
        <f>AF51</f>
        <v>0</v>
      </c>
      <c r="AS51" s="113">
        <f>AM51+AN51</f>
        <v>0</v>
      </c>
      <c r="AT51" s="113">
        <f>SUM(AQ51,AR51,AS51)</f>
        <v>0</v>
      </c>
      <c r="AU51" s="154"/>
      <c r="AV51" s="154"/>
      <c r="AW51" s="154"/>
      <c r="AX51" s="154"/>
      <c r="AY51" s="154"/>
      <c r="AZ51" s="154"/>
      <c r="BA51" s="154"/>
      <c r="BB51" s="155">
        <f>SUM(AU51:BA51)-AT51</f>
        <v>0</v>
      </c>
      <c r="BC51" s="28"/>
      <c r="BD51" s="28"/>
      <c r="BE51" s="28"/>
      <c r="BF51" s="28"/>
    </row>
    <row r="52" spans="1:58" ht="100.15" customHeight="1" outlineLevel="2">
      <c r="A52" s="73"/>
      <c r="B52" s="107"/>
      <c r="C52" s="108"/>
      <c r="D52" s="120"/>
      <c r="E52" s="120"/>
      <c r="F52" s="343">
        <v>2024</v>
      </c>
      <c r="G52" s="343">
        <v>2026</v>
      </c>
      <c r="H52" s="110" t="s">
        <v>623</v>
      </c>
      <c r="I52" s="87"/>
      <c r="J52" s="83"/>
      <c r="K52" s="83"/>
      <c r="L52" s="82" t="str">
        <f>IF(I52&lt;&gt;0,((VLOOKUP(I52,'1. Standard_Cost'!$B$4:$D$9,2)+VLOOKUP(I52,'1. Standard_Cost'!$B$4:$D$9,3))*J52*K52),"0")</f>
        <v>0</v>
      </c>
      <c r="M52" s="82">
        <f>L52*'1. Standard_Cost'!$F$4</f>
        <v>0</v>
      </c>
      <c r="N52" s="83"/>
      <c r="O52" s="83"/>
      <c r="P52" s="83"/>
      <c r="Q52" s="83"/>
      <c r="R52" s="84">
        <f>'1. Standard_Cost'!$B$13*N52*P52</f>
        <v>0</v>
      </c>
      <c r="S52" s="84">
        <f>N52*O52*P52*'1. Standard_Cost'!$C$13</f>
        <v>0</v>
      </c>
      <c r="T52" s="84">
        <f>N52*P52*Q52*'1. Standard_Cost'!$D$13</f>
        <v>0</v>
      </c>
      <c r="U52" s="84">
        <f>N52*O52*'1. Standard_Cost'!$E$13</f>
        <v>0</v>
      </c>
      <c r="V52" s="83"/>
      <c r="W52" s="83"/>
      <c r="X52" s="83"/>
      <c r="Y52" s="84">
        <f>+V52*((X52*'1. Standard_Cost'!$B$17)+(W52*X52*'1. Standard_Cost'!$C$17))</f>
        <v>0</v>
      </c>
      <c r="Z52" s="83"/>
      <c r="AA52" s="83"/>
      <c r="AB52" s="84">
        <f>+Z52*'1. Standard_Cost'!$B$21+AA52*'1. Standard_Cost'!$C$21</f>
        <v>0</v>
      </c>
      <c r="AC52" s="85"/>
      <c r="AD52" s="86"/>
      <c r="AE52" s="84">
        <f>SUM(AD52,AC52,AB52,Y52,U52,T52,S52,R52)*'1. Standard_Cost'!$B$29</f>
        <v>0</v>
      </c>
      <c r="AF52" s="84">
        <f>SUM(AE52,AD52,AC52,AB52,Y52,U52,T52,S52,R52)</f>
        <v>0</v>
      </c>
      <c r="AG52" s="83"/>
      <c r="AH52" s="83"/>
      <c r="AI52" s="83"/>
      <c r="AJ52" s="87"/>
      <c r="AK52" s="87"/>
      <c r="AL52" s="87"/>
      <c r="AM52" s="84">
        <f>AG52*'1. Standard_Cost'!$B$25+'Incremental_Cost Year 5'!AH52*'1. Standard_Cost'!$C$25+'Incremental_Cost Year 5'!AI52*'1. Standard_Cost'!$D$25+'Incremental_Cost Year 5'!AJ52+'Incremental_Cost Year 5'!AL52+AK52</f>
        <v>0</v>
      </c>
      <c r="AN52" s="84">
        <f>AM52*'1. Standard_Cost'!$C$29</f>
        <v>0</v>
      </c>
      <c r="AO52" s="87"/>
      <c r="AP52" s="160"/>
      <c r="AQ52" s="113">
        <f>L52+M52</f>
        <v>0</v>
      </c>
      <c r="AR52" s="113">
        <f>AF52</f>
        <v>0</v>
      </c>
      <c r="AS52" s="113">
        <f>AM52+AN52</f>
        <v>0</v>
      </c>
      <c r="AT52" s="113">
        <f>SUM(AQ52,AR52,AS52)</f>
        <v>0</v>
      </c>
      <c r="AU52" s="154"/>
      <c r="AV52" s="154"/>
      <c r="AW52" s="154"/>
      <c r="AX52" s="154"/>
      <c r="AY52" s="154"/>
      <c r="AZ52" s="154"/>
      <c r="BA52" s="154"/>
      <c r="BB52" s="155">
        <f>SUM(AU52:BA52)-AT52</f>
        <v>0</v>
      </c>
      <c r="BC52" s="28"/>
      <c r="BD52" s="28"/>
      <c r="BE52" s="28"/>
      <c r="BF52" s="28"/>
    </row>
    <row r="53" spans="1:58" ht="66" customHeight="1" outlineLevel="2">
      <c r="A53" s="73"/>
      <c r="B53" s="107"/>
      <c r="C53" s="108"/>
      <c r="D53" s="120"/>
      <c r="E53" s="120"/>
      <c r="F53" s="343">
        <v>2024</v>
      </c>
      <c r="G53" s="343">
        <v>2026</v>
      </c>
      <c r="H53" s="110" t="s">
        <v>624</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f>SUM(L53:M53)*0.1</f>
        <v>0</v>
      </c>
      <c r="AD53" s="86"/>
      <c r="AE53" s="84">
        <f>SUM(AD53,AC53,AB53,Y53,U53,T53,S53,R53)*'1. Standard_Cost'!$B$29</f>
        <v>0</v>
      </c>
      <c r="AF53" s="84">
        <f>SUM(AE53,AD53,AC53,AB53,Y53,U53,T53,S53,R53)</f>
        <v>0</v>
      </c>
      <c r="AG53" s="83"/>
      <c r="AH53" s="83"/>
      <c r="AI53" s="83"/>
      <c r="AJ53" s="87"/>
      <c r="AK53" s="87"/>
      <c r="AL53" s="87"/>
      <c r="AM53" s="84">
        <f>AG53*'1. Standard_Cost'!$B$25+'Incremental_Cost Year 5'!AH53*'1. Standard_Cost'!$C$25+'Incremental_Cost Year 5'!AI53*'1. Standard_Cost'!$D$25+'Incremental_Cost Year 5'!AJ53+'Incremental_Cost Year 5'!AL53+AK53</f>
        <v>0</v>
      </c>
      <c r="AN53" s="84">
        <f>AM53*'1. Standard_Cost'!$C$29</f>
        <v>0</v>
      </c>
      <c r="AO53" s="87"/>
      <c r="AP53" s="160"/>
      <c r="AQ53" s="113">
        <f>L53+M53</f>
        <v>0</v>
      </c>
      <c r="AR53" s="113">
        <f>AF53</f>
        <v>0</v>
      </c>
      <c r="AS53" s="113">
        <f>AM53+AN53</f>
        <v>0</v>
      </c>
      <c r="AT53" s="113">
        <f>SUM(AQ53,AR53,AS53)</f>
        <v>0</v>
      </c>
      <c r="AU53" s="154"/>
      <c r="AV53" s="154"/>
      <c r="AW53" s="154"/>
      <c r="AX53" s="154"/>
      <c r="AY53" s="154"/>
      <c r="AZ53" s="154"/>
      <c r="BA53" s="154"/>
      <c r="BB53" s="155">
        <f>SUM(AU53:BA53)-AT53</f>
        <v>0</v>
      </c>
      <c r="BC53" s="28"/>
      <c r="BD53" s="28"/>
      <c r="BE53" s="28"/>
      <c r="BF53" s="28"/>
    </row>
    <row r="54" spans="1:58" ht="78.75" outlineLevel="1">
      <c r="A54" s="73"/>
      <c r="B54" s="111"/>
      <c r="C54" s="112"/>
      <c r="D54" s="94" t="s">
        <v>559</v>
      </c>
      <c r="E54" s="135" t="s">
        <v>558</v>
      </c>
      <c r="F54" s="346">
        <v>2024</v>
      </c>
      <c r="G54" s="347">
        <v>2026</v>
      </c>
      <c r="H54" s="219" t="s">
        <v>557</v>
      </c>
      <c r="I54" s="156"/>
      <c r="J54" s="156"/>
      <c r="K54" s="156"/>
      <c r="L54" s="84">
        <f>SUM(L51:L53)</f>
        <v>0</v>
      </c>
      <c r="M54" s="84">
        <f>SUM(M51:M53)</f>
        <v>0</v>
      </c>
      <c r="N54" s="156"/>
      <c r="O54" s="156"/>
      <c r="P54" s="156"/>
      <c r="Q54" s="156"/>
      <c r="R54" s="84">
        <f>SUM(R51:R53)</f>
        <v>0</v>
      </c>
      <c r="S54" s="84">
        <f>SUM(S51:S53)</f>
        <v>0</v>
      </c>
      <c r="T54" s="84">
        <f>SUM(T51:T53)</f>
        <v>0</v>
      </c>
      <c r="U54" s="84">
        <f>SUM(U51:U53)</f>
        <v>0</v>
      </c>
      <c r="V54" s="156"/>
      <c r="W54" s="156"/>
      <c r="X54" s="156"/>
      <c r="Y54" s="84">
        <f>SUM(Y51:Y53)</f>
        <v>0</v>
      </c>
      <c r="Z54" s="156"/>
      <c r="AA54" s="156"/>
      <c r="AB54" s="84">
        <f>SUM(AB51:AB53)</f>
        <v>0</v>
      </c>
      <c r="AC54" s="84">
        <f>SUM(AC51:AC53)</f>
        <v>0</v>
      </c>
      <c r="AD54" s="84">
        <f>SUM(AD51:AD53)</f>
        <v>0</v>
      </c>
      <c r="AE54" s="84">
        <f>SUM(AE51:AE53)</f>
        <v>0</v>
      </c>
      <c r="AF54" s="84">
        <f>SUM(AF51:AF53)</f>
        <v>0</v>
      </c>
      <c r="AG54" s="156"/>
      <c r="AH54" s="156"/>
      <c r="AI54" s="156"/>
      <c r="AJ54" s="84">
        <f>SUM(AJ51:AJ53)</f>
        <v>0</v>
      </c>
      <c r="AK54" s="84">
        <f>SUM(AK51:AK53)</f>
        <v>0</v>
      </c>
      <c r="AL54" s="84">
        <f>SUM(AL51:AL53)</f>
        <v>0</v>
      </c>
      <c r="AM54" s="84">
        <f>SUM(AM51:AM53)</f>
        <v>0</v>
      </c>
      <c r="AN54" s="84">
        <f>SUM(AN51:AN53)</f>
        <v>0</v>
      </c>
      <c r="AO54" s="157"/>
      <c r="AP54" s="158"/>
      <c r="AQ54" s="84">
        <f t="shared" ref="AQ54:BB54" si="85">SUM(AQ51:AQ53)</f>
        <v>0</v>
      </c>
      <c r="AR54" s="84">
        <f t="shared" si="85"/>
        <v>0</v>
      </c>
      <c r="AS54" s="84">
        <f t="shared" si="85"/>
        <v>0</v>
      </c>
      <c r="AT54" s="84">
        <f t="shared" si="85"/>
        <v>0</v>
      </c>
      <c r="AU54" s="84">
        <f t="shared" si="85"/>
        <v>0</v>
      </c>
      <c r="AV54" s="84">
        <f t="shared" si="85"/>
        <v>0</v>
      </c>
      <c r="AW54" s="84">
        <f t="shared" si="85"/>
        <v>0</v>
      </c>
      <c r="AX54" s="84">
        <f t="shared" si="85"/>
        <v>0</v>
      </c>
      <c r="AY54" s="84">
        <f t="shared" si="85"/>
        <v>0</v>
      </c>
      <c r="AZ54" s="84">
        <f t="shared" si="85"/>
        <v>0</v>
      </c>
      <c r="BA54" s="84">
        <f t="shared" si="85"/>
        <v>0</v>
      </c>
      <c r="BB54" s="84">
        <f t="shared" si="85"/>
        <v>0</v>
      </c>
      <c r="BC54" s="28"/>
      <c r="BD54" s="28"/>
      <c r="BE54" s="28"/>
      <c r="BF54" s="28"/>
    </row>
    <row r="55" spans="1:58" ht="78.75" outlineLevel="2">
      <c r="A55" s="73"/>
      <c r="B55" s="181"/>
      <c r="C55" s="188"/>
      <c r="D55" s="186"/>
      <c r="E55" s="136"/>
      <c r="F55" s="222">
        <v>2024</v>
      </c>
      <c r="G55" s="75">
        <v>2026</v>
      </c>
      <c r="H55" s="110" t="s">
        <v>625</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SUM(AE55,AD55,AC55,AB55,Y55,U55,T55,S55,R55)</f>
        <v>0</v>
      </c>
      <c r="AG55" s="83"/>
      <c r="AH55" s="83"/>
      <c r="AI55" s="83"/>
      <c r="AJ55" s="87"/>
      <c r="AK55" s="87"/>
      <c r="AL55" s="87"/>
      <c r="AM55" s="84">
        <f>AG55*'1. Standard_Cost'!$B$25+'Incremental_Cost Year 5'!AH55*'1. Standard_Cost'!$C$25+'Incremental_Cost Year 5'!AI55*'1. Standard_Cost'!$D$25+'Incremental_Cost Year 5'!AJ55+'Incremental_Cost Year 5'!AL55+AK55</f>
        <v>0</v>
      </c>
      <c r="AN55" s="84">
        <f>AM55*'1. Standard_Cost'!$C$29</f>
        <v>0</v>
      </c>
      <c r="AO55" s="87"/>
      <c r="AQ55" s="113">
        <f>L55+M55</f>
        <v>0</v>
      </c>
      <c r="AR55" s="113">
        <f>AF55</f>
        <v>0</v>
      </c>
      <c r="AS55" s="113">
        <f>AM55+AN55</f>
        <v>0</v>
      </c>
      <c r="AT55" s="113">
        <f>SUM(AQ55,AR55,AS55)</f>
        <v>0</v>
      </c>
      <c r="AU55" s="154"/>
      <c r="AV55" s="154"/>
      <c r="AW55" s="154"/>
      <c r="AX55" s="154"/>
      <c r="AY55" s="154"/>
      <c r="AZ55" s="154"/>
      <c r="BA55" s="154"/>
      <c r="BB55" s="155">
        <f>SUM(AU55:BA55)-AT55</f>
        <v>0</v>
      </c>
      <c r="BC55" s="28"/>
      <c r="BD55" s="28"/>
      <c r="BE55" s="28"/>
      <c r="BF55" s="28"/>
    </row>
    <row r="56" spans="1:58" ht="72" customHeight="1" outlineLevel="2">
      <c r="A56" s="73"/>
      <c r="B56" s="107"/>
      <c r="C56" s="189"/>
      <c r="D56" s="186"/>
      <c r="E56" s="121"/>
      <c r="F56" s="222">
        <v>2024</v>
      </c>
      <c r="G56" s="75">
        <v>2026</v>
      </c>
      <c r="H56" s="67" t="s">
        <v>626</v>
      </c>
      <c r="I56" s="87"/>
      <c r="J56" s="83"/>
      <c r="K56" s="83"/>
      <c r="L56" s="82" t="str">
        <f>IF(I56&lt;&gt;0,((VLOOKUP(I56,'1. Standard_Cost'!$B$4:$D$9,2)+VLOOKUP(I56,'1. Standard_Cost'!$B$4:$D$9,3))*J56*K56),"0")</f>
        <v>0</v>
      </c>
      <c r="M56" s="82">
        <f>L56*'1. Standard_Cost'!$F$4</f>
        <v>0</v>
      </c>
      <c r="N56" s="83"/>
      <c r="O56" s="83"/>
      <c r="P56" s="83"/>
      <c r="Q56" s="83"/>
      <c r="R56" s="84">
        <f>'1. Standard_Cost'!$B$13*N56*P56</f>
        <v>0</v>
      </c>
      <c r="S56" s="84">
        <f>N56*O56*P56*'1. Standard_Cost'!$C$13</f>
        <v>0</v>
      </c>
      <c r="T56" s="84">
        <f>N56*P56*Q56*'1. Standard_Cost'!$D$13</f>
        <v>0</v>
      </c>
      <c r="U56" s="84">
        <f>N56*O56*'1. Standard_Cost'!$E$13</f>
        <v>0</v>
      </c>
      <c r="V56" s="83"/>
      <c r="W56" s="83"/>
      <c r="X56" s="83"/>
      <c r="Y56" s="84">
        <f>+V56*((X56*'1. Standard_Cost'!$B$17)+(W56*X56*'1. Standard_Cost'!$C$17))</f>
        <v>0</v>
      </c>
      <c r="Z56" s="83"/>
      <c r="AA56" s="83"/>
      <c r="AB56" s="84">
        <f>+Z56*'1. Standard_Cost'!$B$21+AA56*'1. Standard_Cost'!$C$21</f>
        <v>0</v>
      </c>
      <c r="AC56" s="85"/>
      <c r="AD56" s="86"/>
      <c r="AE56" s="84">
        <f>SUM(AD56,AC56,AB56,Y56,U56,T56,S56,R56)*'1. Standard_Cost'!$B$29</f>
        <v>0</v>
      </c>
      <c r="AF56" s="84">
        <f>SUM(AE56,AD56,AC56,AB56,Y56,U56,T56,S56,R56)</f>
        <v>0</v>
      </c>
      <c r="AG56" s="83"/>
      <c r="AH56" s="83"/>
      <c r="AI56" s="83"/>
      <c r="AJ56" s="87"/>
      <c r="AK56" s="87"/>
      <c r="AL56" s="87"/>
      <c r="AM56" s="84">
        <f>AG56*'1. Standard_Cost'!$B$25+'Incremental_Cost Year 5'!AH56*'1. Standard_Cost'!$C$25+'Incremental_Cost Year 5'!AI56*'1. Standard_Cost'!$D$25+'Incremental_Cost Year 5'!AJ56+'Incremental_Cost Year 5'!AL56+AK56</f>
        <v>0</v>
      </c>
      <c r="AN56" s="84">
        <f>AM56*'1. Standard_Cost'!$C$29</f>
        <v>0</v>
      </c>
      <c r="AO56" s="153"/>
      <c r="AQ56" s="113">
        <f>L56+M56</f>
        <v>0</v>
      </c>
      <c r="AR56" s="113">
        <f>AF56</f>
        <v>0</v>
      </c>
      <c r="AS56" s="113">
        <f>AM56+AN56</f>
        <v>0</v>
      </c>
      <c r="AT56" s="113">
        <f>SUM(AQ56,AR56,AS56)</f>
        <v>0</v>
      </c>
      <c r="AU56" s="154"/>
      <c r="AV56" s="154"/>
      <c r="AW56" s="154"/>
      <c r="AX56" s="154"/>
      <c r="AY56" s="154"/>
      <c r="AZ56" s="154"/>
      <c r="BA56" s="154"/>
      <c r="BB56" s="155">
        <f>SUM(AU56:BA56)-AT56</f>
        <v>0</v>
      </c>
      <c r="BC56" s="28"/>
      <c r="BD56" s="28"/>
      <c r="BE56" s="28"/>
      <c r="BF56" s="28"/>
    </row>
    <row r="57" spans="1:58" ht="69.599999999999994" customHeight="1" outlineLevel="2">
      <c r="A57" s="73"/>
      <c r="B57" s="107"/>
      <c r="C57" s="189"/>
      <c r="D57" s="186"/>
      <c r="E57" s="121"/>
      <c r="F57" s="222">
        <v>2024</v>
      </c>
      <c r="G57" s="75">
        <v>2026</v>
      </c>
      <c r="H57" s="67" t="s">
        <v>627</v>
      </c>
      <c r="I57" s="87"/>
      <c r="J57" s="83"/>
      <c r="K57" s="83"/>
      <c r="L57" s="82" t="str">
        <f>IF(I57&lt;&gt;0,((VLOOKUP(I57,'1. Standard_Cost'!$B$4:$D$9,2)+VLOOKUP(I57,'1. Standard_Cost'!$B$4:$D$9,3))*J57*K57),"0")</f>
        <v>0</v>
      </c>
      <c r="M57" s="82">
        <f>L57*'1. Standard_Cost'!$F$4</f>
        <v>0</v>
      </c>
      <c r="N57" s="83"/>
      <c r="O57" s="83"/>
      <c r="P57" s="83"/>
      <c r="Q57" s="83"/>
      <c r="R57" s="84">
        <f>'1. Standard_Cost'!$B$13*N57*P57</f>
        <v>0</v>
      </c>
      <c r="S57" s="84">
        <f>N57*O57*P57*'1. Standard_Cost'!$C$13</f>
        <v>0</v>
      </c>
      <c r="T57" s="84">
        <f>N57*P57*Q57*'1. Standard_Cost'!$D$13</f>
        <v>0</v>
      </c>
      <c r="U57" s="84">
        <f>N57*O57*'1. Standard_Cost'!$E$13</f>
        <v>0</v>
      </c>
      <c r="V57" s="83"/>
      <c r="W57" s="83"/>
      <c r="X57" s="83"/>
      <c r="Y57" s="84">
        <f>+V57*((X57*'1. Standard_Cost'!$B$17)+(W57*X57*'1. Standard_Cost'!$C$17))</f>
        <v>0</v>
      </c>
      <c r="Z57" s="83"/>
      <c r="AA57" s="83"/>
      <c r="AB57" s="84">
        <f>+Z57*'1. Standard_Cost'!$B$21+AA57*'1. Standard_Cost'!$C$21</f>
        <v>0</v>
      </c>
      <c r="AC57" s="85">
        <f>SUM(L57+M57)*0.1</f>
        <v>0</v>
      </c>
      <c r="AD57" s="86"/>
      <c r="AE57" s="84">
        <f>SUM(AD57,AC57,AB57,Y57,U57,T57,S57,R57)*'1. Standard_Cost'!$B$29</f>
        <v>0</v>
      </c>
      <c r="AF57" s="84">
        <f>SUM(AE57,AD57,AC57,AB57,Y57,U57,T57,S57,R57)</f>
        <v>0</v>
      </c>
      <c r="AG57" s="83"/>
      <c r="AH57" s="83"/>
      <c r="AI57" s="83"/>
      <c r="AJ57" s="87"/>
      <c r="AK57" s="87"/>
      <c r="AL57" s="87"/>
      <c r="AM57" s="84">
        <f>AG57*'1. Standard_Cost'!$B$25+'Incremental_Cost Year 5'!AH57*'1. Standard_Cost'!$C$25+'Incremental_Cost Year 5'!AI57*'1. Standard_Cost'!$D$25+'Incremental_Cost Year 5'!AJ57+'Incremental_Cost Year 5'!AL57+AK57</f>
        <v>0</v>
      </c>
      <c r="AN57" s="84">
        <f>AM57*'1. Standard_Cost'!$C$29</f>
        <v>0</v>
      </c>
      <c r="AO57" s="153"/>
      <c r="AQ57" s="113">
        <f>L57+M57</f>
        <v>0</v>
      </c>
      <c r="AR57" s="113">
        <f>AF57</f>
        <v>0</v>
      </c>
      <c r="AS57" s="113">
        <f>AM57+AN57</f>
        <v>0</v>
      </c>
      <c r="AT57" s="113">
        <f>SUM(AQ57,AR57,AS57)</f>
        <v>0</v>
      </c>
      <c r="AU57" s="154"/>
      <c r="AV57" s="154"/>
      <c r="AW57" s="154"/>
      <c r="AX57" s="154"/>
      <c r="AY57" s="154"/>
      <c r="AZ57" s="154"/>
      <c r="BA57" s="154"/>
      <c r="BB57" s="155">
        <f>SUM(AU57:BA57)-AT57</f>
        <v>0</v>
      </c>
      <c r="BC57" s="28"/>
      <c r="BD57" s="28"/>
      <c r="BE57" s="28"/>
      <c r="BF57" s="28"/>
    </row>
    <row r="58" spans="1:58" ht="64.5" customHeight="1" outlineLevel="2">
      <c r="A58" s="73"/>
      <c r="B58" s="107"/>
      <c r="C58" s="189"/>
      <c r="D58" s="186"/>
      <c r="E58" s="121"/>
      <c r="F58" s="222">
        <v>2024</v>
      </c>
      <c r="G58" s="75">
        <v>2026</v>
      </c>
      <c r="H58" s="67" t="s">
        <v>628</v>
      </c>
      <c r="I58" s="87"/>
      <c r="J58" s="83"/>
      <c r="K58" s="83"/>
      <c r="L58" s="82" t="str">
        <f>IF(I58&lt;&gt;0,((VLOOKUP(I58,'1. Standard_Cost'!$B$4:$D$9,2)+VLOOKUP(I58,'1. Standard_Cost'!$B$4:$D$9,3))*J58*K58),"0")</f>
        <v>0</v>
      </c>
      <c r="M58" s="82">
        <f>L58*'1. Standard_Cost'!$F$4</f>
        <v>0</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c r="AD58" s="86"/>
      <c r="AE58" s="84">
        <f>SUM(AD58,AC58,AB58,Y58,U58,T58,S58,R58)*'1. Standard_Cost'!$B$29</f>
        <v>0</v>
      </c>
      <c r="AF58" s="84">
        <f>SUM(AE58,AD58,AC58,AB58,Y58,U58,T58,S58,R58)</f>
        <v>0</v>
      </c>
      <c r="AG58" s="83"/>
      <c r="AH58" s="83"/>
      <c r="AI58" s="83"/>
      <c r="AJ58" s="87"/>
      <c r="AK58" s="87"/>
      <c r="AL58" s="87"/>
      <c r="AM58" s="84">
        <f>AG58*'1. Standard_Cost'!$B$25+'Incremental_Cost Year 5'!AH58*'1. Standard_Cost'!$C$25+'Incremental_Cost Year 5'!AI58*'1. Standard_Cost'!$D$25+'Incremental_Cost Year 5'!AJ58+'Incremental_Cost Year 5'!AL58+AK58</f>
        <v>0</v>
      </c>
      <c r="AN58" s="84">
        <f>AM58*'1. Standard_Cost'!$C$29</f>
        <v>0</v>
      </c>
      <c r="AO58" s="153"/>
      <c r="AQ58" s="113">
        <f>L58+M58</f>
        <v>0</v>
      </c>
      <c r="AR58" s="113">
        <f>AF58</f>
        <v>0</v>
      </c>
      <c r="AS58" s="113">
        <f>AM58+AN58</f>
        <v>0</v>
      </c>
      <c r="AT58" s="113">
        <f>SUM(AQ58,AR58,AS58)</f>
        <v>0</v>
      </c>
      <c r="AU58" s="154"/>
      <c r="AV58" s="154"/>
      <c r="AW58" s="154"/>
      <c r="AX58" s="154"/>
      <c r="AY58" s="154"/>
      <c r="AZ58" s="154"/>
      <c r="BA58" s="154"/>
      <c r="BB58" s="155">
        <f>SUM(AU58:BA58)-AT58</f>
        <v>0</v>
      </c>
      <c r="BC58" s="28"/>
      <c r="BD58" s="28"/>
      <c r="BE58" s="28"/>
      <c r="BF58" s="28"/>
    </row>
    <row r="59" spans="1:58" ht="31.5" outlineLevel="1">
      <c r="A59" s="73"/>
      <c r="B59" s="181"/>
      <c r="C59" s="252"/>
      <c r="D59" s="136" t="s">
        <v>561</v>
      </c>
      <c r="E59" s="136" t="s">
        <v>560</v>
      </c>
      <c r="F59" s="75">
        <v>2024</v>
      </c>
      <c r="G59" s="75">
        <v>2030</v>
      </c>
      <c r="H59" s="219" t="s">
        <v>562</v>
      </c>
      <c r="I59" s="156"/>
      <c r="J59" s="156"/>
      <c r="K59" s="156"/>
      <c r="L59" s="84">
        <f>SUM(L55:L58)</f>
        <v>0</v>
      </c>
      <c r="M59" s="84">
        <f>SUM(M55:M58)</f>
        <v>0</v>
      </c>
      <c r="N59" s="156"/>
      <c r="O59" s="156"/>
      <c r="P59" s="156"/>
      <c r="Q59" s="156"/>
      <c r="R59" s="84">
        <f>SUM(R55:R58)</f>
        <v>0</v>
      </c>
      <c r="S59" s="84">
        <f>SUM(S55:S58)</f>
        <v>0</v>
      </c>
      <c r="T59" s="84">
        <f>SUM(T55:T58)</f>
        <v>0</v>
      </c>
      <c r="U59" s="84">
        <f>SUM(U55:U58)</f>
        <v>0</v>
      </c>
      <c r="V59" s="156"/>
      <c r="W59" s="156"/>
      <c r="X59" s="156"/>
      <c r="Y59" s="84">
        <f>SUM(Y55:Y58)</f>
        <v>0</v>
      </c>
      <c r="Z59" s="156"/>
      <c r="AA59" s="156"/>
      <c r="AB59" s="84">
        <f>SUM(AB55:AB58)</f>
        <v>0</v>
      </c>
      <c r="AC59" s="84">
        <f>SUM(AC55:AC58)</f>
        <v>0</v>
      </c>
      <c r="AD59" s="84">
        <f>SUM(AD55:AD58)</f>
        <v>0</v>
      </c>
      <c r="AE59" s="84">
        <f>SUM(AE55:AE58)</f>
        <v>0</v>
      </c>
      <c r="AF59" s="84">
        <f>SUM(AF55:AF58)</f>
        <v>0</v>
      </c>
      <c r="AG59" s="156"/>
      <c r="AH59" s="156"/>
      <c r="AI59" s="156"/>
      <c r="AJ59" s="84">
        <f>SUM(AJ55:AJ58)</f>
        <v>0</v>
      </c>
      <c r="AK59" s="84">
        <f>SUM(AK55:AK58)</f>
        <v>0</v>
      </c>
      <c r="AL59" s="84">
        <f>SUM(AL55:AL58)</f>
        <v>0</v>
      </c>
      <c r="AM59" s="84">
        <f>SUM(AM55:AM58)</f>
        <v>0</v>
      </c>
      <c r="AN59" s="84">
        <f>SUM(AN55:AN58)</f>
        <v>0</v>
      </c>
      <c r="AO59" s="157"/>
      <c r="AP59" s="158"/>
      <c r="AQ59" s="84">
        <f t="shared" ref="AQ59:BB59" si="86">SUM(AQ55:AQ58)</f>
        <v>0</v>
      </c>
      <c r="AR59" s="84">
        <f t="shared" si="86"/>
        <v>0</v>
      </c>
      <c r="AS59" s="84">
        <f t="shared" si="86"/>
        <v>0</v>
      </c>
      <c r="AT59" s="84">
        <f t="shared" si="86"/>
        <v>0</v>
      </c>
      <c r="AU59" s="84">
        <f t="shared" si="86"/>
        <v>0</v>
      </c>
      <c r="AV59" s="84">
        <f t="shared" si="86"/>
        <v>0</v>
      </c>
      <c r="AW59" s="84">
        <f t="shared" si="86"/>
        <v>0</v>
      </c>
      <c r="AX59" s="84">
        <f t="shared" si="86"/>
        <v>0</v>
      </c>
      <c r="AY59" s="84">
        <f t="shared" si="86"/>
        <v>0</v>
      </c>
      <c r="AZ59" s="84">
        <f t="shared" si="86"/>
        <v>0</v>
      </c>
      <c r="BA59" s="84">
        <f t="shared" si="86"/>
        <v>0</v>
      </c>
      <c r="BB59" s="84">
        <f t="shared" si="86"/>
        <v>0</v>
      </c>
      <c r="BC59" s="28"/>
      <c r="BD59" s="28"/>
      <c r="BE59" s="28"/>
      <c r="BF59" s="28"/>
    </row>
    <row r="60" spans="1:58" s="30" customFormat="1" ht="40.9" customHeight="1">
      <c r="A60" s="348"/>
      <c r="B60" s="268"/>
      <c r="C60" s="540" t="s">
        <v>565</v>
      </c>
      <c r="D60" s="540"/>
      <c r="E60" s="541"/>
      <c r="F60" s="129"/>
      <c r="G60" s="129"/>
      <c r="H60" s="342" t="s">
        <v>564</v>
      </c>
      <c r="I60" s="151"/>
      <c r="J60" s="151"/>
      <c r="K60" s="151"/>
      <c r="L60" s="152">
        <f ca="1">SUM(L68,L73)</f>
        <v>0</v>
      </c>
      <c r="M60" s="152">
        <f ca="1">SUM(M68,M73)</f>
        <v>0</v>
      </c>
      <c r="N60" s="152"/>
      <c r="O60" s="152"/>
      <c r="P60" s="152"/>
      <c r="Q60" s="152"/>
      <c r="R60" s="152">
        <f t="shared" ref="R60:U60" ca="1" si="87">SUM(R68,R73)</f>
        <v>0</v>
      </c>
      <c r="S60" s="152">
        <f t="shared" ca="1" si="87"/>
        <v>0</v>
      </c>
      <c r="T60" s="152">
        <f t="shared" ca="1" si="87"/>
        <v>0</v>
      </c>
      <c r="U60" s="152">
        <f t="shared" ca="1" si="87"/>
        <v>0</v>
      </c>
      <c r="V60" s="152"/>
      <c r="W60" s="152"/>
      <c r="X60" s="152"/>
      <c r="Y60" s="152">
        <f ca="1">SUM(Y68,Y73)</f>
        <v>0</v>
      </c>
      <c r="Z60" s="152"/>
      <c r="AA60" s="152"/>
      <c r="AB60" s="152">
        <f t="shared" ref="AB60:AF60" ca="1" si="88">SUM(AB68,AB73)</f>
        <v>0</v>
      </c>
      <c r="AC60" s="152">
        <f t="shared" ca="1" si="88"/>
        <v>0</v>
      </c>
      <c r="AD60" s="152">
        <f t="shared" ca="1" si="88"/>
        <v>0</v>
      </c>
      <c r="AE60" s="152">
        <f t="shared" ca="1" si="88"/>
        <v>0</v>
      </c>
      <c r="AF60" s="152">
        <f t="shared" ca="1" si="88"/>
        <v>0</v>
      </c>
      <c r="AG60" s="152"/>
      <c r="AH60" s="152"/>
      <c r="AI60" s="152"/>
      <c r="AJ60" s="152">
        <f t="shared" ref="AJ60:AN60" ca="1" si="89">SUM(AJ68,AJ73)</f>
        <v>0</v>
      </c>
      <c r="AK60" s="152">
        <f t="shared" ca="1" si="89"/>
        <v>0</v>
      </c>
      <c r="AL60" s="152">
        <f t="shared" ca="1" si="89"/>
        <v>0</v>
      </c>
      <c r="AM60" s="152">
        <f t="shared" ca="1" si="89"/>
        <v>0</v>
      </c>
      <c r="AN60" s="152">
        <f t="shared" ca="1" si="89"/>
        <v>0</v>
      </c>
      <c r="AO60" s="152"/>
      <c r="AP60" s="159"/>
      <c r="AQ60" s="152">
        <f t="shared" ref="AQ60:BB60" ca="1" si="90">SUM(AQ68,AQ73)</f>
        <v>0</v>
      </c>
      <c r="AR60" s="152">
        <f t="shared" ca="1" si="90"/>
        <v>0</v>
      </c>
      <c r="AS60" s="152">
        <f t="shared" ca="1" si="90"/>
        <v>0</v>
      </c>
      <c r="AT60" s="152">
        <f t="shared" ca="1" si="90"/>
        <v>0</v>
      </c>
      <c r="AU60" s="152">
        <f t="shared" ca="1" si="90"/>
        <v>0</v>
      </c>
      <c r="AV60" s="152">
        <f t="shared" ca="1" si="90"/>
        <v>0</v>
      </c>
      <c r="AW60" s="152">
        <f t="shared" ca="1" si="90"/>
        <v>0</v>
      </c>
      <c r="AX60" s="152">
        <f t="shared" ca="1" si="90"/>
        <v>0</v>
      </c>
      <c r="AY60" s="152">
        <f t="shared" ca="1" si="90"/>
        <v>0</v>
      </c>
      <c r="AZ60" s="152">
        <f t="shared" ca="1" si="90"/>
        <v>0</v>
      </c>
      <c r="BA60" s="152">
        <f t="shared" ca="1" si="90"/>
        <v>0</v>
      </c>
      <c r="BB60" s="152">
        <f t="shared" ca="1" si="90"/>
        <v>0</v>
      </c>
    </row>
    <row r="61" spans="1:58" ht="126.75" customHeight="1" outlineLevel="2">
      <c r="A61" s="73"/>
      <c r="B61" s="181"/>
      <c r="C61" s="188"/>
      <c r="D61" s="223"/>
      <c r="E61" s="223"/>
      <c r="F61" s="343" t="s">
        <v>542</v>
      </c>
      <c r="G61" s="343" t="s">
        <v>543</v>
      </c>
      <c r="H61" s="70" t="s">
        <v>629</v>
      </c>
      <c r="I61" s="87"/>
      <c r="J61" s="83"/>
      <c r="K61" s="83"/>
      <c r="L61" s="82" t="str">
        <f>IF(I61&lt;&gt;0,((VLOOKUP(I61,'1. Standard_Cost'!$B$4:$D$9,2)+VLOOKUP(I61,'1. Standard_Cost'!$B$4:$D$9,3))*J61*K61),"0")</f>
        <v>0</v>
      </c>
      <c r="M61" s="82">
        <f>L61*'1. Standard_Cost'!$F$4</f>
        <v>0</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c r="AD61" s="86"/>
      <c r="AE61" s="84">
        <f>SUM(AD61,AC61,AB61,Y61,U61,T61,S61,R61)*'1. Standard_Cost'!$B$29</f>
        <v>0</v>
      </c>
      <c r="AF61" s="84">
        <f>SUM(AE61,AD61,AC61,AB61,Y61,U61,T61,S61,R61)</f>
        <v>0</v>
      </c>
      <c r="AG61" s="83"/>
      <c r="AH61" s="83"/>
      <c r="AI61" s="83"/>
      <c r="AJ61" s="87"/>
      <c r="AK61" s="87"/>
      <c r="AL61" s="87"/>
      <c r="AM61" s="84">
        <f>AG61*'1. Standard_Cost'!$B$25+'Incremental_Cost Year 5'!AH61*'1. Standard_Cost'!$C$25+'Incremental_Cost Year 5'!AI61*'1. Standard_Cost'!$D$25+'Incremental_Cost Year 5'!AJ61+'Incremental_Cost Year 5'!AL61+AK61</f>
        <v>0</v>
      </c>
      <c r="AN61" s="84">
        <f>AM61*'1. Standard_Cost'!$C$29</f>
        <v>0</v>
      </c>
      <c r="AO61" s="87"/>
      <c r="AQ61" s="113">
        <f>L61+M61</f>
        <v>0</v>
      </c>
      <c r="AR61" s="113">
        <f>AF61</f>
        <v>0</v>
      </c>
      <c r="AS61" s="113">
        <f>AM61+AN61</f>
        <v>0</v>
      </c>
      <c r="AT61" s="113">
        <f>SUM(AQ61,AR61,AS61)</f>
        <v>0</v>
      </c>
      <c r="AU61" s="154"/>
      <c r="AV61" s="154"/>
      <c r="AW61" s="154"/>
      <c r="AX61" s="154"/>
      <c r="AY61" s="154"/>
      <c r="AZ61" s="154"/>
      <c r="BA61" s="154"/>
      <c r="BB61" s="155">
        <f>SUM(AU61:BA61)-AT61</f>
        <v>0</v>
      </c>
      <c r="BC61" s="28"/>
      <c r="BD61" s="28"/>
      <c r="BE61" s="28"/>
      <c r="BF61" s="28"/>
    </row>
    <row r="62" spans="1:58" ht="112.5" customHeight="1" outlineLevel="2">
      <c r="A62" s="73"/>
      <c r="B62" s="107"/>
      <c r="C62" s="189"/>
      <c r="D62" s="198"/>
      <c r="E62" s="198"/>
      <c r="F62" s="343" t="s">
        <v>542</v>
      </c>
      <c r="G62" s="343" t="s">
        <v>554</v>
      </c>
      <c r="H62" s="70" t="s">
        <v>630</v>
      </c>
      <c r="I62" s="87"/>
      <c r="J62" s="83"/>
      <c r="K62" s="83"/>
      <c r="L62" s="82" t="str">
        <f>IF(I62&lt;&gt;0,((VLOOKUP(I62,'1. Standard_Cost'!$B$4:$D$9,2)+VLOOKUP(I62,'1. Standard_Cost'!$B$4:$D$9,3))*J62*K62),"0")</f>
        <v>0</v>
      </c>
      <c r="M62" s="82">
        <f>L62*'1. Standard_Cost'!$F$4</f>
        <v>0</v>
      </c>
      <c r="N62" s="83"/>
      <c r="O62" s="83"/>
      <c r="P62" s="83"/>
      <c r="Q62" s="83"/>
      <c r="R62" s="84">
        <f>'1. Standard_Cost'!$B$13*N62*P62</f>
        <v>0</v>
      </c>
      <c r="S62" s="84">
        <f>N62*O62*P62*'1. Standard_Cost'!$C$13</f>
        <v>0</v>
      </c>
      <c r="T62" s="84">
        <f>N62*P62*Q62*'1. Standard_Cost'!$D$13</f>
        <v>0</v>
      </c>
      <c r="U62" s="84">
        <f>N62*O62*'1. Standard_Cost'!$E$13</f>
        <v>0</v>
      </c>
      <c r="V62" s="83"/>
      <c r="W62" s="83"/>
      <c r="X62" s="83"/>
      <c r="Y62" s="84">
        <f>+V62*((X62*'1. Standard_Cost'!$B$17)+(W62*X62*'1. Standard_Cost'!$C$17))</f>
        <v>0</v>
      </c>
      <c r="Z62" s="83"/>
      <c r="AA62" s="83"/>
      <c r="AB62" s="84">
        <f>+Z62*'1. Standard_Cost'!$B$21+AA62*'1. Standard_Cost'!$C$21</f>
        <v>0</v>
      </c>
      <c r="AC62" s="85"/>
      <c r="AD62" s="86"/>
      <c r="AE62" s="84">
        <f>SUM(AD62,AC62,AB62,Y62,U62,T62,S62,R62)*'1. Standard_Cost'!$B$29</f>
        <v>0</v>
      </c>
      <c r="AF62" s="84">
        <f>SUM(AE62,AD62,AC62,AB62,Y62,U62,T62,S62,R62)</f>
        <v>0</v>
      </c>
      <c r="AG62" s="83"/>
      <c r="AH62" s="83"/>
      <c r="AI62" s="83"/>
      <c r="AJ62" s="87"/>
      <c r="AK62" s="87"/>
      <c r="AL62" s="87"/>
      <c r="AM62" s="84">
        <f>AG62*'1. Standard_Cost'!$B$25+'Incremental_Cost Year 5'!AH62*'1. Standard_Cost'!$C$25+'Incremental_Cost Year 5'!AI62*'1. Standard_Cost'!$D$25+'Incremental_Cost Year 5'!AJ62+'Incremental_Cost Year 5'!AL62+AK62</f>
        <v>0</v>
      </c>
      <c r="AN62" s="84">
        <f>AM62*'1. Standard_Cost'!$C$29</f>
        <v>0</v>
      </c>
      <c r="AO62" s="87"/>
      <c r="AQ62" s="113">
        <f>L62+M62</f>
        <v>0</v>
      </c>
      <c r="AR62" s="113">
        <f>AF62</f>
        <v>0</v>
      </c>
      <c r="AS62" s="113">
        <f>AM62+AN62</f>
        <v>0</v>
      </c>
      <c r="AT62" s="113">
        <f>SUM(AQ62,AR62,AS62)</f>
        <v>0</v>
      </c>
      <c r="AU62" s="154"/>
      <c r="AV62" s="154"/>
      <c r="AW62" s="154"/>
      <c r="AX62" s="154"/>
      <c r="AY62" s="154"/>
      <c r="AZ62" s="154"/>
      <c r="BA62" s="154"/>
      <c r="BB62" s="155">
        <f>SUM(AU62:BA62)-AT62</f>
        <v>0</v>
      </c>
      <c r="BC62" s="28"/>
      <c r="BD62" s="28"/>
      <c r="BE62" s="28"/>
      <c r="BF62" s="28"/>
    </row>
    <row r="63" spans="1:58" ht="84" customHeight="1" outlineLevel="2">
      <c r="A63" s="73"/>
      <c r="B63" s="107"/>
      <c r="C63" s="189"/>
      <c r="D63" s="198"/>
      <c r="E63" s="198"/>
      <c r="F63" s="343" t="s">
        <v>542</v>
      </c>
      <c r="G63" s="343" t="s">
        <v>554</v>
      </c>
      <c r="H63" s="68" t="s">
        <v>631</v>
      </c>
      <c r="I63" s="87"/>
      <c r="J63" s="83"/>
      <c r="K63" s="83"/>
      <c r="L63" s="82" t="str">
        <f>IF(I63&lt;&gt;0,((VLOOKUP(I63,'1. Standard_Cost'!$B$4:$D$9,2)+VLOOKUP(I63,'1. Standard_Cost'!$B$4:$D$9,3))*J63*K63),"0")</f>
        <v>0</v>
      </c>
      <c r="M63" s="82">
        <f>L63*'1. Standard_Cost'!$F$4</f>
        <v>0</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c r="AD63" s="86"/>
      <c r="AE63" s="84">
        <f>SUM(AD63,AC63,AB63,Y63,U63,T63,S63,R63)*'1. Standard_Cost'!$B$29</f>
        <v>0</v>
      </c>
      <c r="AF63" s="84">
        <f>SUM(AE63,AD63,AC63,AB63,Y63,U63,T63,S63,R63)</f>
        <v>0</v>
      </c>
      <c r="AG63" s="83"/>
      <c r="AH63" s="83"/>
      <c r="AI63" s="83"/>
      <c r="AJ63" s="87"/>
      <c r="AK63" s="87"/>
      <c r="AL63" s="87"/>
      <c r="AM63" s="84">
        <f>AG63*'1. Standard_Cost'!$B$25+'Incremental_Cost Year 5'!AH63*'1. Standard_Cost'!$C$25+'Incremental_Cost Year 5'!AI63*'1. Standard_Cost'!$D$25+'Incremental_Cost Year 5'!AJ63+'Incremental_Cost Year 5'!AL63+AK63</f>
        <v>0</v>
      </c>
      <c r="AN63" s="84">
        <f>AM63*'1. Standard_Cost'!$C$29</f>
        <v>0</v>
      </c>
      <c r="AO63" s="87"/>
      <c r="AQ63" s="113">
        <f>L63+M63</f>
        <v>0</v>
      </c>
      <c r="AR63" s="113">
        <f>AF63</f>
        <v>0</v>
      </c>
      <c r="AS63" s="113">
        <f>AM63+AN63</f>
        <v>0</v>
      </c>
      <c r="AT63" s="113">
        <f>SUM(AQ63,AR63,AS63)</f>
        <v>0</v>
      </c>
      <c r="AU63" s="154"/>
      <c r="AV63" s="154"/>
      <c r="AW63" s="154"/>
      <c r="AX63" s="154"/>
      <c r="AY63" s="154"/>
      <c r="AZ63" s="154"/>
      <c r="BA63" s="154"/>
      <c r="BB63" s="155">
        <f>SUM(AU63:BA63)-AT63</f>
        <v>0</v>
      </c>
      <c r="BC63" s="28"/>
      <c r="BD63" s="28"/>
      <c r="BE63" s="28"/>
      <c r="BF63" s="28"/>
    </row>
    <row r="64" spans="1:58" ht="42.75" customHeight="1" outlineLevel="2">
      <c r="A64" s="73"/>
      <c r="B64" s="107"/>
      <c r="C64" s="189"/>
      <c r="D64" s="198"/>
      <c r="E64" s="198"/>
      <c r="F64" s="343" t="s">
        <v>542</v>
      </c>
      <c r="G64" s="343" t="s">
        <v>554</v>
      </c>
      <c r="H64" s="67" t="s">
        <v>697</v>
      </c>
      <c r="I64" s="87"/>
      <c r="J64" s="83"/>
      <c r="K64" s="83"/>
      <c r="L64" s="82" t="str">
        <f>IF(I64&lt;&gt;0,((VLOOKUP(I64,'1. Standard_Cost'!$B$4:$D$9,2)+VLOOKUP(I64,'1. Standard_Cost'!$B$4:$D$9,3))*J64*K64),"0")</f>
        <v>0</v>
      </c>
      <c r="M64" s="82">
        <f>L64*'1. Standard_Cost'!$F$4</f>
        <v>0</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c r="AD64" s="86"/>
      <c r="AE64" s="84">
        <f>SUM(AD64,AC64,AB64,Y64,U64,T64,S64,R64)*'1. Standard_Cost'!$B$29</f>
        <v>0</v>
      </c>
      <c r="AF64" s="84">
        <f>SUM(AE64,AD64,AC64,AB64,Y64,U64,T64,S64,R64)</f>
        <v>0</v>
      </c>
      <c r="AG64" s="83"/>
      <c r="AH64" s="83"/>
      <c r="AI64" s="83"/>
      <c r="AJ64" s="87"/>
      <c r="AK64" s="87"/>
      <c r="AL64" s="87"/>
      <c r="AM64" s="84">
        <f>AG64*'1. Standard_Cost'!$B$25+'Incremental_Cost Year 5'!AH64*'1. Standard_Cost'!$C$25+'Incremental_Cost Year 5'!AI64*'1. Standard_Cost'!$D$25+'Incremental_Cost Year 5'!AJ64+'Incremental_Cost Year 5'!AL64+AK64</f>
        <v>0</v>
      </c>
      <c r="AN64" s="84">
        <f>AM64*'1. Standard_Cost'!$C$29</f>
        <v>0</v>
      </c>
      <c r="AO64" s="153"/>
      <c r="AQ64" s="113">
        <f>L64+M64</f>
        <v>0</v>
      </c>
      <c r="AR64" s="113">
        <f>AF64</f>
        <v>0</v>
      </c>
      <c r="AS64" s="113">
        <f>AM64+AN64</f>
        <v>0</v>
      </c>
      <c r="AT64" s="113">
        <f>SUM(AQ64,AR64,AS64)</f>
        <v>0</v>
      </c>
      <c r="AU64" s="154"/>
      <c r="AV64" s="154"/>
      <c r="AW64" s="154"/>
      <c r="AX64" s="154"/>
      <c r="AY64" s="154"/>
      <c r="AZ64" s="154"/>
      <c r="BA64" s="154"/>
      <c r="BB64" s="155">
        <f>SUM(AU64:BA64)-AT64</f>
        <v>0</v>
      </c>
      <c r="BC64" s="28"/>
      <c r="BD64" s="28"/>
      <c r="BE64" s="28"/>
      <c r="BF64" s="28"/>
    </row>
    <row r="65" spans="1:59" ht="42.75" customHeight="1" outlineLevel="2">
      <c r="A65" s="73"/>
      <c r="B65" s="107"/>
      <c r="C65" s="189"/>
      <c r="D65" s="198"/>
      <c r="E65" s="198"/>
      <c r="F65" s="343">
        <v>2024</v>
      </c>
      <c r="G65" s="343">
        <v>2026</v>
      </c>
      <c r="H65" s="67" t="s">
        <v>698</v>
      </c>
      <c r="I65" s="87"/>
      <c r="J65" s="83"/>
      <c r="K65" s="83"/>
      <c r="L65" s="82" t="str">
        <f>IF(I65&lt;&gt;0,((VLOOKUP(I65,'1. Standard_Cost'!$B$4:$D$9,2)+VLOOKUP(I65,'1. Standard_Cost'!$B$4:$D$9,3))*J65*K65),"0")</f>
        <v>0</v>
      </c>
      <c r="M65" s="82">
        <f>L65*'1. Standard_Cost'!$F$4</f>
        <v>0</v>
      </c>
      <c r="N65" s="83"/>
      <c r="O65" s="83"/>
      <c r="P65" s="83"/>
      <c r="Q65" s="83"/>
      <c r="R65" s="84">
        <f>'1. Standard_Cost'!$B$13*N65*P65</f>
        <v>0</v>
      </c>
      <c r="S65" s="84">
        <f>N65*O65*P65*'1. Standard_Cost'!$C$13</f>
        <v>0</v>
      </c>
      <c r="T65" s="84">
        <f>N65*P65*Q65*'1. Standard_Cost'!$D$13</f>
        <v>0</v>
      </c>
      <c r="U65" s="84">
        <f>N65*O65*'1. Standard_Cost'!$E$13</f>
        <v>0</v>
      </c>
      <c r="V65" s="83"/>
      <c r="W65" s="83"/>
      <c r="X65" s="83"/>
      <c r="Y65" s="84">
        <f>+V65*((X65*'1. Standard_Cost'!$B$17)+(W65*X65*'1. Standard_Cost'!$C$17))</f>
        <v>0</v>
      </c>
      <c r="Z65" s="83"/>
      <c r="AA65" s="83"/>
      <c r="AB65" s="84">
        <f>+Z65*'1. Standard_Cost'!$B$21+AA65*'1. Standard_Cost'!$C$21</f>
        <v>0</v>
      </c>
      <c r="AC65" s="85"/>
      <c r="AD65" s="86"/>
      <c r="AE65" s="84">
        <f>SUM(AD65,AC65,AB65,Y65,U65,T65,S65,R65)*'1. Standard_Cost'!$B$29</f>
        <v>0</v>
      </c>
      <c r="AF65" s="84">
        <f>SUM(AE65,AD65,AC65,AB65,Y65,U65,T65,S65,R65)</f>
        <v>0</v>
      </c>
      <c r="AG65" s="83"/>
      <c r="AH65" s="83"/>
      <c r="AI65" s="83"/>
      <c r="AJ65" s="87"/>
      <c r="AK65" s="87"/>
      <c r="AL65" s="87"/>
      <c r="AM65" s="84">
        <f>AG65*'1. Standard_Cost'!$B$25+'Incremental_Cost Year 5'!AH65*'1. Standard_Cost'!$C$25+'Incremental_Cost Year 5'!AI65*'1. Standard_Cost'!$D$25+'Incremental_Cost Year 5'!AJ65+'Incremental_Cost Year 5'!AL65+AK65</f>
        <v>0</v>
      </c>
      <c r="AN65" s="84">
        <f>AM65*'1. Standard_Cost'!$C$29</f>
        <v>0</v>
      </c>
      <c r="AO65" s="153"/>
      <c r="AQ65" s="113">
        <f>L65+M65</f>
        <v>0</v>
      </c>
      <c r="AR65" s="113">
        <f>AF65</f>
        <v>0</v>
      </c>
      <c r="AS65" s="113">
        <f>AM65+AN65</f>
        <v>0</v>
      </c>
      <c r="AT65" s="113">
        <f>SUM(AQ65,AR65,AS65)</f>
        <v>0</v>
      </c>
      <c r="AU65" s="154"/>
      <c r="AV65" s="154"/>
      <c r="AW65" s="154"/>
      <c r="AX65" s="154"/>
      <c r="AY65" s="154"/>
      <c r="AZ65" s="154"/>
      <c r="BA65" s="154"/>
      <c r="BB65" s="155">
        <f>SUM(AU65:BA65)-AT65</f>
        <v>0</v>
      </c>
      <c r="BC65" s="28"/>
      <c r="BD65" s="28"/>
      <c r="BE65" s="28"/>
      <c r="BF65" s="28"/>
    </row>
    <row r="66" spans="1:59" ht="42.75" customHeight="1" outlineLevel="2">
      <c r="A66" s="73"/>
      <c r="B66" s="107"/>
      <c r="C66" s="189"/>
      <c r="D66" s="198"/>
      <c r="E66" s="198"/>
      <c r="F66" s="343" t="s">
        <v>542</v>
      </c>
      <c r="G66" s="343" t="s">
        <v>554</v>
      </c>
      <c r="H66" s="67" t="s">
        <v>632</v>
      </c>
      <c r="I66" s="87"/>
      <c r="J66" s="83"/>
      <c r="K66" s="83"/>
      <c r="L66" s="82" t="str">
        <f>IF(I66&lt;&gt;0,((VLOOKUP(I66,'1. Standard_Cost'!$B$4:$D$9,2)+VLOOKUP(I66,'1. Standard_Cost'!$B$4:$D$9,3))*J66*K66),"0")</f>
        <v>0</v>
      </c>
      <c r="M66" s="82">
        <f>L66*'1. Standard_Cost'!$F$4</f>
        <v>0</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c r="AD66" s="86"/>
      <c r="AE66" s="84">
        <f>SUM(AD66,AC66,AB66,Y66,U66,T66,S66,R66)*'1. Standard_Cost'!$B$29</f>
        <v>0</v>
      </c>
      <c r="AF66" s="84">
        <f t="shared" ref="AF66:AF67" si="91">SUM(AE66,AD66,AC66,AB66,Y66,U66,T66,S66,R66)</f>
        <v>0</v>
      </c>
      <c r="AG66" s="83"/>
      <c r="AH66" s="83"/>
      <c r="AI66" s="83"/>
      <c r="AJ66" s="87"/>
      <c r="AK66" s="87"/>
      <c r="AL66" s="87"/>
      <c r="AM66" s="84">
        <f>AG66*'1. Standard_Cost'!$B$25+'Incremental_Cost Year 5'!AH66*'1. Standard_Cost'!$C$25+'Incremental_Cost Year 5'!AI66*'1. Standard_Cost'!$D$25+'Incremental_Cost Year 5'!AJ66+'Incremental_Cost Year 5'!AL66+AK66</f>
        <v>0</v>
      </c>
      <c r="AN66" s="84">
        <f>AM66*'1. Standard_Cost'!$C$29</f>
        <v>0</v>
      </c>
      <c r="AO66" s="273"/>
      <c r="AQ66" s="113">
        <f t="shared" ref="AQ66:AQ67" si="92">L66+M66</f>
        <v>0</v>
      </c>
      <c r="AR66" s="113">
        <f t="shared" ref="AR66:AR67" si="93">AF66</f>
        <v>0</v>
      </c>
      <c r="AS66" s="113">
        <f t="shared" ref="AS66:AS67" si="94">AM66+AN66</f>
        <v>0</v>
      </c>
      <c r="AT66" s="113">
        <f t="shared" ref="AT66:AT67" si="95">SUM(AQ66,AR66,AS66)</f>
        <v>0</v>
      </c>
      <c r="AU66" s="154"/>
      <c r="AV66" s="154"/>
      <c r="AW66" s="154"/>
      <c r="AX66" s="154"/>
      <c r="AY66" s="154"/>
      <c r="AZ66" s="154"/>
      <c r="BA66" s="154"/>
      <c r="BB66" s="155">
        <f t="shared" ref="BB66:BB67" si="96">SUM(AU66:BA66)-AT66</f>
        <v>0</v>
      </c>
      <c r="BC66" s="28"/>
      <c r="BD66" s="28"/>
      <c r="BE66" s="28"/>
      <c r="BF66" s="28"/>
    </row>
    <row r="67" spans="1:59" ht="42.75" customHeight="1" outlineLevel="2">
      <c r="A67" s="73"/>
      <c r="B67" s="253"/>
      <c r="C67" s="291"/>
      <c r="D67" s="221"/>
      <c r="E67" s="221"/>
      <c r="F67" s="343">
        <v>2024</v>
      </c>
      <c r="G67" s="343">
        <v>2025</v>
      </c>
      <c r="H67" s="67" t="s">
        <v>633</v>
      </c>
      <c r="I67" s="87"/>
      <c r="J67" s="83"/>
      <c r="K67" s="83"/>
      <c r="L67" s="82" t="str">
        <f>IF(I67&lt;&gt;0,((VLOOKUP(I67,'1. Standard_Cost'!$B$4:$D$9,2)+VLOOKUP(I67,'1. Standard_Cost'!$B$4:$D$9,3))*J67*K67),"0")</f>
        <v>0</v>
      </c>
      <c r="M67" s="82">
        <f>L67*'1. Standard_Cost'!$F$4</f>
        <v>0</v>
      </c>
      <c r="N67" s="83"/>
      <c r="O67" s="83"/>
      <c r="P67" s="83"/>
      <c r="Q67" s="83"/>
      <c r="R67" s="84">
        <f>'1. Standard_Cost'!$B$13*N67*P67</f>
        <v>0</v>
      </c>
      <c r="S67" s="84">
        <f>N67*O67*P67*'1. Standard_Cost'!$C$13</f>
        <v>0</v>
      </c>
      <c r="T67" s="84">
        <f>N67*P67*Q67*'1. Standard_Cost'!$D$13</f>
        <v>0</v>
      </c>
      <c r="U67" s="84">
        <f>N67*O67*'1. Standard_Cost'!$E$13</f>
        <v>0</v>
      </c>
      <c r="V67" s="83"/>
      <c r="W67" s="83"/>
      <c r="X67" s="83"/>
      <c r="Y67" s="84">
        <f>+V67*((X67*'1. Standard_Cost'!$B$17)+(W67*X67*'1. Standard_Cost'!$C$17))</f>
        <v>0</v>
      </c>
      <c r="Z67" s="83"/>
      <c r="AA67" s="83"/>
      <c r="AB67" s="84">
        <f>+Z67*'1. Standard_Cost'!$B$21+AA67*'1. Standard_Cost'!$C$21</f>
        <v>0</v>
      </c>
      <c r="AC67" s="85"/>
      <c r="AD67" s="86"/>
      <c r="AE67" s="84">
        <f>SUM(AD67,AC67,AB67,Y67,U67,T67,S67,R67)*'1. Standard_Cost'!$B$29</f>
        <v>0</v>
      </c>
      <c r="AF67" s="84">
        <f t="shared" si="91"/>
        <v>0</v>
      </c>
      <c r="AG67" s="83"/>
      <c r="AH67" s="83"/>
      <c r="AI67" s="83"/>
      <c r="AJ67" s="87"/>
      <c r="AK67" s="87"/>
      <c r="AL67" s="87"/>
      <c r="AM67" s="84">
        <f>AG67*'1. Standard_Cost'!$B$25+'Incremental_Cost Year 5'!AH67*'1. Standard_Cost'!$C$25+'Incremental_Cost Year 5'!AI67*'1. Standard_Cost'!$D$25+'Incremental_Cost Year 5'!AJ67+'Incremental_Cost Year 5'!AL67+AK67</f>
        <v>0</v>
      </c>
      <c r="AN67" s="84">
        <f>AM67*'1. Standard_Cost'!$C$29</f>
        <v>0</v>
      </c>
      <c r="AO67" s="273"/>
      <c r="AQ67" s="113">
        <f t="shared" si="92"/>
        <v>0</v>
      </c>
      <c r="AR67" s="113">
        <f t="shared" si="93"/>
        <v>0</v>
      </c>
      <c r="AS67" s="113">
        <f t="shared" si="94"/>
        <v>0</v>
      </c>
      <c r="AT67" s="113">
        <f t="shared" si="95"/>
        <v>0</v>
      </c>
      <c r="AU67" s="154"/>
      <c r="AV67" s="154"/>
      <c r="AW67" s="154"/>
      <c r="AX67" s="154"/>
      <c r="AY67" s="154"/>
      <c r="AZ67" s="154"/>
      <c r="BA67" s="154"/>
      <c r="BB67" s="155">
        <f t="shared" si="96"/>
        <v>0</v>
      </c>
      <c r="BC67" s="28"/>
      <c r="BD67" s="28"/>
      <c r="BE67" s="28"/>
      <c r="BF67" s="28"/>
    </row>
    <row r="68" spans="1:59" ht="56.45" customHeight="1" outlineLevel="1">
      <c r="A68" s="73"/>
      <c r="B68" s="253"/>
      <c r="C68" s="274"/>
      <c r="D68" s="259" t="s">
        <v>570</v>
      </c>
      <c r="E68" s="253" t="s">
        <v>563</v>
      </c>
      <c r="F68" s="349">
        <v>2024</v>
      </c>
      <c r="G68" s="349">
        <v>2030</v>
      </c>
      <c r="H68" s="219" t="s">
        <v>566</v>
      </c>
      <c r="I68" s="156"/>
      <c r="J68" s="156"/>
      <c r="K68" s="156"/>
      <c r="L68" s="84">
        <f ca="1">SUM(L61:L631)</f>
        <v>0</v>
      </c>
      <c r="M68" s="84">
        <f ca="1">SUM(M61:M631)</f>
        <v>0</v>
      </c>
      <c r="N68" s="156"/>
      <c r="O68" s="156"/>
      <c r="P68" s="156"/>
      <c r="Q68" s="156"/>
      <c r="R68" s="84">
        <f ca="1">SUM(R61:R631)</f>
        <v>0</v>
      </c>
      <c r="S68" s="84">
        <f ca="1">SUM(S61:S631)</f>
        <v>0</v>
      </c>
      <c r="T68" s="84">
        <f ca="1">SUM(T61:T631)</f>
        <v>0</v>
      </c>
      <c r="U68" s="84">
        <f ca="1">SUM(U61:U631)</f>
        <v>0</v>
      </c>
      <c r="V68" s="156"/>
      <c r="W68" s="156"/>
      <c r="X68" s="156"/>
      <c r="Y68" s="84">
        <f ca="1">SUM(Y61:Y631)</f>
        <v>0</v>
      </c>
      <c r="Z68" s="156"/>
      <c r="AA68" s="156"/>
      <c r="AB68" s="84">
        <f ca="1">SUM(AB61:AB631)</f>
        <v>0</v>
      </c>
      <c r="AC68" s="84">
        <f ca="1">SUM(AC61:AC631)</f>
        <v>0</v>
      </c>
      <c r="AD68" s="84">
        <f ca="1">SUM(AD61:AD631)</f>
        <v>0</v>
      </c>
      <c r="AE68" s="84">
        <f ca="1">SUM(AE61:AE631)</f>
        <v>0</v>
      </c>
      <c r="AF68" s="84">
        <f ca="1">SUM(AF61:AF631)</f>
        <v>0</v>
      </c>
      <c r="AG68" s="156"/>
      <c r="AH68" s="156"/>
      <c r="AI68" s="156"/>
      <c r="AJ68" s="84">
        <f ca="1">SUM(AJ61:AJ631)</f>
        <v>0</v>
      </c>
      <c r="AK68" s="84">
        <f ca="1">SUM(AK61:AK631)</f>
        <v>0</v>
      </c>
      <c r="AL68" s="84">
        <f ca="1">SUM(AL61:AL631)</f>
        <v>0</v>
      </c>
      <c r="AM68" s="84">
        <f ca="1">SUM(AM61:AM631)</f>
        <v>0</v>
      </c>
      <c r="AN68" s="84">
        <f ca="1">SUM(AN61:AN631)</f>
        <v>0</v>
      </c>
      <c r="AO68" s="157"/>
      <c r="AP68" s="158"/>
      <c r="AQ68" s="84">
        <f t="shared" ref="AQ68:BB68" ca="1" si="97">SUM(AQ61:AQ631)</f>
        <v>0</v>
      </c>
      <c r="AR68" s="84">
        <f t="shared" ca="1" si="97"/>
        <v>0</v>
      </c>
      <c r="AS68" s="84">
        <f t="shared" ca="1" si="97"/>
        <v>0</v>
      </c>
      <c r="AT68" s="84">
        <f t="shared" ca="1" si="97"/>
        <v>0</v>
      </c>
      <c r="AU68" s="84">
        <f t="shared" ca="1" si="97"/>
        <v>0</v>
      </c>
      <c r="AV68" s="84">
        <f t="shared" ca="1" si="97"/>
        <v>0</v>
      </c>
      <c r="AW68" s="84">
        <f t="shared" ca="1" si="97"/>
        <v>0</v>
      </c>
      <c r="AX68" s="84">
        <f t="shared" ca="1" si="97"/>
        <v>0</v>
      </c>
      <c r="AY68" s="84">
        <f t="shared" ca="1" si="97"/>
        <v>0</v>
      </c>
      <c r="AZ68" s="84">
        <f t="shared" ca="1" si="97"/>
        <v>0</v>
      </c>
      <c r="BA68" s="84">
        <f t="shared" ca="1" si="97"/>
        <v>0</v>
      </c>
      <c r="BB68" s="84">
        <f t="shared" ca="1" si="97"/>
        <v>0</v>
      </c>
      <c r="BC68" s="28"/>
      <c r="BD68" s="28"/>
      <c r="BE68" s="28"/>
      <c r="BF68" s="28"/>
    </row>
    <row r="69" spans="1:59" ht="56.25" customHeight="1" outlineLevel="2">
      <c r="A69" s="73"/>
      <c r="B69" s="107"/>
      <c r="C69" s="108"/>
      <c r="D69" s="136"/>
      <c r="E69" s="185"/>
      <c r="F69" s="65">
        <v>2024</v>
      </c>
      <c r="G69" s="65">
        <v>2026</v>
      </c>
      <c r="H69" s="68" t="s">
        <v>635</v>
      </c>
      <c r="I69" s="87"/>
      <c r="J69" s="83"/>
      <c r="K69" s="83"/>
      <c r="L69" s="82" t="str">
        <f>IF(I69&lt;&gt;0,((VLOOKUP(I69,'1. Standard_Cost'!$B$4:$D$9,2)+VLOOKUP(I69,'1. Standard_Cost'!$B$4:$D$9,3))*J69*K69),"0")</f>
        <v>0</v>
      </c>
      <c r="M69" s="82">
        <f>L69*'1. Standard_Cost'!$F$4</f>
        <v>0</v>
      </c>
      <c r="N69" s="83"/>
      <c r="O69" s="83"/>
      <c r="P69" s="83"/>
      <c r="Q69" s="83"/>
      <c r="R69" s="84">
        <f>'1. Standard_Cost'!$B$13*N69*P69</f>
        <v>0</v>
      </c>
      <c r="S69" s="84">
        <f>N69*O69*P69*'1. Standard_Cost'!$C$13</f>
        <v>0</v>
      </c>
      <c r="T69" s="84">
        <f>N69*P69*Q69*'1. Standard_Cost'!$D$13</f>
        <v>0</v>
      </c>
      <c r="U69" s="84">
        <f>N69*O69*'1. Standard_Cost'!$E$13</f>
        <v>0</v>
      </c>
      <c r="V69" s="83"/>
      <c r="W69" s="83"/>
      <c r="X69" s="83"/>
      <c r="Y69" s="84">
        <f>+V69*((X69*'1. Standard_Cost'!$B$17)+(W69*X69*'1. Standard_Cost'!$C$17))</f>
        <v>0</v>
      </c>
      <c r="Z69" s="83"/>
      <c r="AA69" s="83"/>
      <c r="AB69" s="84">
        <f>+Z69*'1. Standard_Cost'!$B$21+AA69*'1. Standard_Cost'!$C$21</f>
        <v>0</v>
      </c>
      <c r="AC69" s="85"/>
      <c r="AD69" s="86"/>
      <c r="AE69" s="84">
        <f>SUM(AD69,AC69,AB69,Y69,U69,T69,S69,R69)*'1. Standard_Cost'!$B$29</f>
        <v>0</v>
      </c>
      <c r="AF69" s="84">
        <f>SUM(AE69,AD69,AC69,AB69,Y69,U69,T69,S69,R69)</f>
        <v>0</v>
      </c>
      <c r="AG69" s="83"/>
      <c r="AH69" s="83"/>
      <c r="AI69" s="83"/>
      <c r="AJ69" s="87"/>
      <c r="AK69" s="87"/>
      <c r="AL69" s="87"/>
      <c r="AM69" s="84">
        <f>AG69*'1. Standard_Cost'!$B$25+'Incremental_Cost Year 5'!AH69*'1. Standard_Cost'!$C$25+'Incremental_Cost Year 5'!AI69*'1. Standard_Cost'!$D$25+'Incremental_Cost Year 5'!AJ69+'Incremental_Cost Year 5'!AL69+AK69</f>
        <v>0</v>
      </c>
      <c r="AN69" s="84">
        <f>AM69*'1. Standard_Cost'!$C$29</f>
        <v>0</v>
      </c>
      <c r="AO69" s="87"/>
      <c r="AQ69" s="113">
        <f>L69+M69</f>
        <v>0</v>
      </c>
      <c r="AR69" s="113">
        <f>AF69</f>
        <v>0</v>
      </c>
      <c r="AS69" s="113">
        <f>AM69+AN69</f>
        <v>0</v>
      </c>
      <c r="AT69" s="113">
        <f>SUM(AQ69,AR69,AS69)</f>
        <v>0</v>
      </c>
      <c r="AU69" s="154"/>
      <c r="AV69" s="154"/>
      <c r="AW69" s="154"/>
      <c r="AX69" s="154"/>
      <c r="AY69" s="154"/>
      <c r="AZ69" s="154"/>
      <c r="BA69" s="154"/>
      <c r="BB69" s="155">
        <f t="shared" ref="BB69:BB72" si="98">SUM(AU69:BA69)-AT69</f>
        <v>0</v>
      </c>
      <c r="BC69" s="28"/>
      <c r="BD69" s="28"/>
      <c r="BE69" s="28"/>
      <c r="BF69" s="28"/>
    </row>
    <row r="70" spans="1:59" ht="57.75" customHeight="1" outlineLevel="2">
      <c r="A70" s="73"/>
      <c r="B70" s="107"/>
      <c r="C70" s="108"/>
      <c r="D70" s="121"/>
      <c r="E70" s="186"/>
      <c r="F70" s="65">
        <v>2024</v>
      </c>
      <c r="G70" s="65">
        <v>2026</v>
      </c>
      <c r="H70" s="68" t="s">
        <v>699</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5'!AH70*'1. Standard_Cost'!$C$25+'Incremental_Cost Year 5'!AI70*'1. Standard_Cost'!$D$25+'Incremental_Cost Year 5'!AJ70+'Incremental_Cost Year 5'!AL70+AK70</f>
        <v>0</v>
      </c>
      <c r="AN70" s="84">
        <f>AM70*'1. Standard_Cost'!$C$29</f>
        <v>0</v>
      </c>
      <c r="AO70" s="87"/>
      <c r="AQ70" s="113">
        <f>L70+M70</f>
        <v>0</v>
      </c>
      <c r="AR70" s="113">
        <f>AF70</f>
        <v>0</v>
      </c>
      <c r="AS70" s="113">
        <f>AM70+AN70</f>
        <v>0</v>
      </c>
      <c r="AT70" s="113">
        <f>SUM(AQ70,AR70,AS70)</f>
        <v>0</v>
      </c>
      <c r="AU70" s="154"/>
      <c r="AV70" s="154"/>
      <c r="AW70" s="154"/>
      <c r="AX70" s="154"/>
      <c r="AY70" s="154"/>
      <c r="AZ70" s="154"/>
      <c r="BA70" s="154"/>
      <c r="BB70" s="155">
        <f t="shared" si="98"/>
        <v>0</v>
      </c>
      <c r="BC70" s="28"/>
      <c r="BD70" s="28"/>
      <c r="BE70" s="28"/>
      <c r="BF70" s="28"/>
    </row>
    <row r="71" spans="1:59" ht="57.75" customHeight="1" outlineLevel="2">
      <c r="A71" s="73"/>
      <c r="B71" s="107"/>
      <c r="C71" s="108"/>
      <c r="D71" s="121"/>
      <c r="E71" s="186"/>
      <c r="F71" s="65">
        <v>2024</v>
      </c>
      <c r="G71" s="65">
        <v>2026</v>
      </c>
      <c r="H71" s="67" t="s">
        <v>636</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SUM(AE71,AD71,AC71,AB71,Y71,U71,T71,S71,R71)</f>
        <v>0</v>
      </c>
      <c r="AG71" s="83"/>
      <c r="AH71" s="83"/>
      <c r="AI71" s="83"/>
      <c r="AJ71" s="87"/>
      <c r="AK71" s="87"/>
      <c r="AL71" s="87"/>
      <c r="AM71" s="84">
        <f>AG71*'1. Standard_Cost'!$B$25+'Incremental_Cost Year 5'!AH71*'1. Standard_Cost'!$C$25+'Incremental_Cost Year 5'!AI71*'1. Standard_Cost'!$D$25+'Incremental_Cost Year 5'!AJ71+'Incremental_Cost Year 5'!AL71+AK71</f>
        <v>0</v>
      </c>
      <c r="AN71" s="84">
        <f>AM71*'1. Standard_Cost'!$C$29</f>
        <v>0</v>
      </c>
      <c r="AO71" s="87"/>
      <c r="AQ71" s="113">
        <f>L71+M71</f>
        <v>0</v>
      </c>
      <c r="AR71" s="113">
        <f>AF71</f>
        <v>0</v>
      </c>
      <c r="AS71" s="113">
        <f>AM71+AN71</f>
        <v>0</v>
      </c>
      <c r="AT71" s="113">
        <f>SUM(AQ71,AR71,AS71)</f>
        <v>0</v>
      </c>
      <c r="AU71" s="154"/>
      <c r="AV71" s="154"/>
      <c r="AW71" s="154"/>
      <c r="AX71" s="154"/>
      <c r="AY71" s="154"/>
      <c r="AZ71" s="154"/>
      <c r="BA71" s="154"/>
      <c r="BB71" s="155">
        <f t="shared" si="98"/>
        <v>0</v>
      </c>
      <c r="BC71" s="28"/>
      <c r="BD71" s="28"/>
      <c r="BE71" s="28"/>
      <c r="BF71" s="28"/>
    </row>
    <row r="72" spans="1:59" ht="57.75" customHeight="1" outlineLevel="2">
      <c r="A72" s="73"/>
      <c r="B72" s="107"/>
      <c r="C72" s="108"/>
      <c r="D72" s="121"/>
      <c r="E72" s="186"/>
      <c r="F72" s="65">
        <v>2024</v>
      </c>
      <c r="G72" s="65">
        <v>2026</v>
      </c>
      <c r="H72" s="67" t="s">
        <v>634</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c r="AB72" s="84">
        <f>+Z72*'1. Standard_Cost'!$B$21+AA72*'1. Standard_Cost'!$C$21</f>
        <v>0</v>
      </c>
      <c r="AC72" s="85"/>
      <c r="AD72" s="86"/>
      <c r="AE72" s="84">
        <f>SUM(AD72,AC72,AB72,Y72,U72,T72,S72,R72)*'1. Standard_Cost'!$B$29</f>
        <v>0</v>
      </c>
      <c r="AF72" s="84">
        <f>SUM(AE72,AD72,AC72,AB72,Y72,U72,T72,S72,R72)</f>
        <v>0</v>
      </c>
      <c r="AG72" s="83"/>
      <c r="AH72" s="83"/>
      <c r="AI72" s="83"/>
      <c r="AJ72" s="87"/>
      <c r="AK72" s="87"/>
      <c r="AL72" s="87"/>
      <c r="AM72" s="84">
        <f>AG72*'1. Standard_Cost'!$B$25+'Incremental_Cost Year 5'!AH72*'1. Standard_Cost'!$C$25+'Incremental_Cost Year 5'!AI72*'1. Standard_Cost'!$D$25+'Incremental_Cost Year 5'!AJ72+'Incremental_Cost Year 5'!AL72+AK72</f>
        <v>0</v>
      </c>
      <c r="AN72" s="84">
        <f>AM72*'1. Standard_Cost'!$C$29</f>
        <v>0</v>
      </c>
      <c r="AO72" s="87"/>
      <c r="AQ72" s="113">
        <f>L72+M72</f>
        <v>0</v>
      </c>
      <c r="AR72" s="113">
        <f>AF72</f>
        <v>0</v>
      </c>
      <c r="AS72" s="113">
        <f>AM72+AN72</f>
        <v>0</v>
      </c>
      <c r="AT72" s="113">
        <f>SUM(AQ72,AR72,AS72)</f>
        <v>0</v>
      </c>
      <c r="AU72" s="154"/>
      <c r="AV72" s="154"/>
      <c r="AW72" s="154"/>
      <c r="AX72" s="154"/>
      <c r="AY72" s="154"/>
      <c r="AZ72" s="154"/>
      <c r="BA72" s="154"/>
      <c r="BB72" s="155">
        <f t="shared" si="98"/>
        <v>0</v>
      </c>
      <c r="BC72" s="28"/>
      <c r="BD72" s="28"/>
      <c r="BE72" s="28"/>
      <c r="BF72" s="28"/>
    </row>
    <row r="73" spans="1:59" ht="66.75" customHeight="1" outlineLevel="2">
      <c r="A73" s="73"/>
      <c r="B73" s="111"/>
      <c r="C73" s="302"/>
      <c r="D73" s="94" t="s">
        <v>571</v>
      </c>
      <c r="E73" s="231" t="s">
        <v>568</v>
      </c>
      <c r="F73" s="65">
        <v>2024</v>
      </c>
      <c r="G73" s="65">
        <v>2026</v>
      </c>
      <c r="H73" s="219" t="s">
        <v>637</v>
      </c>
      <c r="I73" s="156"/>
      <c r="J73" s="156"/>
      <c r="K73" s="156"/>
      <c r="L73" s="84">
        <f>SUM(L69:L72)</f>
        <v>0</v>
      </c>
      <c r="M73" s="84">
        <f>SUM(M69:M72)</f>
        <v>0</v>
      </c>
      <c r="N73" s="156"/>
      <c r="O73" s="156"/>
      <c r="P73" s="156"/>
      <c r="Q73" s="156"/>
      <c r="R73" s="84">
        <f>SUM(R69:R72)</f>
        <v>0</v>
      </c>
      <c r="S73" s="84">
        <f>SUM(S69:S72)</f>
        <v>0</v>
      </c>
      <c r="T73" s="84">
        <f>SUM(T69:T72)</f>
        <v>0</v>
      </c>
      <c r="U73" s="84">
        <f>SUM(U69:U72)</f>
        <v>0</v>
      </c>
      <c r="V73" s="156"/>
      <c r="W73" s="156"/>
      <c r="X73" s="156"/>
      <c r="Y73" s="84">
        <f>SUM(Y69:Y72)</f>
        <v>0</v>
      </c>
      <c r="Z73" s="156"/>
      <c r="AA73" s="156"/>
      <c r="AB73" s="84">
        <f>SUM(AB69:AB72)</f>
        <v>0</v>
      </c>
      <c r="AC73" s="84">
        <f>SUM(AC69:AC72)</f>
        <v>0</v>
      </c>
      <c r="AD73" s="84">
        <f>SUM(AD69:AD72)</f>
        <v>0</v>
      </c>
      <c r="AE73" s="84">
        <f>SUM(AE69:AE72)</f>
        <v>0</v>
      </c>
      <c r="AF73" s="84">
        <f>SUM(AF69:AF72)</f>
        <v>0</v>
      </c>
      <c r="AG73" s="156"/>
      <c r="AH73" s="156"/>
      <c r="AI73" s="156"/>
      <c r="AJ73" s="84">
        <f>SUM(AJ69:AJ72)</f>
        <v>0</v>
      </c>
      <c r="AK73" s="84">
        <f>SUM(AK69:AK72)</f>
        <v>0</v>
      </c>
      <c r="AL73" s="84">
        <f>SUM(AL69:AL72)</f>
        <v>0</v>
      </c>
      <c r="AM73" s="84">
        <f>SUM(AM69:AM72)</f>
        <v>0</v>
      </c>
      <c r="AN73" s="84">
        <f>SUM(AN69:AN72)</f>
        <v>0</v>
      </c>
      <c r="AO73" s="157"/>
      <c r="AP73" s="158"/>
      <c r="AQ73" s="84">
        <f t="shared" ref="AQ73:BB73" si="99">SUM(AQ69:AQ72)</f>
        <v>0</v>
      </c>
      <c r="AR73" s="84">
        <f t="shared" si="99"/>
        <v>0</v>
      </c>
      <c r="AS73" s="84">
        <f t="shared" si="99"/>
        <v>0</v>
      </c>
      <c r="AT73" s="84">
        <f t="shared" si="99"/>
        <v>0</v>
      </c>
      <c r="AU73" s="84">
        <f t="shared" si="99"/>
        <v>0</v>
      </c>
      <c r="AV73" s="84">
        <f t="shared" si="99"/>
        <v>0</v>
      </c>
      <c r="AW73" s="84">
        <f t="shared" si="99"/>
        <v>0</v>
      </c>
      <c r="AX73" s="84">
        <f t="shared" si="99"/>
        <v>0</v>
      </c>
      <c r="AY73" s="84">
        <f t="shared" si="99"/>
        <v>0</v>
      </c>
      <c r="AZ73" s="84">
        <f t="shared" si="99"/>
        <v>0</v>
      </c>
      <c r="BA73" s="84">
        <f t="shared" si="99"/>
        <v>0</v>
      </c>
      <c r="BB73" s="84">
        <f t="shared" si="99"/>
        <v>0</v>
      </c>
      <c r="BC73" s="28"/>
      <c r="BD73" s="28"/>
      <c r="BE73" s="28"/>
      <c r="BF73" s="28"/>
    </row>
    <row r="74" spans="1:59" s="30" customFormat="1" ht="57" customHeight="1">
      <c r="A74" s="78"/>
      <c r="B74" s="553" t="s">
        <v>569</v>
      </c>
      <c r="C74" s="536"/>
      <c r="D74" s="536"/>
      <c r="E74" s="537"/>
      <c r="F74" s="176"/>
      <c r="G74" s="176"/>
      <c r="H74" s="352" t="s">
        <v>60</v>
      </c>
      <c r="I74" s="148"/>
      <c r="J74" s="148"/>
      <c r="K74" s="148"/>
      <c r="L74" s="351">
        <f>SUM(L75,L92,L115)</f>
        <v>0</v>
      </c>
      <c r="M74" s="351">
        <f>SUM(M75,M92,M115)</f>
        <v>0</v>
      </c>
      <c r="N74" s="148"/>
      <c r="O74" s="148"/>
      <c r="P74" s="148"/>
      <c r="Q74" s="148"/>
      <c r="R74" s="351">
        <f t="shared" ref="R74:U74" si="100">SUM(R75,R92,R115)</f>
        <v>0</v>
      </c>
      <c r="S74" s="351">
        <f t="shared" si="100"/>
        <v>0</v>
      </c>
      <c r="T74" s="351">
        <f t="shared" si="100"/>
        <v>0</v>
      </c>
      <c r="U74" s="351">
        <f t="shared" si="100"/>
        <v>0</v>
      </c>
      <c r="V74" s="148"/>
      <c r="W74" s="148"/>
      <c r="X74" s="148"/>
      <c r="Y74" s="351">
        <f t="shared" ref="Y74:AF74" si="101">SUM(Y75,Y92,Y115)</f>
        <v>0</v>
      </c>
      <c r="Z74" s="351">
        <f t="shared" si="101"/>
        <v>0</v>
      </c>
      <c r="AA74" s="351">
        <f t="shared" si="101"/>
        <v>0</v>
      </c>
      <c r="AB74" s="351">
        <f t="shared" si="101"/>
        <v>0</v>
      </c>
      <c r="AC74" s="351">
        <f t="shared" si="101"/>
        <v>0</v>
      </c>
      <c r="AD74" s="351">
        <f t="shared" si="101"/>
        <v>0</v>
      </c>
      <c r="AE74" s="351">
        <f t="shared" si="101"/>
        <v>0</v>
      </c>
      <c r="AF74" s="351">
        <f t="shared" si="101"/>
        <v>0</v>
      </c>
      <c r="AG74" s="148"/>
      <c r="AH74" s="148"/>
      <c r="AI74" s="148"/>
      <c r="AJ74" s="351">
        <f t="shared" ref="AJ74:AN74" si="102">SUM(AJ75,AJ92,AJ115)</f>
        <v>0</v>
      </c>
      <c r="AK74" s="351">
        <f t="shared" si="102"/>
        <v>0</v>
      </c>
      <c r="AL74" s="351">
        <f t="shared" si="102"/>
        <v>0</v>
      </c>
      <c r="AM74" s="351">
        <f t="shared" si="102"/>
        <v>0</v>
      </c>
      <c r="AN74" s="351">
        <f t="shared" si="102"/>
        <v>0</v>
      </c>
      <c r="AO74" s="148"/>
      <c r="AP74" s="149"/>
      <c r="AQ74" s="351">
        <f t="shared" ref="AQ74:BB74" si="103">SUM(AQ75,AQ92,AQ115)</f>
        <v>0</v>
      </c>
      <c r="AR74" s="351">
        <f t="shared" si="103"/>
        <v>0</v>
      </c>
      <c r="AS74" s="351">
        <f t="shared" si="103"/>
        <v>0</v>
      </c>
      <c r="AT74" s="351">
        <f t="shared" si="103"/>
        <v>0</v>
      </c>
      <c r="AU74" s="351">
        <f t="shared" si="103"/>
        <v>0</v>
      </c>
      <c r="AV74" s="351">
        <f t="shared" si="103"/>
        <v>0</v>
      </c>
      <c r="AW74" s="351">
        <f t="shared" si="103"/>
        <v>0</v>
      </c>
      <c r="AX74" s="351">
        <f t="shared" si="103"/>
        <v>0</v>
      </c>
      <c r="AY74" s="351">
        <f t="shared" si="103"/>
        <v>0</v>
      </c>
      <c r="AZ74" s="351">
        <f t="shared" si="103"/>
        <v>0</v>
      </c>
      <c r="BA74" s="351">
        <f t="shared" si="103"/>
        <v>0</v>
      </c>
      <c r="BB74" s="351">
        <f t="shared" si="103"/>
        <v>0</v>
      </c>
    </row>
    <row r="75" spans="1:59" ht="54.75" customHeight="1">
      <c r="A75" s="97"/>
      <c r="B75" s="190"/>
      <c r="C75" s="538" t="s">
        <v>572</v>
      </c>
      <c r="D75" s="538"/>
      <c r="E75" s="539"/>
      <c r="F75" s="130"/>
      <c r="G75" s="191"/>
      <c r="H75" s="98" t="s">
        <v>196</v>
      </c>
      <c r="I75" s="161"/>
      <c r="J75" s="161"/>
      <c r="K75" s="161"/>
      <c r="L75" s="162">
        <f>SUM(L80,L86,L91)</f>
        <v>0</v>
      </c>
      <c r="M75" s="162">
        <f>SUM(M80,M86,M91)</f>
        <v>0</v>
      </c>
      <c r="N75" s="161"/>
      <c r="O75" s="161"/>
      <c r="P75" s="161"/>
      <c r="Q75" s="161"/>
      <c r="R75" s="162">
        <f t="shared" ref="R75:U75" si="104">SUM(R80,R86,R91)</f>
        <v>0</v>
      </c>
      <c r="S75" s="162">
        <f t="shared" si="104"/>
        <v>0</v>
      </c>
      <c r="T75" s="162">
        <f t="shared" si="104"/>
        <v>0</v>
      </c>
      <c r="U75" s="162">
        <f t="shared" si="104"/>
        <v>0</v>
      </c>
      <c r="V75" s="161"/>
      <c r="W75" s="161"/>
      <c r="X75" s="161"/>
      <c r="Y75" s="162">
        <f>SUM(Y80,Y86,Y91)</f>
        <v>0</v>
      </c>
      <c r="Z75" s="162"/>
      <c r="AA75" s="162"/>
      <c r="AB75" s="162">
        <f t="shared" ref="AB75:AF75" si="105">SUM(AB80,AB86,AB91)</f>
        <v>0</v>
      </c>
      <c r="AC75" s="162">
        <f t="shared" si="105"/>
        <v>0</v>
      </c>
      <c r="AD75" s="162">
        <f t="shared" si="105"/>
        <v>0</v>
      </c>
      <c r="AE75" s="162">
        <f t="shared" si="105"/>
        <v>0</v>
      </c>
      <c r="AF75" s="162">
        <f t="shared" si="105"/>
        <v>0</v>
      </c>
      <c r="AG75" s="161"/>
      <c r="AH75" s="161"/>
      <c r="AI75" s="161"/>
      <c r="AJ75" s="162">
        <f t="shared" ref="AJ75:AN75" si="106">SUM(AJ80,AJ86,AJ91)</f>
        <v>0</v>
      </c>
      <c r="AK75" s="162">
        <f t="shared" si="106"/>
        <v>0</v>
      </c>
      <c r="AL75" s="162">
        <f t="shared" si="106"/>
        <v>0</v>
      </c>
      <c r="AM75" s="162">
        <f t="shared" si="106"/>
        <v>0</v>
      </c>
      <c r="AN75" s="162">
        <f t="shared" si="106"/>
        <v>0</v>
      </c>
      <c r="AO75" s="163"/>
      <c r="AP75" s="164"/>
      <c r="AQ75" s="162">
        <f t="shared" ref="AQ75:BB75" si="107">SUM(AQ80,AQ86,AQ91)</f>
        <v>0</v>
      </c>
      <c r="AR75" s="162">
        <f t="shared" si="107"/>
        <v>0</v>
      </c>
      <c r="AS75" s="162">
        <f t="shared" si="107"/>
        <v>0</v>
      </c>
      <c r="AT75" s="162">
        <f t="shared" si="107"/>
        <v>0</v>
      </c>
      <c r="AU75" s="162">
        <f t="shared" si="107"/>
        <v>0</v>
      </c>
      <c r="AV75" s="162">
        <f t="shared" si="107"/>
        <v>0</v>
      </c>
      <c r="AW75" s="162">
        <f t="shared" si="107"/>
        <v>0</v>
      </c>
      <c r="AX75" s="162">
        <f t="shared" si="107"/>
        <v>0</v>
      </c>
      <c r="AY75" s="162">
        <f t="shared" si="107"/>
        <v>0</v>
      </c>
      <c r="AZ75" s="162">
        <f t="shared" si="107"/>
        <v>0</v>
      </c>
      <c r="BA75" s="162">
        <f t="shared" si="107"/>
        <v>0</v>
      </c>
      <c r="BB75" s="162">
        <f t="shared" si="107"/>
        <v>0</v>
      </c>
      <c r="BC75" s="28"/>
      <c r="BD75" s="28"/>
      <c r="BE75" s="28"/>
      <c r="BF75" s="28"/>
    </row>
    <row r="76" spans="1:59" ht="90" customHeight="1" outlineLevel="2">
      <c r="A76" s="73"/>
      <c r="B76" s="181"/>
      <c r="C76" s="188"/>
      <c r="D76" s="192"/>
      <c r="E76" s="187"/>
      <c r="F76" s="66">
        <v>2025</v>
      </c>
      <c r="G76" s="65">
        <v>2026</v>
      </c>
      <c r="H76" s="70" t="s">
        <v>638</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f>SUM(L76:M76)</f>
        <v>0</v>
      </c>
      <c r="AD76" s="86"/>
      <c r="AE76" s="84">
        <f>SUM(AD76,AC76,AB76,Y76,U76,T76,S76,R76)*'1. Standard_Cost'!$B$29</f>
        <v>0</v>
      </c>
      <c r="AF76" s="84">
        <f t="shared" ref="AF76:AF79" si="108">SUM(AE76,AD76,AC76,AB76,Y76,U76,T76,S76,R76)</f>
        <v>0</v>
      </c>
      <c r="AG76" s="83"/>
      <c r="AH76" s="83"/>
      <c r="AI76" s="83"/>
      <c r="AJ76" s="87"/>
      <c r="AK76" s="87"/>
      <c r="AL76" s="87"/>
      <c r="AM76" s="84">
        <f>AG76*'1. Standard_Cost'!$B$25+'Incremental_Cost Year 5'!AH76*'1. Standard_Cost'!$C$25+'Incremental_Cost Year 5'!AI76*'1. Standard_Cost'!$D$25+'Incremental_Cost Year 5'!AJ76+'Incremental_Cost Year 5'!AL76+AK76</f>
        <v>0</v>
      </c>
      <c r="AN76" s="84">
        <f>AM76*'1. Standard_Cost'!$C$29</f>
        <v>0</v>
      </c>
      <c r="AO76" s="87"/>
      <c r="AQ76" s="113">
        <f t="shared" ref="AQ76:AQ79" si="109">L76+M76</f>
        <v>0</v>
      </c>
      <c r="AR76" s="113">
        <f t="shared" ref="AR76:AR79" si="110">AF76</f>
        <v>0</v>
      </c>
      <c r="AS76" s="113">
        <f t="shared" ref="AS76:AS79" si="111">AM76+AN76</f>
        <v>0</v>
      </c>
      <c r="AT76" s="113">
        <f t="shared" ref="AT76:AT79" si="112">SUM(AQ76,AR76,AS76)</f>
        <v>0</v>
      </c>
      <c r="AU76" s="154"/>
      <c r="AV76" s="154"/>
      <c r="AW76" s="154"/>
      <c r="AX76" s="154"/>
      <c r="AY76" s="154"/>
      <c r="AZ76" s="154"/>
      <c r="BA76" s="154"/>
      <c r="BB76" s="155">
        <f t="shared" ref="BB76:BB79" si="113">SUM(AU76:BA76)-AT76</f>
        <v>0</v>
      </c>
      <c r="BC76" s="28"/>
      <c r="BD76" s="322"/>
      <c r="BE76" s="322"/>
      <c r="BF76" s="322"/>
      <c r="BG76" s="322"/>
    </row>
    <row r="77" spans="1:59" ht="76.5" customHeight="1" outlineLevel="2">
      <c r="A77" s="73"/>
      <c r="B77" s="107"/>
      <c r="C77" s="189"/>
      <c r="D77" s="193"/>
      <c r="E77" s="187"/>
      <c r="F77" s="66">
        <v>2024</v>
      </c>
      <c r="G77" s="65">
        <v>2026</v>
      </c>
      <c r="H77" s="70" t="s">
        <v>639</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108"/>
        <v>0</v>
      </c>
      <c r="AG77" s="83"/>
      <c r="AH77" s="83"/>
      <c r="AI77" s="83"/>
      <c r="AJ77" s="87"/>
      <c r="AK77" s="87"/>
      <c r="AL77" s="87"/>
      <c r="AM77" s="84">
        <f>AG77*'1. Standard_Cost'!$B$25+'Incremental_Cost Year 5'!AH77*'1. Standard_Cost'!$C$25+'Incremental_Cost Year 5'!AI77*'1. Standard_Cost'!$D$25+'Incremental_Cost Year 5'!AJ77+'Incremental_Cost Year 5'!AL77+AK77</f>
        <v>0</v>
      </c>
      <c r="AN77" s="84">
        <f>AM77*'1. Standard_Cost'!$C$29</f>
        <v>0</v>
      </c>
      <c r="AO77" s="87"/>
      <c r="AQ77" s="113">
        <f t="shared" si="109"/>
        <v>0</v>
      </c>
      <c r="AR77" s="113">
        <f t="shared" si="110"/>
        <v>0</v>
      </c>
      <c r="AS77" s="113">
        <f t="shared" si="111"/>
        <v>0</v>
      </c>
      <c r="AT77" s="113">
        <f t="shared" si="112"/>
        <v>0</v>
      </c>
      <c r="AU77" s="154"/>
      <c r="AV77" s="154"/>
      <c r="AW77" s="154"/>
      <c r="AX77" s="154"/>
      <c r="AY77" s="154"/>
      <c r="AZ77" s="154"/>
      <c r="BA77" s="154"/>
      <c r="BB77" s="155">
        <f t="shared" si="113"/>
        <v>0</v>
      </c>
      <c r="BC77" s="28"/>
      <c r="BD77" s="322"/>
      <c r="BE77" s="322"/>
      <c r="BF77" s="322"/>
      <c r="BG77" s="322"/>
    </row>
    <row r="78" spans="1:59" ht="110.25" customHeight="1" outlineLevel="2">
      <c r="A78" s="73"/>
      <c r="B78" s="107"/>
      <c r="C78" s="189"/>
      <c r="D78" s="193"/>
      <c r="E78" s="187"/>
      <c r="F78" s="66">
        <v>2024</v>
      </c>
      <c r="G78" s="65">
        <v>2026</v>
      </c>
      <c r="H78" s="70" t="s">
        <v>640</v>
      </c>
      <c r="I78" s="87"/>
      <c r="J78" s="83"/>
      <c r="K78" s="83"/>
      <c r="L78" s="82" t="str">
        <f>IF(I78&lt;&gt;0,((VLOOKUP(I78,'1. Standard_Cost'!$B$4:$D$9,2)+VLOOKUP(I78,'1. Standard_Cost'!$B$4:$D$9,3))*J78*K78),"0")</f>
        <v>0</v>
      </c>
      <c r="M78" s="82">
        <f>L78*'1. Standard_Cost'!$F$4</f>
        <v>0</v>
      </c>
      <c r="N78" s="83"/>
      <c r="O78" s="83"/>
      <c r="P78" s="83"/>
      <c r="Q78" s="83"/>
      <c r="R78" s="84">
        <f>'1. Standard_Cost'!$B$13*N78*P78</f>
        <v>0</v>
      </c>
      <c r="S78" s="84">
        <f>N78*O78*P78*'1. Standard_Cost'!$C$13</f>
        <v>0</v>
      </c>
      <c r="T78" s="84">
        <f>N78*P78*Q78*'1. Standard_Cost'!$D$13</f>
        <v>0</v>
      </c>
      <c r="U78" s="84">
        <f>N78*O78*'1. Standard_Cost'!$E$13</f>
        <v>0</v>
      </c>
      <c r="V78" s="83"/>
      <c r="W78" s="83"/>
      <c r="X78" s="83"/>
      <c r="Y78" s="84">
        <f>+V78*((X78*'1. Standard_Cost'!$B$17)+(W78*X78*'1. Standard_Cost'!$C$17))</f>
        <v>0</v>
      </c>
      <c r="Z78" s="83"/>
      <c r="AA78" s="83"/>
      <c r="AB78" s="84">
        <f>+Z78*'1. Standard_Cost'!$B$21+AA78*'1. Standard_Cost'!$C$21</f>
        <v>0</v>
      </c>
      <c r="AC78" s="85">
        <f>SUM(L78:M78)*0.1</f>
        <v>0</v>
      </c>
      <c r="AD78" s="86"/>
      <c r="AE78" s="84">
        <f>SUM(AD78,AC78,AB78,Y78,U78,T78,S78,R78)*'1. Standard_Cost'!$B$29</f>
        <v>0</v>
      </c>
      <c r="AF78" s="84">
        <f t="shared" si="108"/>
        <v>0</v>
      </c>
      <c r="AG78" s="83"/>
      <c r="AH78" s="83"/>
      <c r="AI78" s="83"/>
      <c r="AJ78" s="87"/>
      <c r="AK78" s="87"/>
      <c r="AL78" s="87"/>
      <c r="AM78" s="84">
        <f>AG78*'1. Standard_Cost'!$B$25+'Incremental_Cost Year 5'!AH78*'1. Standard_Cost'!$C$25+'Incremental_Cost Year 5'!AI78*'1. Standard_Cost'!$D$25+'Incremental_Cost Year 5'!AJ78+'Incremental_Cost Year 5'!AL78+AK78</f>
        <v>0</v>
      </c>
      <c r="AN78" s="84">
        <f>AM78*'1. Standard_Cost'!$C$29</f>
        <v>0</v>
      </c>
      <c r="AO78" s="87"/>
      <c r="AQ78" s="113">
        <f t="shared" si="109"/>
        <v>0</v>
      </c>
      <c r="AR78" s="113">
        <f t="shared" si="110"/>
        <v>0</v>
      </c>
      <c r="AS78" s="113">
        <f t="shared" si="111"/>
        <v>0</v>
      </c>
      <c r="AT78" s="113">
        <f t="shared" si="112"/>
        <v>0</v>
      </c>
      <c r="AU78" s="154"/>
      <c r="AV78" s="154"/>
      <c r="AW78" s="154"/>
      <c r="AX78" s="154"/>
      <c r="AY78" s="154"/>
      <c r="AZ78" s="154"/>
      <c r="BA78" s="154"/>
      <c r="BB78" s="155">
        <f t="shared" si="113"/>
        <v>0</v>
      </c>
      <c r="BC78" s="28"/>
      <c r="BD78" s="322"/>
      <c r="BE78" s="322"/>
      <c r="BF78" s="322"/>
      <c r="BG78" s="322"/>
    </row>
    <row r="79" spans="1:59" ht="92.25" customHeight="1" outlineLevel="2">
      <c r="A79" s="73"/>
      <c r="B79" s="107"/>
      <c r="C79" s="189"/>
      <c r="D79" s="193"/>
      <c r="E79" s="187"/>
      <c r="F79" s="66">
        <v>2024</v>
      </c>
      <c r="G79" s="65">
        <v>2026</v>
      </c>
      <c r="H79" s="70" t="s">
        <v>641</v>
      </c>
      <c r="I79" s="87"/>
      <c r="J79" s="83"/>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c r="AD79" s="86"/>
      <c r="AE79" s="84">
        <f>SUM(AD79,AC79,AB79,Y79,U79,T79,S79,R79)*'1. Standard_Cost'!$B$29</f>
        <v>0</v>
      </c>
      <c r="AF79" s="84">
        <f t="shared" si="108"/>
        <v>0</v>
      </c>
      <c r="AG79" s="83"/>
      <c r="AH79" s="83"/>
      <c r="AI79" s="83"/>
      <c r="AJ79" s="87"/>
      <c r="AK79" s="87"/>
      <c r="AL79" s="87"/>
      <c r="AM79" s="84">
        <f>AG79*'1. Standard_Cost'!$B$25+'Incremental_Cost Year 5'!AH79*'1. Standard_Cost'!$C$25+'Incremental_Cost Year 5'!AI79*'1. Standard_Cost'!$D$25+'Incremental_Cost Year 5'!AJ79+'Incremental_Cost Year 5'!AL79+AK79</f>
        <v>0</v>
      </c>
      <c r="AN79" s="84">
        <f>AM79*'1. Standard_Cost'!$C$29</f>
        <v>0</v>
      </c>
      <c r="AO79" s="87"/>
      <c r="AQ79" s="113">
        <f t="shared" si="109"/>
        <v>0</v>
      </c>
      <c r="AR79" s="113">
        <f t="shared" si="110"/>
        <v>0</v>
      </c>
      <c r="AS79" s="113">
        <f t="shared" si="111"/>
        <v>0</v>
      </c>
      <c r="AT79" s="113">
        <f t="shared" si="112"/>
        <v>0</v>
      </c>
      <c r="AU79" s="154"/>
      <c r="AV79" s="154"/>
      <c r="AW79" s="154"/>
      <c r="AX79" s="154"/>
      <c r="AY79" s="154"/>
      <c r="AZ79" s="154"/>
      <c r="BA79" s="154"/>
      <c r="BB79" s="155">
        <f t="shared" si="113"/>
        <v>0</v>
      </c>
      <c r="BC79" s="28"/>
      <c r="BD79" s="322"/>
      <c r="BE79" s="322"/>
      <c r="BF79" s="322"/>
      <c r="BG79" s="322"/>
    </row>
    <row r="80" spans="1:59" ht="31.5" outlineLevel="1">
      <c r="A80" s="73"/>
      <c r="B80" s="111"/>
      <c r="C80" s="112"/>
      <c r="D80" s="136" t="s">
        <v>573</v>
      </c>
      <c r="E80" s="185" t="s">
        <v>574</v>
      </c>
      <c r="F80" s="354">
        <v>2024</v>
      </c>
      <c r="G80" s="349">
        <v>2026</v>
      </c>
      <c r="H80" s="219" t="s">
        <v>164</v>
      </c>
      <c r="I80" s="156"/>
      <c r="J80" s="156"/>
      <c r="K80" s="156"/>
      <c r="L80" s="84">
        <f>SUM(L76:L79)</f>
        <v>0</v>
      </c>
      <c r="M80" s="84">
        <f>SUM(M76:M79)</f>
        <v>0</v>
      </c>
      <c r="N80" s="84"/>
      <c r="O80" s="156"/>
      <c r="P80" s="156"/>
      <c r="Q80" s="156"/>
      <c r="R80" s="84">
        <f>SUM(R76:R79)</f>
        <v>0</v>
      </c>
      <c r="S80" s="84">
        <f>SUM(S76:S79)</f>
        <v>0</v>
      </c>
      <c r="T80" s="84">
        <f>SUM(T76:T79)</f>
        <v>0</v>
      </c>
      <c r="U80" s="84">
        <f>SUM(U76:U79)</f>
        <v>0</v>
      </c>
      <c r="V80" s="156"/>
      <c r="W80" s="156"/>
      <c r="X80" s="156"/>
      <c r="Y80" s="84">
        <f>SUM(Y76:Y79)</f>
        <v>0</v>
      </c>
      <c r="Z80" s="156"/>
      <c r="AA80" s="156"/>
      <c r="AB80" s="84">
        <f>SUM(AB76:AB79)</f>
        <v>0</v>
      </c>
      <c r="AC80" s="84">
        <f>SUM(AC76:AC79)</f>
        <v>0</v>
      </c>
      <c r="AD80" s="84">
        <f>SUM(AD76:AD79)</f>
        <v>0</v>
      </c>
      <c r="AE80" s="84">
        <f>SUM(AE76:AE79)</f>
        <v>0</v>
      </c>
      <c r="AF80" s="84">
        <f>SUM(AF76:AF79)</f>
        <v>0</v>
      </c>
      <c r="AG80" s="156"/>
      <c r="AH80" s="156"/>
      <c r="AI80" s="156"/>
      <c r="AJ80" s="84">
        <f>SUM(AJ76:AJ79)</f>
        <v>0</v>
      </c>
      <c r="AK80" s="84">
        <f>SUM(AK76:AK79)</f>
        <v>0</v>
      </c>
      <c r="AL80" s="84">
        <f>SUM(AL76:AL79)</f>
        <v>0</v>
      </c>
      <c r="AM80" s="84">
        <f>SUM(AM76:AM79)</f>
        <v>0</v>
      </c>
      <c r="AN80" s="84">
        <f>SUM(AN76:AN79)</f>
        <v>0</v>
      </c>
      <c r="AO80" s="157"/>
      <c r="AP80" s="158"/>
      <c r="AQ80" s="115">
        <f t="shared" ref="AQ80:BB80" si="114">SUM(AQ76:AQ79)</f>
        <v>0</v>
      </c>
      <c r="AR80" s="115">
        <f t="shared" si="114"/>
        <v>0</v>
      </c>
      <c r="AS80" s="115">
        <f t="shared" si="114"/>
        <v>0</v>
      </c>
      <c r="AT80" s="115">
        <f t="shared" si="114"/>
        <v>0</v>
      </c>
      <c r="AU80" s="115">
        <f t="shared" si="114"/>
        <v>0</v>
      </c>
      <c r="AV80" s="115">
        <f t="shared" si="114"/>
        <v>0</v>
      </c>
      <c r="AW80" s="115">
        <f t="shared" si="114"/>
        <v>0</v>
      </c>
      <c r="AX80" s="115">
        <f t="shared" si="114"/>
        <v>0</v>
      </c>
      <c r="AY80" s="115">
        <f t="shared" si="114"/>
        <v>0</v>
      </c>
      <c r="AZ80" s="115">
        <f t="shared" si="114"/>
        <v>0</v>
      </c>
      <c r="BA80" s="115">
        <f t="shared" si="114"/>
        <v>0</v>
      </c>
      <c r="BB80" s="115">
        <f t="shared" si="114"/>
        <v>0</v>
      </c>
      <c r="BC80" s="28"/>
      <c r="BD80" s="28"/>
      <c r="BE80" s="28"/>
      <c r="BF80" s="28"/>
    </row>
    <row r="81" spans="1:58" ht="70.5" customHeight="1" outlineLevel="2">
      <c r="A81" s="73"/>
      <c r="B81" s="107"/>
      <c r="C81" s="108"/>
      <c r="D81" s="136"/>
      <c r="E81" s="126"/>
      <c r="F81" s="66">
        <v>2024</v>
      </c>
      <c r="G81" s="65">
        <v>2026</v>
      </c>
      <c r="H81" s="67" t="s">
        <v>643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SUM(AE81,AD81,AC81,AB81,Y81,U81,T81,S81,R81)</f>
        <v>0</v>
      </c>
      <c r="AG81" s="83"/>
      <c r="AH81" s="83"/>
      <c r="AI81" s="83"/>
      <c r="AJ81" s="87"/>
      <c r="AK81" s="87"/>
      <c r="AL81" s="87"/>
      <c r="AM81" s="84">
        <f>AG81*'1. Standard_Cost'!$B$25+'Incremental_Cost Year 5'!AH81*'1. Standard_Cost'!$C$25+'Incremental_Cost Year 5'!AI81*'1. Standard_Cost'!$D$25+'Incremental_Cost Year 5'!AJ81+'Incremental_Cost Year 5'!AL81+AK81</f>
        <v>0</v>
      </c>
      <c r="AN81" s="84"/>
      <c r="AO81" s="87"/>
      <c r="AP81" s="160"/>
      <c r="AQ81" s="113">
        <f>L81+M81</f>
        <v>0</v>
      </c>
      <c r="AR81" s="113">
        <f>AF81</f>
        <v>0</v>
      </c>
      <c r="AS81" s="113">
        <f>AM81+AN81</f>
        <v>0</v>
      </c>
      <c r="AT81" s="113">
        <f>SUM(AQ81,AR81,AS81)</f>
        <v>0</v>
      </c>
      <c r="AU81" s="154"/>
      <c r="AV81" s="154"/>
      <c r="AW81" s="154"/>
      <c r="AX81" s="154"/>
      <c r="AY81" s="154"/>
      <c r="AZ81" s="154"/>
      <c r="BA81" s="154"/>
      <c r="BB81" s="155">
        <f>SUM(AU81:BA81)-AT81</f>
        <v>0</v>
      </c>
      <c r="BC81" s="28"/>
      <c r="BD81" s="28"/>
      <c r="BE81" s="28"/>
      <c r="BF81" s="28"/>
    </row>
    <row r="82" spans="1:58" ht="76.5" customHeight="1" outlineLevel="2">
      <c r="A82" s="73"/>
      <c r="B82" s="107"/>
      <c r="C82" s="108"/>
      <c r="D82" s="95"/>
      <c r="E82" s="292"/>
      <c r="F82" s="66">
        <v>2024</v>
      </c>
      <c r="G82" s="65">
        <v>2026</v>
      </c>
      <c r="H82" s="70" t="s">
        <v>644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SUM(AE82,AD82,AC82,AB82,Y82,U82,T82,S82,R82)</f>
        <v>0</v>
      </c>
      <c r="AG82" s="83"/>
      <c r="AH82" s="83"/>
      <c r="AI82" s="83"/>
      <c r="AJ82" s="87"/>
      <c r="AK82" s="87"/>
      <c r="AL82" s="87"/>
      <c r="AM82" s="84">
        <f>AG82*'1. Standard_Cost'!$B$25+'Incremental_Cost Year 5'!AH82*'1. Standard_Cost'!$C$25+'Incremental_Cost Year 5'!AI82*'1. Standard_Cost'!$D$25+'Incremental_Cost Year 5'!AJ82+'Incremental_Cost Year 5'!AL82+AK82</f>
        <v>0</v>
      </c>
      <c r="AN82" s="84">
        <f>AM82*'1. Standard_Cost'!$C$29</f>
        <v>0</v>
      </c>
      <c r="AO82" s="87"/>
      <c r="AP82" s="160"/>
      <c r="AQ82" s="113">
        <f>L82+M82</f>
        <v>0</v>
      </c>
      <c r="AR82" s="113">
        <f>AF82</f>
        <v>0</v>
      </c>
      <c r="AS82" s="113">
        <f>AM82+AN82</f>
        <v>0</v>
      </c>
      <c r="AT82" s="113">
        <f>SUM(AQ82,AR82,AS82)</f>
        <v>0</v>
      </c>
      <c r="AU82" s="154"/>
      <c r="AV82" s="154"/>
      <c r="AW82" s="154"/>
      <c r="AX82" s="154"/>
      <c r="AY82" s="154"/>
      <c r="AZ82" s="154"/>
      <c r="BA82" s="154"/>
      <c r="BB82" s="155">
        <f>SUM(AU82:BA82)-AT82</f>
        <v>0</v>
      </c>
      <c r="BC82" s="28"/>
      <c r="BD82" s="28"/>
      <c r="BE82" s="28"/>
      <c r="BF82" s="28"/>
    </row>
    <row r="83" spans="1:58" ht="43.5" customHeight="1" outlineLevel="2">
      <c r="A83" s="73"/>
      <c r="B83" s="107"/>
      <c r="C83" s="108"/>
      <c r="D83" s="121"/>
      <c r="E83" s="292"/>
      <c r="F83" s="66">
        <v>2026</v>
      </c>
      <c r="G83" s="65">
        <v>2026</v>
      </c>
      <c r="H83" s="70" t="s">
        <v>642</v>
      </c>
      <c r="I83" s="87"/>
      <c r="J83" s="83"/>
      <c r="K83" s="83"/>
      <c r="L83" s="82" t="str">
        <f>IF(I83&lt;&gt;0,((VLOOKUP(I83,'1. Standard_Cost'!$B$4:$D$9,2)+VLOOKUP(I83,'1. Standard_Cost'!$B$4:$D$9,3))*J83*K83),"0")</f>
        <v>0</v>
      </c>
      <c r="M83" s="82">
        <f>L83*'1. Standard_Cost'!$F$4</f>
        <v>0</v>
      </c>
      <c r="N83" s="83"/>
      <c r="O83" s="83"/>
      <c r="P83" s="83"/>
      <c r="Q83" s="83"/>
      <c r="R83" s="84">
        <f>'1. Standard_Cost'!$B$13*N83*P83</f>
        <v>0</v>
      </c>
      <c r="S83" s="84">
        <f>N83*O83*P83*'1. Standard_Cost'!$C$13</f>
        <v>0</v>
      </c>
      <c r="T83" s="84">
        <f>N83*P83*Q83*'1. Standard_Cost'!$D$13</f>
        <v>0</v>
      </c>
      <c r="U83" s="84">
        <f>N83*O83*'1. Standard_Cost'!$E$13</f>
        <v>0</v>
      </c>
      <c r="V83" s="83"/>
      <c r="W83" s="83"/>
      <c r="X83" s="83"/>
      <c r="Y83" s="84">
        <f>+V83*((X83*'1. Standard_Cost'!$B$17)+(W83*X83*'1. Standard_Cost'!$C$17))</f>
        <v>0</v>
      </c>
      <c r="Z83" s="83"/>
      <c r="AA83" s="83"/>
      <c r="AB83" s="84">
        <f>+Z83*'1. Standard_Cost'!$B$21+AA83*'1. Standard_Cost'!$C$21</f>
        <v>0</v>
      </c>
      <c r="AC83" s="85"/>
      <c r="AD83" s="86"/>
      <c r="AE83" s="84">
        <f>SUM(AD83,AC83,AB83,Y83,U83,T83,S83,R83)*'1. Standard_Cost'!$B$29</f>
        <v>0</v>
      </c>
      <c r="AF83" s="84">
        <f>SUM(AE83,AD83,AC83,AB83,Y83,U83,T83,S83,R83)</f>
        <v>0</v>
      </c>
      <c r="AG83" s="83"/>
      <c r="AH83" s="83"/>
      <c r="AI83" s="83"/>
      <c r="AJ83" s="87"/>
      <c r="AK83" s="87"/>
      <c r="AL83" s="87"/>
      <c r="AM83" s="84">
        <f>AG83*'1. Standard_Cost'!$B$25+'Incremental_Cost Year 5'!AH83*'1. Standard_Cost'!$C$25+'Incremental_Cost Year 5'!AI83*'1. Standard_Cost'!$D$25+'Incremental_Cost Year 5'!AJ83+'Incremental_Cost Year 5'!AL83+AK83</f>
        <v>0</v>
      </c>
      <c r="AN83" s="84">
        <f>AM83*'1. Standard_Cost'!$C$29</f>
        <v>0</v>
      </c>
      <c r="AO83" s="87"/>
      <c r="AP83" s="160"/>
      <c r="AQ83" s="113">
        <f>L83+M83</f>
        <v>0</v>
      </c>
      <c r="AR83" s="113">
        <f>AF83</f>
        <v>0</v>
      </c>
      <c r="AS83" s="113">
        <f>AM83+AN83</f>
        <v>0</v>
      </c>
      <c r="AT83" s="113">
        <f>SUM(AQ83,AR83,AS83)</f>
        <v>0</v>
      </c>
      <c r="AU83" s="154"/>
      <c r="AV83" s="154"/>
      <c r="AW83" s="154"/>
      <c r="AX83" s="154"/>
      <c r="AY83" s="154"/>
      <c r="AZ83" s="154"/>
      <c r="BA83" s="154"/>
      <c r="BB83" s="155">
        <f>SUM(AU83:BA83)-AT83</f>
        <v>0</v>
      </c>
      <c r="BC83" s="28"/>
      <c r="BD83" s="28"/>
      <c r="BE83" s="28"/>
      <c r="BF83" s="28"/>
    </row>
    <row r="84" spans="1:58" ht="43.5" customHeight="1" outlineLevel="2">
      <c r="A84" s="73"/>
      <c r="B84" s="107"/>
      <c r="C84" s="108"/>
      <c r="D84" s="121"/>
      <c r="E84" s="292"/>
      <c r="F84" s="66">
        <v>2024</v>
      </c>
      <c r="G84" s="65">
        <v>2026</v>
      </c>
      <c r="H84" s="67" t="s">
        <v>645</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 t="shared" ref="AF84:AF85" si="115">SUM(AE84,AD84,AC84,AB84,Y84,U84,T84,S84,R84)</f>
        <v>0</v>
      </c>
      <c r="AG84" s="83"/>
      <c r="AH84" s="83"/>
      <c r="AI84" s="83"/>
      <c r="AJ84" s="87"/>
      <c r="AK84" s="87"/>
      <c r="AL84" s="87"/>
      <c r="AM84" s="84">
        <f>AG84*'1. Standard_Cost'!$B$25+'Incremental_Cost Year 5'!AH84*'1. Standard_Cost'!$C$25+'Incremental_Cost Year 5'!AI84*'1. Standard_Cost'!$D$25+'Incremental_Cost Year 5'!AJ84+'Incremental_Cost Year 5'!AL84+AK84</f>
        <v>0</v>
      </c>
      <c r="AN84" s="84">
        <f>AM84*'1. Standard_Cost'!$C$29</f>
        <v>0</v>
      </c>
      <c r="AO84" s="166"/>
      <c r="AP84" s="160"/>
      <c r="AQ84" s="113">
        <f t="shared" ref="AQ84:AQ85" si="116">L84+M84</f>
        <v>0</v>
      </c>
      <c r="AR84" s="113">
        <f t="shared" ref="AR84:AR85" si="117">AF84</f>
        <v>0</v>
      </c>
      <c r="AS84" s="113">
        <f t="shared" ref="AS84:AS85" si="118">AM84+AN84</f>
        <v>0</v>
      </c>
      <c r="AT84" s="113">
        <f t="shared" ref="AT84:AT85" si="119">SUM(AQ84,AR84,AS84)</f>
        <v>0</v>
      </c>
      <c r="AU84" s="154"/>
      <c r="AV84" s="154"/>
      <c r="AW84" s="154"/>
      <c r="AX84" s="154"/>
      <c r="AY84" s="154"/>
      <c r="AZ84" s="154"/>
      <c r="BA84" s="154"/>
      <c r="BB84" s="155">
        <f t="shared" ref="BB84:BB85" si="120">SUM(AU84:BA84)-AT84</f>
        <v>0</v>
      </c>
      <c r="BC84" s="28"/>
      <c r="BD84" s="28"/>
      <c r="BE84" s="28"/>
      <c r="BF84" s="28"/>
    </row>
    <row r="85" spans="1:58" ht="43.5" customHeight="1" outlineLevel="2">
      <c r="A85" s="73"/>
      <c r="B85" s="107"/>
      <c r="C85" s="108"/>
      <c r="D85" s="90"/>
      <c r="E85" s="81"/>
      <c r="F85" s="66">
        <v>2024</v>
      </c>
      <c r="G85" s="65">
        <v>2026</v>
      </c>
      <c r="H85" s="67" t="s">
        <v>646</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 t="shared" si="115"/>
        <v>0</v>
      </c>
      <c r="AG85" s="83"/>
      <c r="AH85" s="83"/>
      <c r="AI85" s="83"/>
      <c r="AJ85" s="87"/>
      <c r="AK85" s="87"/>
      <c r="AL85" s="87"/>
      <c r="AM85" s="84">
        <f>AG85*'1. Standard_Cost'!$B$25+'Incremental_Cost Year 5'!AH85*'1. Standard_Cost'!$C$25+'Incremental_Cost Year 5'!AI85*'1. Standard_Cost'!$D$25+'Incremental_Cost Year 5'!AJ85+'Incremental_Cost Year 5'!AL85+AK85</f>
        <v>0</v>
      </c>
      <c r="AN85" s="84">
        <f>AM85*'1. Standard_Cost'!$C$29</f>
        <v>0</v>
      </c>
      <c r="AO85" s="166"/>
      <c r="AP85" s="160"/>
      <c r="AQ85" s="113">
        <f t="shared" si="116"/>
        <v>0</v>
      </c>
      <c r="AR85" s="113">
        <f t="shared" si="117"/>
        <v>0</v>
      </c>
      <c r="AS85" s="113">
        <f t="shared" si="118"/>
        <v>0</v>
      </c>
      <c r="AT85" s="113">
        <f t="shared" si="119"/>
        <v>0</v>
      </c>
      <c r="AU85" s="154"/>
      <c r="AV85" s="154"/>
      <c r="AW85" s="154"/>
      <c r="AX85" s="154"/>
      <c r="AY85" s="154"/>
      <c r="AZ85" s="154"/>
      <c r="BA85" s="154"/>
      <c r="BB85" s="155">
        <f t="shared" si="120"/>
        <v>0</v>
      </c>
      <c r="BC85" s="28"/>
      <c r="BD85" s="28"/>
      <c r="BE85" s="28"/>
      <c r="BF85" s="28"/>
    </row>
    <row r="86" spans="1:58" ht="51.6" customHeight="1" outlineLevel="2">
      <c r="A86" s="73"/>
      <c r="B86" s="111"/>
      <c r="C86" s="112"/>
      <c r="D86" s="120" t="s">
        <v>575</v>
      </c>
      <c r="E86" s="120" t="s">
        <v>576</v>
      </c>
      <c r="F86" s="354">
        <v>2024</v>
      </c>
      <c r="G86" s="349">
        <v>2026</v>
      </c>
      <c r="H86" s="219" t="s">
        <v>181</v>
      </c>
      <c r="I86" s="156"/>
      <c r="J86" s="156"/>
      <c r="K86" s="156"/>
      <c r="L86" s="84">
        <f>SUM(L81:L85)</f>
        <v>0</v>
      </c>
      <c r="M86" s="84">
        <f>SUM(M81:M85)</f>
        <v>0</v>
      </c>
      <c r="N86" s="156"/>
      <c r="O86" s="156"/>
      <c r="P86" s="156"/>
      <c r="Q86" s="156"/>
      <c r="R86" s="84">
        <f t="shared" ref="R86:U86" si="121">SUM(R81:R85)</f>
        <v>0</v>
      </c>
      <c r="S86" s="84">
        <f t="shared" si="121"/>
        <v>0</v>
      </c>
      <c r="T86" s="84">
        <f t="shared" si="121"/>
        <v>0</v>
      </c>
      <c r="U86" s="84">
        <f t="shared" si="121"/>
        <v>0</v>
      </c>
      <c r="V86" s="156"/>
      <c r="W86" s="156"/>
      <c r="X86" s="156"/>
      <c r="Y86" s="84">
        <f>SUM(Y81:Y85)</f>
        <v>0</v>
      </c>
      <c r="Z86" s="156"/>
      <c r="AA86" s="156"/>
      <c r="AB86" s="84">
        <f t="shared" ref="AB86:AF86" si="122">SUM(AB81:AB85)</f>
        <v>0</v>
      </c>
      <c r="AC86" s="84">
        <f t="shared" si="122"/>
        <v>0</v>
      </c>
      <c r="AD86" s="84">
        <f t="shared" si="122"/>
        <v>0</v>
      </c>
      <c r="AE86" s="84">
        <f t="shared" si="122"/>
        <v>0</v>
      </c>
      <c r="AF86" s="84">
        <f t="shared" si="122"/>
        <v>0</v>
      </c>
      <c r="AG86" s="156"/>
      <c r="AH86" s="156"/>
      <c r="AI86" s="156"/>
      <c r="AJ86" s="84">
        <f t="shared" ref="AJ86:AN86" si="123">SUM(AJ81:AJ85)</f>
        <v>0</v>
      </c>
      <c r="AK86" s="84">
        <f t="shared" si="123"/>
        <v>0</v>
      </c>
      <c r="AL86" s="84">
        <f t="shared" si="123"/>
        <v>0</v>
      </c>
      <c r="AM86" s="84">
        <f t="shared" si="123"/>
        <v>0</v>
      </c>
      <c r="AN86" s="84">
        <f t="shared" si="123"/>
        <v>0</v>
      </c>
      <c r="AO86" s="157"/>
      <c r="AP86" s="158"/>
      <c r="AQ86" s="84">
        <f t="shared" ref="AQ86:BB86" si="124">SUM(AQ81:AQ85)</f>
        <v>0</v>
      </c>
      <c r="AR86" s="84">
        <f t="shared" si="124"/>
        <v>0</v>
      </c>
      <c r="AS86" s="84">
        <f t="shared" si="124"/>
        <v>0</v>
      </c>
      <c r="AT86" s="84">
        <f t="shared" si="124"/>
        <v>0</v>
      </c>
      <c r="AU86" s="84">
        <f t="shared" si="124"/>
        <v>0</v>
      </c>
      <c r="AV86" s="84">
        <f t="shared" si="124"/>
        <v>0</v>
      </c>
      <c r="AW86" s="84">
        <f t="shared" si="124"/>
        <v>0</v>
      </c>
      <c r="AX86" s="84">
        <f t="shared" si="124"/>
        <v>0</v>
      </c>
      <c r="AY86" s="84">
        <f t="shared" si="124"/>
        <v>0</v>
      </c>
      <c r="AZ86" s="84">
        <f t="shared" si="124"/>
        <v>0</v>
      </c>
      <c r="BA86" s="84">
        <f t="shared" si="124"/>
        <v>0</v>
      </c>
      <c r="BB86" s="84">
        <f t="shared" si="124"/>
        <v>0</v>
      </c>
      <c r="BC86" s="28"/>
      <c r="BD86" s="28"/>
      <c r="BE86" s="28"/>
      <c r="BF86" s="28"/>
    </row>
    <row r="87" spans="1:58" ht="63" outlineLevel="1">
      <c r="A87" s="73"/>
      <c r="B87" s="107"/>
      <c r="C87" s="108"/>
      <c r="D87" s="192"/>
      <c r="E87" s="201"/>
      <c r="F87" s="251">
        <v>2024</v>
      </c>
      <c r="G87" s="65">
        <v>2026</v>
      </c>
      <c r="H87" s="70" t="s">
        <v>647</v>
      </c>
      <c r="I87" s="87"/>
      <c r="J87" s="83"/>
      <c r="K87" s="83"/>
      <c r="L87" s="82" t="str">
        <f>IF(I87&lt;&gt;0,((VLOOKUP(I87,'1. Standard_Cost'!$B$4:$D$9,2)+VLOOKUP(I87,'1. Standard_Cost'!$B$4:$D$9,3))*J87*K87),"0")</f>
        <v>0</v>
      </c>
      <c r="M87" s="82">
        <f>L87*'1. Standard_Cost'!$F$4</f>
        <v>0</v>
      </c>
      <c r="N87" s="83"/>
      <c r="O87" s="83"/>
      <c r="P87" s="83"/>
      <c r="Q87" s="83"/>
      <c r="R87" s="84">
        <f>'1. Standard_Cost'!$B$13*N87*P87</f>
        <v>0</v>
      </c>
      <c r="S87" s="84">
        <f>N87*O87*P87*'1. Standard_Cost'!$C$13</f>
        <v>0</v>
      </c>
      <c r="T87" s="84">
        <f>N87*P87*Q87*'1. Standard_Cost'!$D$13</f>
        <v>0</v>
      </c>
      <c r="U87" s="84">
        <f>N87*O87*'1. Standard_Cost'!$E$13</f>
        <v>0</v>
      </c>
      <c r="V87" s="83"/>
      <c r="W87" s="83"/>
      <c r="X87" s="83"/>
      <c r="Y87" s="84">
        <f>+V87*((X87*'1. Standard_Cost'!$B$17)+(W87*X87*'1. Standard_Cost'!$C$17))</f>
        <v>0</v>
      </c>
      <c r="Z87" s="83"/>
      <c r="AA87" s="83"/>
      <c r="AB87" s="84">
        <f>+Z87*'1. Standard_Cost'!$B$21+AA87*'1. Standard_Cost'!$C$21</f>
        <v>0</v>
      </c>
      <c r="AC87" s="85"/>
      <c r="AD87" s="86"/>
      <c r="AE87" s="84">
        <f>SUM(AD87,AC87,AB87,Y87,U87,T87,S87,R87)*'1. Standard_Cost'!$B$29</f>
        <v>0</v>
      </c>
      <c r="AF87" s="84">
        <f>SUM(AE87,AD87,AC87,AB87,Y87,U87,T87,S87,R87)</f>
        <v>0</v>
      </c>
      <c r="AG87" s="83"/>
      <c r="AH87" s="83"/>
      <c r="AI87" s="83"/>
      <c r="AJ87" s="87"/>
      <c r="AK87" s="87"/>
      <c r="AL87" s="87"/>
      <c r="AM87" s="84">
        <f>AG87*'1. Standard_Cost'!$B$25+'Incremental_Cost Year 5'!AH87*'1. Standard_Cost'!$C$25+'Incremental_Cost Year 5'!AI87*'1. Standard_Cost'!$D$25+'Incremental_Cost Year 5'!AJ87+'Incremental_Cost Year 5'!AL87+AK87</f>
        <v>0</v>
      </c>
      <c r="AN87" s="84"/>
      <c r="AO87" s="87"/>
      <c r="AP87" s="160"/>
      <c r="AQ87" s="113">
        <f>L87+M87</f>
        <v>0</v>
      </c>
      <c r="AR87" s="113">
        <f>AF87</f>
        <v>0</v>
      </c>
      <c r="AS87" s="113">
        <f>AM87+AN87</f>
        <v>0</v>
      </c>
      <c r="AT87" s="113">
        <f>SUM(AQ87,AR87,AS87)</f>
        <v>0</v>
      </c>
      <c r="AU87" s="154"/>
      <c r="AV87" s="154"/>
      <c r="AW87" s="154"/>
      <c r="AX87" s="154"/>
      <c r="AY87" s="154"/>
      <c r="AZ87" s="154"/>
      <c r="BA87" s="154"/>
      <c r="BB87" s="155">
        <f>SUM(AU87:BA87)-AT87</f>
        <v>0</v>
      </c>
      <c r="BC87" s="28"/>
      <c r="BD87" s="28"/>
      <c r="BE87" s="28"/>
      <c r="BF87" s="28"/>
    </row>
    <row r="88" spans="1:58" ht="78.75" outlineLevel="2">
      <c r="A88" s="73"/>
      <c r="B88" s="107"/>
      <c r="C88" s="108"/>
      <c r="D88" s="193"/>
      <c r="E88" s="203"/>
      <c r="F88" s="251">
        <v>2024</v>
      </c>
      <c r="G88" s="65">
        <v>2026</v>
      </c>
      <c r="H88" s="70" t="s">
        <v>649</v>
      </c>
      <c r="I88" s="87"/>
      <c r="J88" s="83"/>
      <c r="K88" s="83"/>
      <c r="L88" s="82" t="str">
        <f>IF(I88&lt;&gt;0,((VLOOKUP(I88,'1. Standard_Cost'!$B$4:$D$9,2)+VLOOKUP(I88,'1. Standard_Cost'!$B$4:$D$9,3))*J88*K88),"0")</f>
        <v>0</v>
      </c>
      <c r="M88" s="82">
        <f>L88*'1. Standard_Cost'!$F$4</f>
        <v>0</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5'!AH88*'1. Standard_Cost'!$C$25+'Incremental_Cost Year 5'!AI88*'1. Standard_Cost'!$D$25+'Incremental_Cost Year 5'!AJ88+'Incremental_Cost Year 5'!AL88+AK88</f>
        <v>0</v>
      </c>
      <c r="AN88" s="84">
        <f>AM88*'1. Standard_Cost'!$C$29</f>
        <v>0</v>
      </c>
      <c r="AO88" s="87"/>
      <c r="AP88" s="160"/>
      <c r="AQ88" s="113">
        <f>L88+M88</f>
        <v>0</v>
      </c>
      <c r="AR88" s="113">
        <f>AF88</f>
        <v>0</v>
      </c>
      <c r="AS88" s="113">
        <f>AM88+AN88</f>
        <v>0</v>
      </c>
      <c r="AT88" s="113">
        <f>SUM(AQ88,AR88,AS88)</f>
        <v>0</v>
      </c>
      <c r="AU88" s="154"/>
      <c r="AV88" s="154"/>
      <c r="AW88" s="154"/>
      <c r="AX88" s="154"/>
      <c r="AY88" s="154"/>
      <c r="AZ88" s="154"/>
      <c r="BA88" s="154"/>
      <c r="BB88" s="155">
        <f>SUM(AU88:BA88)-AT88</f>
        <v>0</v>
      </c>
      <c r="BC88" s="28"/>
      <c r="BD88" s="28"/>
      <c r="BE88" s="28"/>
      <c r="BF88" s="28"/>
    </row>
    <row r="89" spans="1:58" ht="63" outlineLevel="2">
      <c r="A89" s="73"/>
      <c r="B89" s="107"/>
      <c r="C89" s="108"/>
      <c r="D89" s="193"/>
      <c r="E89" s="203"/>
      <c r="F89" s="251">
        <v>2024</v>
      </c>
      <c r="G89" s="65">
        <v>2026</v>
      </c>
      <c r="H89" s="67" t="s">
        <v>650</v>
      </c>
      <c r="I89" s="87"/>
      <c r="J89" s="83"/>
      <c r="K89" s="83"/>
      <c r="L89" s="82" t="str">
        <f>IF(I89&lt;&gt;0,((VLOOKUP(I89,'1. Standard_Cost'!$B$4:$D$9,2)+VLOOKUP(I89,'1. Standard_Cost'!$B$4:$D$9,3))*J89*K89),"0")</f>
        <v>0</v>
      </c>
      <c r="M89" s="82">
        <f>L89*'1. Standard_Cost'!$F$4</f>
        <v>0</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5'!AH89*'1. Standard_Cost'!$C$25+'Incremental_Cost Year 5'!AI89*'1. Standard_Cost'!$D$25+'Incremental_Cost Year 5'!AJ89+'Incremental_Cost Year 5'!AL89+AK89</f>
        <v>0</v>
      </c>
      <c r="AN89" s="84">
        <f>AM89*'1. Standard_Cost'!$C$29</f>
        <v>0</v>
      </c>
      <c r="AO89" s="153"/>
      <c r="AQ89" s="113">
        <f>L89+M89</f>
        <v>0</v>
      </c>
      <c r="AR89" s="113">
        <f>AF89</f>
        <v>0</v>
      </c>
      <c r="AS89" s="113">
        <f>AM89+AN89</f>
        <v>0</v>
      </c>
      <c r="AT89" s="113">
        <f>SUM(AQ89,AR89,AS89)</f>
        <v>0</v>
      </c>
      <c r="AU89" s="154"/>
      <c r="AV89" s="154"/>
      <c r="AW89" s="154"/>
      <c r="AX89" s="154"/>
      <c r="AY89" s="154"/>
      <c r="AZ89" s="154"/>
      <c r="BA89" s="154"/>
      <c r="BB89" s="155">
        <f>SUM(AU89:BA89)-AT89</f>
        <v>0</v>
      </c>
      <c r="BC89" s="28"/>
      <c r="BD89" s="28"/>
      <c r="BE89" s="28"/>
      <c r="BF89" s="28"/>
    </row>
    <row r="90" spans="1:58" ht="37.15" customHeight="1" outlineLevel="2">
      <c r="A90" s="73"/>
      <c r="B90" s="107"/>
      <c r="C90" s="108"/>
      <c r="D90" s="194"/>
      <c r="E90" s="205"/>
      <c r="F90" s="251">
        <v>2024</v>
      </c>
      <c r="G90" s="65">
        <v>2026</v>
      </c>
      <c r="H90" s="67" t="s">
        <v>648</v>
      </c>
      <c r="I90" s="87"/>
      <c r="J90" s="83"/>
      <c r="K90" s="83"/>
      <c r="L90" s="82" t="str">
        <f>IF(I90&lt;&gt;0,((VLOOKUP(I90,'1. Standard_Cost'!$B$4:$D$9,2)+VLOOKUP(I90,'1. Standard_Cost'!$B$4:$D$9,3))*J90*K90),"0")</f>
        <v>0</v>
      </c>
      <c r="M90" s="82">
        <f>L90*'1. Standard_Cost'!$F$4</f>
        <v>0</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5'!AH90*'1. Standard_Cost'!$C$25+'Incremental_Cost Year 5'!AI90*'1. Standard_Cost'!$D$25+'Incremental_Cost Year 5'!AJ90+'Incremental_Cost Year 5'!AL90+AK90</f>
        <v>0</v>
      </c>
      <c r="AN90" s="84">
        <f>AM90*'1. Standard_Cost'!$C$29</f>
        <v>0</v>
      </c>
      <c r="AO90" s="273"/>
      <c r="AQ90" s="113">
        <f>L90+M90</f>
        <v>0</v>
      </c>
      <c r="AR90" s="113">
        <f>AF90</f>
        <v>0</v>
      </c>
      <c r="AS90" s="113">
        <f>AM90+AN90</f>
        <v>0</v>
      </c>
      <c r="AT90" s="113">
        <f>SUM(AQ90,AR90,AS90)</f>
        <v>0</v>
      </c>
      <c r="AU90" s="154"/>
      <c r="AV90" s="154"/>
      <c r="AW90" s="154"/>
      <c r="AX90" s="154"/>
      <c r="AY90" s="154"/>
      <c r="AZ90" s="154"/>
      <c r="BA90" s="154"/>
      <c r="BB90" s="155">
        <f>SUM(AU90:BA90)-AT90</f>
        <v>0</v>
      </c>
      <c r="BC90" s="28"/>
      <c r="BD90" s="28"/>
      <c r="BE90" s="28"/>
      <c r="BF90" s="28"/>
    </row>
    <row r="91" spans="1:58" ht="93.6" customHeight="1" outlineLevel="2">
      <c r="A91" s="73"/>
      <c r="B91" s="111"/>
      <c r="C91" s="112"/>
      <c r="D91" s="196" t="s">
        <v>578</v>
      </c>
      <c r="E91" s="253" t="s">
        <v>577</v>
      </c>
      <c r="F91" s="354">
        <v>2024</v>
      </c>
      <c r="G91" s="349">
        <v>2026</v>
      </c>
      <c r="H91" s="219" t="s">
        <v>182</v>
      </c>
      <c r="I91" s="227"/>
      <c r="J91" s="156"/>
      <c r="K91" s="156"/>
      <c r="L91" s="84">
        <f>SUM(L87:L90)</f>
        <v>0</v>
      </c>
      <c r="M91" s="84">
        <f>SUM(M87:M90)</f>
        <v>0</v>
      </c>
      <c r="N91" s="156"/>
      <c r="O91" s="156"/>
      <c r="P91" s="156"/>
      <c r="Q91" s="156"/>
      <c r="R91" s="84">
        <f t="shared" ref="R91:U91" si="125">SUM(R87:R90)</f>
        <v>0</v>
      </c>
      <c r="S91" s="84">
        <f t="shared" si="125"/>
        <v>0</v>
      </c>
      <c r="T91" s="84">
        <f t="shared" si="125"/>
        <v>0</v>
      </c>
      <c r="U91" s="84">
        <f t="shared" si="125"/>
        <v>0</v>
      </c>
      <c r="V91" s="156"/>
      <c r="W91" s="156"/>
      <c r="X91" s="156"/>
      <c r="Y91" s="84">
        <f>SUM(Y87:Y90)</f>
        <v>0</v>
      </c>
      <c r="Z91" s="156"/>
      <c r="AA91" s="156"/>
      <c r="AB91" s="84">
        <f t="shared" ref="AB91:AF91" si="126">SUM(AB87:AB90)</f>
        <v>0</v>
      </c>
      <c r="AC91" s="84">
        <f t="shared" si="126"/>
        <v>0</v>
      </c>
      <c r="AD91" s="84">
        <f t="shared" si="126"/>
        <v>0</v>
      </c>
      <c r="AE91" s="84">
        <f t="shared" si="126"/>
        <v>0</v>
      </c>
      <c r="AF91" s="84">
        <f t="shared" si="126"/>
        <v>0</v>
      </c>
      <c r="AG91" s="156"/>
      <c r="AH91" s="156"/>
      <c r="AI91" s="156"/>
      <c r="AJ91" s="84">
        <f t="shared" ref="AJ91:AN91" si="127">SUM(AJ87:AJ90)</f>
        <v>0</v>
      </c>
      <c r="AK91" s="84">
        <f t="shared" si="127"/>
        <v>0</v>
      </c>
      <c r="AL91" s="84">
        <f t="shared" si="127"/>
        <v>0</v>
      </c>
      <c r="AM91" s="84">
        <f t="shared" si="127"/>
        <v>0</v>
      </c>
      <c r="AN91" s="84">
        <f t="shared" si="127"/>
        <v>0</v>
      </c>
      <c r="AO91" s="157"/>
      <c r="AP91" s="158"/>
      <c r="AQ91" s="84">
        <f t="shared" ref="AQ91:BB91" si="128">SUM(AQ87:AQ90)</f>
        <v>0</v>
      </c>
      <c r="AR91" s="84">
        <f t="shared" si="128"/>
        <v>0</v>
      </c>
      <c r="AS91" s="84">
        <f t="shared" si="128"/>
        <v>0</v>
      </c>
      <c r="AT91" s="84">
        <f t="shared" si="128"/>
        <v>0</v>
      </c>
      <c r="AU91" s="84">
        <f t="shared" si="128"/>
        <v>0</v>
      </c>
      <c r="AV91" s="84">
        <f t="shared" si="128"/>
        <v>0</v>
      </c>
      <c r="AW91" s="84">
        <f t="shared" si="128"/>
        <v>0</v>
      </c>
      <c r="AX91" s="84">
        <f t="shared" si="128"/>
        <v>0</v>
      </c>
      <c r="AY91" s="84">
        <f t="shared" si="128"/>
        <v>0</v>
      </c>
      <c r="AZ91" s="84">
        <f t="shared" si="128"/>
        <v>0</v>
      </c>
      <c r="BA91" s="84">
        <f t="shared" si="128"/>
        <v>0</v>
      </c>
      <c r="BB91" s="84">
        <f t="shared" si="128"/>
        <v>0</v>
      </c>
      <c r="BC91" s="28"/>
      <c r="BD91" s="28"/>
      <c r="BE91" s="28"/>
      <c r="BF91" s="28"/>
    </row>
    <row r="92" spans="1:58" ht="52.9" customHeight="1" outlineLevel="2">
      <c r="A92" s="97"/>
      <c r="B92" s="179"/>
      <c r="C92" s="527" t="s">
        <v>579</v>
      </c>
      <c r="D92" s="527"/>
      <c r="E92" s="528"/>
      <c r="F92" s="177"/>
      <c r="G92" s="128"/>
      <c r="H92" s="98" t="s">
        <v>580</v>
      </c>
      <c r="I92" s="161"/>
      <c r="J92" s="161"/>
      <c r="K92" s="161"/>
      <c r="L92" s="162">
        <f>SUM(L96,L101,L109,L114)</f>
        <v>0</v>
      </c>
      <c r="M92" s="162">
        <f>SUM(M96,M101,M109,M114)</f>
        <v>0</v>
      </c>
      <c r="N92" s="161"/>
      <c r="O92" s="161"/>
      <c r="P92" s="161"/>
      <c r="Q92" s="161"/>
      <c r="R92" s="162">
        <f t="shared" ref="R92:U92" si="129">SUM(R96,R101,R109,R114)</f>
        <v>0</v>
      </c>
      <c r="S92" s="162">
        <f t="shared" si="129"/>
        <v>0</v>
      </c>
      <c r="T92" s="162">
        <f t="shared" si="129"/>
        <v>0</v>
      </c>
      <c r="U92" s="162">
        <f t="shared" si="129"/>
        <v>0</v>
      </c>
      <c r="V92" s="161"/>
      <c r="W92" s="161"/>
      <c r="X92" s="161"/>
      <c r="Y92" s="162">
        <f>SUM(Y96,Y101,Y109,Y114)</f>
        <v>0</v>
      </c>
      <c r="Z92" s="162"/>
      <c r="AA92" s="162"/>
      <c r="AB92" s="162">
        <f t="shared" ref="AB92:AF92" si="130">SUM(AB96,AB101,AB109,AB114)</f>
        <v>0</v>
      </c>
      <c r="AC92" s="162">
        <f t="shared" si="130"/>
        <v>0</v>
      </c>
      <c r="AD92" s="162">
        <f t="shared" si="130"/>
        <v>0</v>
      </c>
      <c r="AE92" s="162">
        <f t="shared" si="130"/>
        <v>0</v>
      </c>
      <c r="AF92" s="162">
        <f t="shared" si="130"/>
        <v>0</v>
      </c>
      <c r="AG92" s="161"/>
      <c r="AH92" s="161"/>
      <c r="AI92" s="161"/>
      <c r="AJ92" s="162">
        <f t="shared" ref="AJ92:AN92" si="131">SUM(AJ96,AJ101,AJ109,AJ114)</f>
        <v>0</v>
      </c>
      <c r="AK92" s="162">
        <f t="shared" si="131"/>
        <v>0</v>
      </c>
      <c r="AL92" s="162">
        <f t="shared" si="131"/>
        <v>0</v>
      </c>
      <c r="AM92" s="162">
        <f t="shared" si="131"/>
        <v>0</v>
      </c>
      <c r="AN92" s="162">
        <f t="shared" si="131"/>
        <v>0</v>
      </c>
      <c r="AO92" s="163"/>
      <c r="AP92" s="164"/>
      <c r="AQ92" s="162">
        <f t="shared" ref="AQ92:BB92" si="132">SUM(AQ96,AQ101,AQ109,AQ114)</f>
        <v>0</v>
      </c>
      <c r="AR92" s="162">
        <f t="shared" si="132"/>
        <v>0</v>
      </c>
      <c r="AS92" s="162">
        <f t="shared" si="132"/>
        <v>0</v>
      </c>
      <c r="AT92" s="162">
        <f t="shared" si="132"/>
        <v>0</v>
      </c>
      <c r="AU92" s="162">
        <f t="shared" si="132"/>
        <v>0</v>
      </c>
      <c r="AV92" s="162">
        <f t="shared" si="132"/>
        <v>0</v>
      </c>
      <c r="AW92" s="162">
        <f t="shared" si="132"/>
        <v>0</v>
      </c>
      <c r="AX92" s="162">
        <f t="shared" si="132"/>
        <v>0</v>
      </c>
      <c r="AY92" s="162">
        <f t="shared" si="132"/>
        <v>0</v>
      </c>
      <c r="AZ92" s="162">
        <f t="shared" si="132"/>
        <v>0</v>
      </c>
      <c r="BA92" s="162">
        <f t="shared" si="132"/>
        <v>0</v>
      </c>
      <c r="BB92" s="162">
        <f t="shared" si="132"/>
        <v>0</v>
      </c>
      <c r="BC92" s="28"/>
      <c r="BD92" s="28"/>
      <c r="BE92" s="28"/>
      <c r="BF92" s="28"/>
    </row>
    <row r="93" spans="1:58" ht="63" outlineLevel="2">
      <c r="A93" s="73"/>
      <c r="B93" s="181"/>
      <c r="C93" s="188"/>
      <c r="D93" s="332"/>
      <c r="E93" s="333"/>
      <c r="F93" s="334">
        <v>2024</v>
      </c>
      <c r="G93" s="334">
        <v>2024</v>
      </c>
      <c r="H93" s="70" t="s">
        <v>652</v>
      </c>
      <c r="I93" s="87"/>
      <c r="J93" s="83"/>
      <c r="K93" s="83"/>
      <c r="L93" s="82" t="str">
        <f>IF(I93&lt;&gt;0,((VLOOKUP(I93,'1. Standard_Cost'!$B$4:$D$9,2)+VLOOKUP(I93,'1. Standard_Cost'!$B$4:$D$9,3))*J93*K93),"0")</f>
        <v>0</v>
      </c>
      <c r="M93" s="82">
        <f>L93*'1. Standard_Cost'!$F$4</f>
        <v>0</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 t="shared" ref="AF93:AF103" si="133">SUM(AE93,AD93,AC93,AB93,Y93,U93,T93,S93,R93)</f>
        <v>0</v>
      </c>
      <c r="AG93" s="83"/>
      <c r="AH93" s="83"/>
      <c r="AI93" s="83"/>
      <c r="AJ93" s="87"/>
      <c r="AK93" s="87"/>
      <c r="AL93" s="87"/>
      <c r="AM93" s="84">
        <f>AG93*'1. Standard_Cost'!$B$25+'Incremental_Cost Year 5'!AH93*'1. Standard_Cost'!$C$25+'Incremental_Cost Year 5'!AI93*'1. Standard_Cost'!$D$25+'Incremental_Cost Year 5'!AJ93+'Incremental_Cost Year 5'!AL93+AK93</f>
        <v>0</v>
      </c>
      <c r="AN93" s="84">
        <f>AM93*'1. Standard_Cost'!$C$29</f>
        <v>0</v>
      </c>
      <c r="AO93" s="87"/>
      <c r="AP93" s="160"/>
      <c r="AQ93" s="113">
        <f t="shared" ref="AQ93:AQ103" si="134">L93+M93</f>
        <v>0</v>
      </c>
      <c r="AR93" s="113">
        <f t="shared" ref="AR93:AR103" si="135">AF93</f>
        <v>0</v>
      </c>
      <c r="AS93" s="113">
        <f t="shared" ref="AS93:AS103" si="136">AM93+AN93</f>
        <v>0</v>
      </c>
      <c r="AT93" s="113">
        <f t="shared" ref="AT93:AT103" si="137">SUM(AQ93,AR93,AS93)</f>
        <v>0</v>
      </c>
      <c r="AU93" s="154"/>
      <c r="AV93" s="154"/>
      <c r="AW93" s="154"/>
      <c r="AX93" s="154"/>
      <c r="AY93" s="154"/>
      <c r="AZ93" s="154"/>
      <c r="BA93" s="154"/>
      <c r="BB93" s="155">
        <f t="shared" ref="BB93:BB108" si="138">SUM(AU93:BA93)-AT93</f>
        <v>0</v>
      </c>
      <c r="BC93" s="28"/>
      <c r="BD93" s="28"/>
      <c r="BE93" s="28"/>
      <c r="BF93" s="28"/>
    </row>
    <row r="94" spans="1:58" ht="47.25" outlineLevel="2">
      <c r="A94" s="73"/>
      <c r="B94" s="107"/>
      <c r="C94" s="189"/>
      <c r="D94" s="335"/>
      <c r="E94" s="333"/>
      <c r="F94" s="334">
        <v>2024</v>
      </c>
      <c r="G94" s="334">
        <v>2024</v>
      </c>
      <c r="H94" s="70" t="s">
        <v>651</v>
      </c>
      <c r="I94" s="87"/>
      <c r="J94" s="83"/>
      <c r="K94" s="83"/>
      <c r="L94" s="82" t="str">
        <f>IF(I94&lt;&gt;0,((VLOOKUP(I94,'1. Standard_Cost'!$B$4:$D$9,2)+VLOOKUP(I94,'1. Standard_Cost'!$B$4:$D$9,3))*J94*K94),"0")</f>
        <v>0</v>
      </c>
      <c r="M94" s="82">
        <f>L94*'1. Standard_Cost'!$F$4</f>
        <v>0</v>
      </c>
      <c r="N94" s="83"/>
      <c r="O94" s="83"/>
      <c r="P94" s="83"/>
      <c r="Q94" s="83"/>
      <c r="R94" s="84">
        <f>'1. Standard_Cost'!$B$13*N94*P94</f>
        <v>0</v>
      </c>
      <c r="S94" s="84">
        <f>N94*O94*P94*'1. Standard_Cost'!$C$13</f>
        <v>0</v>
      </c>
      <c r="T94" s="84">
        <f>N94*P94*Q94*'1. Standard_Cost'!$D$13</f>
        <v>0</v>
      </c>
      <c r="U94" s="84">
        <f>N94*O94*'1. Standard_Cost'!$E$13</f>
        <v>0</v>
      </c>
      <c r="V94" s="83"/>
      <c r="W94" s="83"/>
      <c r="X94" s="83"/>
      <c r="Y94" s="84">
        <f>+V94*((X94*'1. Standard_Cost'!$B$17)+(W94*X94*'1. Standard_Cost'!$C$17))</f>
        <v>0</v>
      </c>
      <c r="Z94" s="83"/>
      <c r="AA94" s="83"/>
      <c r="AB94" s="84">
        <f>+Z94*'1. Standard_Cost'!$B$21+AA94*'1. Standard_Cost'!$C$21</f>
        <v>0</v>
      </c>
      <c r="AC94" s="85"/>
      <c r="AD94" s="86"/>
      <c r="AE94" s="84">
        <f>SUM(AD94,AC94,AB94,Y94,U94,T94,S94,R94)*'1. Standard_Cost'!$B$29</f>
        <v>0</v>
      </c>
      <c r="AF94" s="84">
        <f>SUM(AE94,AD94,AC94,AB94,Y94,U94,T94,S94,R94)</f>
        <v>0</v>
      </c>
      <c r="AG94" s="83"/>
      <c r="AH94" s="83"/>
      <c r="AI94" s="83"/>
      <c r="AJ94" s="87"/>
      <c r="AK94" s="87"/>
      <c r="AL94" s="87"/>
      <c r="AM94" s="84">
        <f>AG94*'1. Standard_Cost'!$B$25+'Incremental_Cost Year 5'!AH94*'1. Standard_Cost'!$C$25+'Incremental_Cost Year 5'!AI94*'1. Standard_Cost'!$D$25+'Incremental_Cost Year 5'!AJ94+'Incremental_Cost Year 5'!AL94+AK94</f>
        <v>0</v>
      </c>
      <c r="AN94" s="84">
        <f>AM94*'1. Standard_Cost'!$C$29</f>
        <v>0</v>
      </c>
      <c r="AO94" s="153"/>
      <c r="AQ94" s="113">
        <f>L94+M94</f>
        <v>0</v>
      </c>
      <c r="AR94" s="113">
        <f>AF94</f>
        <v>0</v>
      </c>
      <c r="AS94" s="113">
        <f>AM94+AN94</f>
        <v>0</v>
      </c>
      <c r="AT94" s="113">
        <f>SUM(AQ94,AR94,AS94)</f>
        <v>0</v>
      </c>
      <c r="AU94" s="154"/>
      <c r="AV94" s="154"/>
      <c r="AW94" s="154"/>
      <c r="AX94" s="154"/>
      <c r="AY94" s="154"/>
      <c r="AZ94" s="154"/>
      <c r="BA94" s="154"/>
      <c r="BB94" s="155">
        <f>SUM(AU94:BA94)-AT94</f>
        <v>0</v>
      </c>
      <c r="BC94" s="28"/>
      <c r="BD94" s="28"/>
      <c r="BE94" s="28"/>
      <c r="BF94" s="28"/>
    </row>
    <row r="95" spans="1:58" ht="63" outlineLevel="2">
      <c r="A95" s="73"/>
      <c r="B95" s="107"/>
      <c r="C95" s="189"/>
      <c r="D95" s="335"/>
      <c r="E95" s="333"/>
      <c r="F95" s="334">
        <v>2024</v>
      </c>
      <c r="G95" s="334">
        <v>2024</v>
      </c>
      <c r="H95" s="70" t="s">
        <v>653</v>
      </c>
      <c r="I95" s="87"/>
      <c r="J95" s="83"/>
      <c r="K95" s="83"/>
      <c r="L95" s="82" t="str">
        <f>IF(I95&lt;&gt;0,((VLOOKUP(I95,'1. Standard_Cost'!$B$4:$D$9,2)+VLOOKUP(I95,'1. Standard_Cost'!$B$4:$D$9,3))*J95*K95),"0")</f>
        <v>0</v>
      </c>
      <c r="M95" s="82">
        <f>L95*'1. Standard_Cost'!$F$4</f>
        <v>0</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 t="shared" si="133"/>
        <v>0</v>
      </c>
      <c r="AG95" s="83"/>
      <c r="AH95" s="83"/>
      <c r="AI95" s="83"/>
      <c r="AJ95" s="87"/>
      <c r="AK95" s="87"/>
      <c r="AL95" s="87"/>
      <c r="AM95" s="84">
        <f>AG95*'1. Standard_Cost'!$B$25+'Incremental_Cost Year 5'!AH95*'1. Standard_Cost'!$C$25+'Incremental_Cost Year 5'!AI95*'1. Standard_Cost'!$D$25+'Incremental_Cost Year 5'!AJ95+'Incremental_Cost Year 5'!AL95+AK95</f>
        <v>0</v>
      </c>
      <c r="AN95" s="84">
        <f>AM95*'1. Standard_Cost'!$C$29</f>
        <v>0</v>
      </c>
      <c r="AO95" s="87"/>
      <c r="AP95" s="160"/>
      <c r="AQ95" s="113">
        <f t="shared" si="134"/>
        <v>0</v>
      </c>
      <c r="AR95" s="113">
        <f t="shared" si="135"/>
        <v>0</v>
      </c>
      <c r="AS95" s="113">
        <f t="shared" si="136"/>
        <v>0</v>
      </c>
      <c r="AT95" s="113">
        <f t="shared" si="137"/>
        <v>0</v>
      </c>
      <c r="AU95" s="154"/>
      <c r="AV95" s="154"/>
      <c r="AW95" s="154"/>
      <c r="AX95" s="154"/>
      <c r="AY95" s="154"/>
      <c r="AZ95" s="154"/>
      <c r="BA95" s="154"/>
      <c r="BB95" s="155">
        <f t="shared" si="138"/>
        <v>0</v>
      </c>
      <c r="BC95" s="28"/>
      <c r="BD95" s="28"/>
      <c r="BE95" s="28"/>
      <c r="BF95" s="28"/>
    </row>
    <row r="96" spans="1:58" ht="33.6" customHeight="1" outlineLevel="2">
      <c r="A96" s="73"/>
      <c r="B96" s="107"/>
      <c r="C96" s="108"/>
      <c r="D96" s="231" t="s">
        <v>586</v>
      </c>
      <c r="E96" s="231" t="s">
        <v>581</v>
      </c>
      <c r="F96" s="355">
        <v>2024</v>
      </c>
      <c r="G96" s="355">
        <v>2024</v>
      </c>
      <c r="H96" s="219" t="s">
        <v>157</v>
      </c>
      <c r="I96" s="227"/>
      <c r="J96" s="156"/>
      <c r="K96" s="156"/>
      <c r="L96" s="84">
        <f>SUM(L93:L95)</f>
        <v>0</v>
      </c>
      <c r="M96" s="84">
        <f>SUM(M93:M95)</f>
        <v>0</v>
      </c>
      <c r="N96" s="156"/>
      <c r="O96" s="156"/>
      <c r="P96" s="156"/>
      <c r="Q96" s="156"/>
      <c r="R96" s="84">
        <f t="shared" ref="R96:U96" si="139">SUM(R93:R95)</f>
        <v>0</v>
      </c>
      <c r="S96" s="84">
        <f t="shared" si="139"/>
        <v>0</v>
      </c>
      <c r="T96" s="84">
        <f t="shared" si="139"/>
        <v>0</v>
      </c>
      <c r="U96" s="84">
        <f t="shared" si="139"/>
        <v>0</v>
      </c>
      <c r="V96" s="156"/>
      <c r="W96" s="156"/>
      <c r="X96" s="156"/>
      <c r="Y96" s="84">
        <f>SUM(Y93:Y95)</f>
        <v>0</v>
      </c>
      <c r="Z96" s="156"/>
      <c r="AA96" s="156"/>
      <c r="AB96" s="84">
        <f t="shared" ref="AB96:AF96" si="140">SUM(AB93:AB95)</f>
        <v>0</v>
      </c>
      <c r="AC96" s="84">
        <f t="shared" si="140"/>
        <v>0</v>
      </c>
      <c r="AD96" s="84">
        <f t="shared" si="140"/>
        <v>0</v>
      </c>
      <c r="AE96" s="84">
        <f t="shared" si="140"/>
        <v>0</v>
      </c>
      <c r="AF96" s="84">
        <f t="shared" si="140"/>
        <v>0</v>
      </c>
      <c r="AG96" s="156"/>
      <c r="AH96" s="156"/>
      <c r="AI96" s="156"/>
      <c r="AJ96" s="84">
        <f t="shared" ref="AJ96:AN96" si="141">SUM(AJ93:AJ95)</f>
        <v>0</v>
      </c>
      <c r="AK96" s="84">
        <f t="shared" si="141"/>
        <v>0</v>
      </c>
      <c r="AL96" s="84">
        <f t="shared" si="141"/>
        <v>0</v>
      </c>
      <c r="AM96" s="84">
        <f t="shared" si="141"/>
        <v>0</v>
      </c>
      <c r="AN96" s="84">
        <f t="shared" si="141"/>
        <v>0</v>
      </c>
      <c r="AO96" s="157"/>
      <c r="AP96" s="158"/>
      <c r="AQ96" s="84">
        <f t="shared" ref="AQ96:BB96" si="142">SUM(AQ93:AQ95)</f>
        <v>0</v>
      </c>
      <c r="AR96" s="84">
        <f t="shared" si="142"/>
        <v>0</v>
      </c>
      <c r="AS96" s="84">
        <f t="shared" si="142"/>
        <v>0</v>
      </c>
      <c r="AT96" s="84">
        <f t="shared" si="142"/>
        <v>0</v>
      </c>
      <c r="AU96" s="84">
        <f t="shared" si="142"/>
        <v>0</v>
      </c>
      <c r="AV96" s="84">
        <f t="shared" si="142"/>
        <v>0</v>
      </c>
      <c r="AW96" s="84">
        <f t="shared" si="142"/>
        <v>0</v>
      </c>
      <c r="AX96" s="84">
        <f t="shared" si="142"/>
        <v>0</v>
      </c>
      <c r="AY96" s="84">
        <f t="shared" si="142"/>
        <v>0</v>
      </c>
      <c r="AZ96" s="84">
        <f t="shared" si="142"/>
        <v>0</v>
      </c>
      <c r="BA96" s="84">
        <f t="shared" si="142"/>
        <v>0</v>
      </c>
      <c r="BB96" s="84">
        <f t="shared" si="142"/>
        <v>0</v>
      </c>
      <c r="BC96" s="28"/>
      <c r="BD96" s="28"/>
      <c r="BE96" s="28"/>
      <c r="BF96" s="28"/>
    </row>
    <row r="97" spans="1:58" ht="31.5" outlineLevel="2">
      <c r="A97" s="73"/>
      <c r="B97" s="107"/>
      <c r="C97" s="108"/>
      <c r="D97" s="335"/>
      <c r="E97" s="333"/>
      <c r="F97" s="334">
        <v>2024</v>
      </c>
      <c r="G97" s="334">
        <v>2026</v>
      </c>
      <c r="H97" s="67" t="s">
        <v>654</v>
      </c>
      <c r="I97" s="87"/>
      <c r="J97" s="83"/>
      <c r="K97" s="83"/>
      <c r="L97" s="82" t="str">
        <f>IF(I97&lt;&gt;0,((VLOOKUP(I97,'1. Standard_Cost'!$B$4:$D$9,2)+VLOOKUP(I97,'1. Standard_Cost'!$B$4:$D$9,3))*J97*K97),"0")</f>
        <v>0</v>
      </c>
      <c r="M97" s="82">
        <f>L97*'1. Standard_Cost'!$F$4</f>
        <v>0</v>
      </c>
      <c r="N97" s="83"/>
      <c r="O97" s="83"/>
      <c r="P97" s="83"/>
      <c r="Q97" s="83"/>
      <c r="R97" s="84">
        <f>'1. Standard_Cost'!$B$13*N97*P97</f>
        <v>0</v>
      </c>
      <c r="S97" s="84">
        <f>N97*O97*P97*'1. Standard_Cost'!$C$13</f>
        <v>0</v>
      </c>
      <c r="T97" s="84">
        <f>N97*P97*Q97*'1. Standard_Cost'!$D$13</f>
        <v>0</v>
      </c>
      <c r="U97" s="84">
        <f>N97*O97*'1. Standard_Cost'!$E$13</f>
        <v>0</v>
      </c>
      <c r="V97" s="83"/>
      <c r="W97" s="83"/>
      <c r="X97" s="83"/>
      <c r="Y97" s="84">
        <f>+V97*((X97*'1. Standard_Cost'!$B$17)+(W97*X97*'1. Standard_Cost'!$C$17))</f>
        <v>0</v>
      </c>
      <c r="Z97" s="83"/>
      <c r="AA97" s="83"/>
      <c r="AB97" s="84">
        <f>+Z97*'1. Standard_Cost'!$B$21+AA97*'1. Standard_Cost'!$C$21</f>
        <v>0</v>
      </c>
      <c r="AC97" s="85"/>
      <c r="AD97" s="86"/>
      <c r="AE97" s="84">
        <f>SUM(AD97,AC97,AB97,Y97,U97,T97,S97,R97)*'1. Standard_Cost'!$B$29</f>
        <v>0</v>
      </c>
      <c r="AF97" s="84">
        <f t="shared" si="133"/>
        <v>0</v>
      </c>
      <c r="AG97" s="83"/>
      <c r="AH97" s="83"/>
      <c r="AI97" s="83"/>
      <c r="AJ97" s="87"/>
      <c r="AK97" s="87"/>
      <c r="AL97" s="87"/>
      <c r="AM97" s="84">
        <f>AG97*'1. Standard_Cost'!$B$25+'Incremental_Cost Year 5'!AH97*'1. Standard_Cost'!$C$25+'Incremental_Cost Year 5'!AI97*'1. Standard_Cost'!$D$25+'Incremental_Cost Year 5'!AJ97+'Incremental_Cost Year 5'!AL97+AK97</f>
        <v>0</v>
      </c>
      <c r="AN97" s="84">
        <f>AM97*'1. Standard_Cost'!$C$29</f>
        <v>0</v>
      </c>
      <c r="AO97" s="87"/>
      <c r="AP97" s="160"/>
      <c r="AQ97" s="113">
        <f t="shared" si="134"/>
        <v>0</v>
      </c>
      <c r="AR97" s="113">
        <f t="shared" si="135"/>
        <v>0</v>
      </c>
      <c r="AS97" s="113">
        <f t="shared" si="136"/>
        <v>0</v>
      </c>
      <c r="AT97" s="113">
        <f t="shared" si="137"/>
        <v>0</v>
      </c>
      <c r="AU97" s="154"/>
      <c r="AV97" s="154"/>
      <c r="AW97" s="154"/>
      <c r="AX97" s="154"/>
      <c r="AY97" s="154"/>
      <c r="AZ97" s="154"/>
      <c r="BA97" s="154"/>
      <c r="BB97" s="155">
        <f t="shared" si="138"/>
        <v>0</v>
      </c>
      <c r="BC97" s="28"/>
      <c r="BD97" s="28"/>
      <c r="BE97" s="28"/>
      <c r="BF97" s="28"/>
    </row>
    <row r="98" spans="1:58" ht="61.15" customHeight="1" outlineLevel="2">
      <c r="A98" s="73"/>
      <c r="B98" s="107"/>
      <c r="C98" s="108"/>
      <c r="D98" s="335"/>
      <c r="E98" s="333"/>
      <c r="F98" s="334">
        <v>2024</v>
      </c>
      <c r="G98" s="334">
        <v>2026</v>
      </c>
      <c r="H98" s="67" t="s">
        <v>655</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c r="AD98" s="86"/>
      <c r="AE98" s="84">
        <f>SUM(AD98,AC98,AB98,Y98,U98,T98,S98,R98)*'1. Standard_Cost'!$B$29</f>
        <v>0</v>
      </c>
      <c r="AF98" s="84">
        <f t="shared" si="133"/>
        <v>0</v>
      </c>
      <c r="AG98" s="83"/>
      <c r="AH98" s="83"/>
      <c r="AI98" s="83"/>
      <c r="AJ98" s="87"/>
      <c r="AK98" s="87"/>
      <c r="AL98" s="87"/>
      <c r="AM98" s="84">
        <f>AG98*'1. Standard_Cost'!$B$25+'Incremental_Cost Year 5'!AH98*'1. Standard_Cost'!$C$25+'Incremental_Cost Year 5'!AI98*'1. Standard_Cost'!$D$25+'Incremental_Cost Year 5'!AJ98+'Incremental_Cost Year 5'!AL98+AK98</f>
        <v>0</v>
      </c>
      <c r="AN98" s="84">
        <f>AM98*'1. Standard_Cost'!$C$29</f>
        <v>0</v>
      </c>
      <c r="AO98" s="87"/>
      <c r="AP98" s="160"/>
      <c r="AQ98" s="113">
        <f t="shared" si="134"/>
        <v>0</v>
      </c>
      <c r="AR98" s="113">
        <f t="shared" si="135"/>
        <v>0</v>
      </c>
      <c r="AS98" s="113">
        <f t="shared" si="136"/>
        <v>0</v>
      </c>
      <c r="AT98" s="113">
        <f t="shared" si="137"/>
        <v>0</v>
      </c>
      <c r="AU98" s="154"/>
      <c r="AV98" s="154"/>
      <c r="AW98" s="154"/>
      <c r="AX98" s="154"/>
      <c r="AY98" s="154"/>
      <c r="AZ98" s="154"/>
      <c r="BA98" s="154"/>
      <c r="BB98" s="155">
        <f t="shared" si="138"/>
        <v>0</v>
      </c>
      <c r="BC98" s="28"/>
      <c r="BD98" s="28"/>
      <c r="BE98" s="28"/>
      <c r="BF98" s="28"/>
    </row>
    <row r="99" spans="1:58" ht="40.9" customHeight="1" outlineLevel="2">
      <c r="A99" s="73"/>
      <c r="B99" s="107"/>
      <c r="C99" s="108"/>
      <c r="D99" s="335"/>
      <c r="E99" s="333"/>
      <c r="F99" s="334">
        <v>2024</v>
      </c>
      <c r="G99" s="334">
        <v>2026</v>
      </c>
      <c r="H99" s="67" t="s">
        <v>656</v>
      </c>
      <c r="I99" s="87"/>
      <c r="J99" s="83"/>
      <c r="K99" s="83"/>
      <c r="L99" s="82" t="str">
        <f>IF(I99&lt;&gt;0,((VLOOKUP(I99,'1. Standard_Cost'!$B$4:$D$9,2)+VLOOKUP(I99,'1. Standard_Cost'!$B$4:$D$9,3))*J99*K99),"0")</f>
        <v>0</v>
      </c>
      <c r="M99" s="82">
        <f>L99*'1. Standard_Cost'!$F$4</f>
        <v>0</v>
      </c>
      <c r="N99" s="83"/>
      <c r="O99" s="83"/>
      <c r="P99" s="83"/>
      <c r="Q99" s="83"/>
      <c r="R99" s="84">
        <f>'1. Standard_Cost'!$B$13*N99*P99</f>
        <v>0</v>
      </c>
      <c r="S99" s="84">
        <f>N99*O99*P99*'1. Standard_Cost'!$C$13</f>
        <v>0</v>
      </c>
      <c r="T99" s="84">
        <f>N99*P99*Q99*'1. Standard_Cost'!$D$13</f>
        <v>0</v>
      </c>
      <c r="U99" s="84">
        <f>N99*O99*'1. Standard_Cost'!$E$13</f>
        <v>0</v>
      </c>
      <c r="V99" s="83"/>
      <c r="W99" s="83"/>
      <c r="X99" s="83"/>
      <c r="Y99" s="84">
        <f>+V99*((X99*'1. Standard_Cost'!$B$17)+(W99*X99*'1. Standard_Cost'!$C$17))</f>
        <v>0</v>
      </c>
      <c r="Z99" s="83"/>
      <c r="AA99" s="83"/>
      <c r="AB99" s="84">
        <f>+Z99*'1. Standard_Cost'!$B$21+AA99*'1. Standard_Cost'!$C$21</f>
        <v>0</v>
      </c>
      <c r="AC99" s="85"/>
      <c r="AD99" s="86"/>
      <c r="AE99" s="84">
        <f>SUM(AD99,AC99,AB99,Y99,U99,T99,S99,R99)*'1. Standard_Cost'!$B$29</f>
        <v>0</v>
      </c>
      <c r="AF99" s="84">
        <f t="shared" si="133"/>
        <v>0</v>
      </c>
      <c r="AG99" s="83"/>
      <c r="AH99" s="83"/>
      <c r="AI99" s="83"/>
      <c r="AJ99" s="87"/>
      <c r="AK99" s="87"/>
      <c r="AL99" s="87"/>
      <c r="AM99" s="84">
        <f>AG99*'1. Standard_Cost'!$B$25+'Incremental_Cost Year 5'!AH99*'1. Standard_Cost'!$C$25+'Incremental_Cost Year 5'!AI99*'1. Standard_Cost'!$D$25+'Incremental_Cost Year 5'!AJ99+'Incremental_Cost Year 5'!AL99+AK99</f>
        <v>0</v>
      </c>
      <c r="AN99" s="84">
        <f>AM99*'1. Standard_Cost'!$C$29</f>
        <v>0</v>
      </c>
      <c r="AO99" s="87"/>
      <c r="AP99" s="160"/>
      <c r="AQ99" s="113">
        <f t="shared" si="134"/>
        <v>0</v>
      </c>
      <c r="AR99" s="113">
        <f t="shared" si="135"/>
        <v>0</v>
      </c>
      <c r="AS99" s="113">
        <f t="shared" si="136"/>
        <v>0</v>
      </c>
      <c r="AT99" s="113">
        <f t="shared" si="137"/>
        <v>0</v>
      </c>
      <c r="AU99" s="154"/>
      <c r="AV99" s="154"/>
      <c r="AW99" s="154"/>
      <c r="AX99" s="154"/>
      <c r="AY99" s="154"/>
      <c r="AZ99" s="154"/>
      <c r="BA99" s="154"/>
      <c r="BB99" s="155">
        <f t="shared" si="138"/>
        <v>0</v>
      </c>
      <c r="BC99" s="28"/>
      <c r="BD99" s="28"/>
      <c r="BE99" s="28"/>
      <c r="BF99" s="28"/>
    </row>
    <row r="100" spans="1:58" ht="47.25" outlineLevel="2">
      <c r="A100" s="73"/>
      <c r="B100" s="107"/>
      <c r="C100" s="108"/>
      <c r="D100" s="335"/>
      <c r="E100" s="333"/>
      <c r="F100" s="334">
        <v>2024</v>
      </c>
      <c r="G100" s="334">
        <v>2026</v>
      </c>
      <c r="H100" s="67" t="s">
        <v>657</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c r="AD100" s="86"/>
      <c r="AE100" s="84">
        <f>SUM(AD100,AC100,AB100,Y100,U100,T100,S100,R100)*'1. Standard_Cost'!$B$29</f>
        <v>0</v>
      </c>
      <c r="AF100" s="84">
        <f t="shared" si="133"/>
        <v>0</v>
      </c>
      <c r="AG100" s="83"/>
      <c r="AH100" s="83"/>
      <c r="AI100" s="83"/>
      <c r="AJ100" s="87"/>
      <c r="AK100" s="87"/>
      <c r="AL100" s="87"/>
      <c r="AM100" s="84">
        <f>AG100*'1. Standard_Cost'!$B$25+'Incremental_Cost Year 5'!AH100*'1. Standard_Cost'!$C$25+'Incremental_Cost Year 5'!AI100*'1. Standard_Cost'!$D$25+'Incremental_Cost Year 5'!AJ100+'Incremental_Cost Year 5'!AL100+AK100</f>
        <v>0</v>
      </c>
      <c r="AN100" s="84">
        <f>AM100*'1. Standard_Cost'!$C$29</f>
        <v>0</v>
      </c>
      <c r="AO100" s="87"/>
      <c r="AP100" s="160"/>
      <c r="AQ100" s="113">
        <f t="shared" si="134"/>
        <v>0</v>
      </c>
      <c r="AR100" s="113">
        <f t="shared" si="135"/>
        <v>0</v>
      </c>
      <c r="AS100" s="113">
        <f t="shared" si="136"/>
        <v>0</v>
      </c>
      <c r="AT100" s="113">
        <f t="shared" si="137"/>
        <v>0</v>
      </c>
      <c r="AU100" s="154"/>
      <c r="AV100" s="154"/>
      <c r="AW100" s="154"/>
      <c r="AX100" s="154"/>
      <c r="AY100" s="154"/>
      <c r="AZ100" s="154"/>
      <c r="BA100" s="154"/>
      <c r="BB100" s="155">
        <f t="shared" si="138"/>
        <v>0</v>
      </c>
      <c r="BC100" s="28"/>
      <c r="BD100" s="28"/>
      <c r="BE100" s="28"/>
      <c r="BF100" s="28"/>
    </row>
    <row r="101" spans="1:58" ht="37.15" customHeight="1" outlineLevel="2">
      <c r="A101" s="73"/>
      <c r="B101" s="107"/>
      <c r="C101" s="108"/>
      <c r="D101" s="356" t="s">
        <v>583</v>
      </c>
      <c r="E101" s="231" t="s">
        <v>582</v>
      </c>
      <c r="F101" s="355">
        <v>2024</v>
      </c>
      <c r="G101" s="355">
        <v>2026</v>
      </c>
      <c r="H101" s="219" t="s">
        <v>197</v>
      </c>
      <c r="I101" s="227"/>
      <c r="J101" s="156"/>
      <c r="K101" s="156"/>
      <c r="L101" s="84">
        <f>SUM(L97:L100)</f>
        <v>0</v>
      </c>
      <c r="M101" s="84">
        <f>SUM(M97:M100)</f>
        <v>0</v>
      </c>
      <c r="N101" s="156"/>
      <c r="O101" s="156"/>
      <c r="P101" s="156"/>
      <c r="Q101" s="156"/>
      <c r="R101" s="84">
        <f t="shared" ref="R101:U101" si="143">SUM(R97:R100)</f>
        <v>0</v>
      </c>
      <c r="S101" s="84">
        <f t="shared" si="143"/>
        <v>0</v>
      </c>
      <c r="T101" s="84">
        <f t="shared" si="143"/>
        <v>0</v>
      </c>
      <c r="U101" s="84">
        <f t="shared" si="143"/>
        <v>0</v>
      </c>
      <c r="V101" s="156"/>
      <c r="W101" s="156"/>
      <c r="X101" s="156"/>
      <c r="Y101" s="84">
        <f>SUM(Y97:Y100)</f>
        <v>0</v>
      </c>
      <c r="Z101" s="156"/>
      <c r="AA101" s="156"/>
      <c r="AB101" s="84">
        <f t="shared" ref="AB101:AF101" si="144">SUM(AB97:AB100)</f>
        <v>0</v>
      </c>
      <c r="AC101" s="84">
        <f t="shared" si="144"/>
        <v>0</v>
      </c>
      <c r="AD101" s="84">
        <f t="shared" si="144"/>
        <v>0</v>
      </c>
      <c r="AE101" s="84">
        <f t="shared" si="144"/>
        <v>0</v>
      </c>
      <c r="AF101" s="84">
        <f t="shared" si="144"/>
        <v>0</v>
      </c>
      <c r="AG101" s="156"/>
      <c r="AH101" s="156"/>
      <c r="AI101" s="156"/>
      <c r="AJ101" s="84">
        <f t="shared" ref="AJ101:AN101" si="145">SUM(AJ97:AJ100)</f>
        <v>0</v>
      </c>
      <c r="AK101" s="84">
        <f t="shared" si="145"/>
        <v>0</v>
      </c>
      <c r="AL101" s="84">
        <f t="shared" si="145"/>
        <v>0</v>
      </c>
      <c r="AM101" s="84">
        <f t="shared" si="145"/>
        <v>0</v>
      </c>
      <c r="AN101" s="84">
        <f t="shared" si="145"/>
        <v>0</v>
      </c>
      <c r="AO101" s="157"/>
      <c r="AP101" s="158"/>
      <c r="AQ101" s="84">
        <f t="shared" ref="AQ101" si="146">SUM(AQ97:AQ100)</f>
        <v>0</v>
      </c>
      <c r="AR101" s="84">
        <f t="shared" ref="AR101" si="147">SUM(AR97:AR100)</f>
        <v>0</v>
      </c>
      <c r="AS101" s="84">
        <f t="shared" ref="AS101" si="148">SUM(AS97:AS100)</f>
        <v>0</v>
      </c>
      <c r="AT101" s="84">
        <f t="shared" ref="AT101" si="149">SUM(AT97:AT100)</f>
        <v>0</v>
      </c>
      <c r="AU101" s="84">
        <f t="shared" ref="AU101" si="150">SUM(AU97:AU100)</f>
        <v>0</v>
      </c>
      <c r="AV101" s="84">
        <f t="shared" ref="AV101" si="151">SUM(AV97:AV100)</f>
        <v>0</v>
      </c>
      <c r="AW101" s="84">
        <f t="shared" ref="AW101" si="152">SUM(AW97:AW100)</f>
        <v>0</v>
      </c>
      <c r="AX101" s="84">
        <f t="shared" ref="AX101" si="153">SUM(AX97:AX100)</f>
        <v>0</v>
      </c>
      <c r="AY101" s="84">
        <f t="shared" ref="AY101" si="154">SUM(AY97:AY100)</f>
        <v>0</v>
      </c>
      <c r="AZ101" s="84">
        <f t="shared" ref="AZ101" si="155">SUM(AZ97:AZ100)</f>
        <v>0</v>
      </c>
      <c r="BA101" s="84">
        <f t="shared" ref="BA101" si="156">SUM(BA97:BA100)</f>
        <v>0</v>
      </c>
      <c r="BB101" s="84">
        <f t="shared" ref="BB101" si="157">SUM(BB97:BB100)</f>
        <v>0</v>
      </c>
      <c r="BC101" s="28"/>
      <c r="BD101" s="28"/>
      <c r="BE101" s="28"/>
      <c r="BF101" s="28"/>
    </row>
    <row r="102" spans="1:58" ht="78.75" outlineLevel="2">
      <c r="A102" s="73"/>
      <c r="B102" s="107"/>
      <c r="C102" s="108"/>
      <c r="D102" s="335"/>
      <c r="E102" s="333"/>
      <c r="F102" s="65">
        <v>2024</v>
      </c>
      <c r="G102" s="65">
        <v>2026</v>
      </c>
      <c r="H102" s="67" t="s">
        <v>658</v>
      </c>
      <c r="I102" s="87"/>
      <c r="J102" s="83"/>
      <c r="K102" s="83"/>
      <c r="L102" s="82" t="str">
        <f>IF(I102&lt;&gt;0,((VLOOKUP(I102,'1. Standard_Cost'!$B$4:$D$9,2)+VLOOKUP(I102,'1. Standard_Cost'!$B$4:$D$9,3))*J102*K102),"0")</f>
        <v>0</v>
      </c>
      <c r="M102" s="82">
        <f>L102*'1. Standard_Cost'!$F$4</f>
        <v>0</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c r="AD102" s="86"/>
      <c r="AE102" s="84">
        <f>SUM(AD102,AC102,AB102,Y102,U102,T102,S102,R102)*'1. Standard_Cost'!$B$29</f>
        <v>0</v>
      </c>
      <c r="AF102" s="84">
        <f t="shared" si="133"/>
        <v>0</v>
      </c>
      <c r="AG102" s="83"/>
      <c r="AH102" s="83"/>
      <c r="AI102" s="83"/>
      <c r="AJ102" s="87"/>
      <c r="AK102" s="87"/>
      <c r="AL102" s="87"/>
      <c r="AM102" s="84">
        <f>AG102*'1. Standard_Cost'!$B$25+'Incremental_Cost Year 5'!AH102*'1. Standard_Cost'!$C$25+'Incremental_Cost Year 5'!AI102*'1. Standard_Cost'!$D$25+'Incremental_Cost Year 5'!AJ102+'Incremental_Cost Year 5'!AL102+AK102</f>
        <v>0</v>
      </c>
      <c r="AN102" s="84">
        <f>AM102*'1. Standard_Cost'!$C$29</f>
        <v>0</v>
      </c>
      <c r="AO102" s="87"/>
      <c r="AP102" s="160"/>
      <c r="AQ102" s="113">
        <f t="shared" si="134"/>
        <v>0</v>
      </c>
      <c r="AR102" s="113">
        <f t="shared" si="135"/>
        <v>0</v>
      </c>
      <c r="AS102" s="113">
        <f t="shared" si="136"/>
        <v>0</v>
      </c>
      <c r="AT102" s="113">
        <f t="shared" si="137"/>
        <v>0</v>
      </c>
      <c r="AU102" s="154"/>
      <c r="AV102" s="154"/>
      <c r="AW102" s="154"/>
      <c r="AX102" s="154"/>
      <c r="AY102" s="154"/>
      <c r="AZ102" s="154"/>
      <c r="BA102" s="154"/>
      <c r="BB102" s="155">
        <f t="shared" si="138"/>
        <v>0</v>
      </c>
      <c r="BC102" s="28"/>
      <c r="BD102" s="28"/>
      <c r="BE102" s="28"/>
      <c r="BF102" s="28"/>
    </row>
    <row r="103" spans="1:58" ht="126" outlineLevel="2">
      <c r="A103" s="73"/>
      <c r="B103" s="107"/>
      <c r="C103" s="108"/>
      <c r="D103" s="335"/>
      <c r="E103" s="333"/>
      <c r="F103" s="65">
        <v>2024</v>
      </c>
      <c r="G103" s="65">
        <v>2026</v>
      </c>
      <c r="H103" s="67" t="s">
        <v>659</v>
      </c>
      <c r="I103" s="87"/>
      <c r="J103" s="249"/>
      <c r="K103" s="83"/>
      <c r="L103" s="82" t="str">
        <f>IF(I103&lt;&gt;0,((VLOOKUP(I103,'1. Standard_Cost'!$B$4:$D$9,2)+VLOOKUP(I103,'1. Standard_Cost'!$B$4:$D$9,3))*J103*K103),"0")</f>
        <v>0</v>
      </c>
      <c r="M103" s="82">
        <f>L103*'1. Standard_Cost'!$F$4</f>
        <v>0</v>
      </c>
      <c r="N103" s="83"/>
      <c r="O103" s="83"/>
      <c r="P103" s="83"/>
      <c r="Q103" s="83"/>
      <c r="R103" s="84">
        <f>'1. Standard_Cost'!$B$13*N103*P103</f>
        <v>0</v>
      </c>
      <c r="S103" s="84">
        <f>N103*O103*P103*'1. Standard_Cost'!$C$13</f>
        <v>0</v>
      </c>
      <c r="T103" s="84">
        <f>N103*P103*Q103*'1. Standard_Cost'!$D$13</f>
        <v>0</v>
      </c>
      <c r="U103" s="84">
        <f>N103*O103*'1. Standard_Cost'!$E$13</f>
        <v>0</v>
      </c>
      <c r="V103" s="83"/>
      <c r="W103" s="83"/>
      <c r="X103" s="83"/>
      <c r="Y103" s="84">
        <f>+V103*((X103*'1. Standard_Cost'!$B$17)+(W103*X103*'1. Standard_Cost'!$C$17))</f>
        <v>0</v>
      </c>
      <c r="Z103" s="83"/>
      <c r="AA103" s="83"/>
      <c r="AB103" s="84">
        <f>+Z103*'1. Standard_Cost'!$B$21+AA103*'1. Standard_Cost'!$C$21</f>
        <v>0</v>
      </c>
      <c r="AC103" s="85"/>
      <c r="AD103" s="86"/>
      <c r="AE103" s="84">
        <f>SUM(AD103,AC103,AB103,Y103,U103,T103,S103,R103)*'1. Standard_Cost'!$B$29</f>
        <v>0</v>
      </c>
      <c r="AF103" s="84">
        <f t="shared" si="133"/>
        <v>0</v>
      </c>
      <c r="AG103" s="83"/>
      <c r="AH103" s="83"/>
      <c r="AI103" s="83"/>
      <c r="AJ103" s="87"/>
      <c r="AK103" s="87"/>
      <c r="AL103" s="87"/>
      <c r="AM103" s="84">
        <f>AG103*'1. Standard_Cost'!$B$25+'Incremental_Cost Year 5'!AH103*'1. Standard_Cost'!$C$25+'Incremental_Cost Year 5'!AI103*'1. Standard_Cost'!$D$25+'Incremental_Cost Year 5'!AJ103+'Incremental_Cost Year 5'!AL103+AK103</f>
        <v>0</v>
      </c>
      <c r="AN103" s="84">
        <f>AM103*'1. Standard_Cost'!$C$29</f>
        <v>0</v>
      </c>
      <c r="AO103" s="87"/>
      <c r="AP103" s="160"/>
      <c r="AQ103" s="113">
        <f t="shared" si="134"/>
        <v>0</v>
      </c>
      <c r="AR103" s="113">
        <f t="shared" si="135"/>
        <v>0</v>
      </c>
      <c r="AS103" s="113">
        <f t="shared" si="136"/>
        <v>0</v>
      </c>
      <c r="AT103" s="113">
        <f t="shared" si="137"/>
        <v>0</v>
      </c>
      <c r="AU103" s="154"/>
      <c r="AV103" s="154"/>
      <c r="AW103" s="154"/>
      <c r="AX103" s="154"/>
      <c r="AY103" s="154"/>
      <c r="AZ103" s="154"/>
      <c r="BA103" s="154"/>
      <c r="BB103" s="155">
        <f t="shared" si="138"/>
        <v>0</v>
      </c>
      <c r="BC103" s="28"/>
      <c r="BD103" s="28"/>
      <c r="BE103" s="28"/>
      <c r="BF103" s="28"/>
    </row>
    <row r="104" spans="1:58" ht="47.25" outlineLevel="2">
      <c r="A104" s="73"/>
      <c r="B104" s="107"/>
      <c r="C104" s="108"/>
      <c r="D104" s="335"/>
      <c r="E104" s="333"/>
      <c r="F104" s="65">
        <v>2024</v>
      </c>
      <c r="G104" s="65">
        <v>2026</v>
      </c>
      <c r="H104" s="67" t="s">
        <v>660</v>
      </c>
      <c r="I104" s="87"/>
      <c r="J104" s="249"/>
      <c r="K104" s="83"/>
      <c r="L104" s="82" t="str">
        <f>IF(I104&lt;&gt;0,((VLOOKUP(I104,'1. Standard_Cost'!$B$4:$D$9,2)+VLOOKUP(I104,'1. Standard_Cost'!$B$4:$D$9,3))*J104*K104),"0")</f>
        <v>0</v>
      </c>
      <c r="M104" s="82">
        <f>L104*'1. Standard_Cost'!$F$4</f>
        <v>0</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99"/>
      <c r="AB104" s="84">
        <f>+Z104*'1. Standard_Cost'!$B$21+AA104*'1. Standard_Cost'!$C$21</f>
        <v>0</v>
      </c>
      <c r="AC104" s="85"/>
      <c r="AD104" s="86"/>
      <c r="AE104" s="84">
        <f>SUM(AD104,AC104,AB104,Y104,U104,T104,S104,R104)*'1. Standard_Cost'!$B$29</f>
        <v>0</v>
      </c>
      <c r="AF104" s="84">
        <f t="shared" ref="AF104:AF108" si="158">SUM(AE104,AD104,AC104,AB104,Y104,U104,T104,S104,R104)</f>
        <v>0</v>
      </c>
      <c r="AG104" s="83"/>
      <c r="AH104" s="83"/>
      <c r="AI104" s="83"/>
      <c r="AJ104" s="87"/>
      <c r="AK104" s="87"/>
      <c r="AL104" s="87"/>
      <c r="AM104" s="84">
        <f>AG104*'1. Standard_Cost'!$B$25+'Incremental_Cost Year 5'!AH104*'1. Standard_Cost'!$C$25+'Incremental_Cost Year 5'!AI104*'1. Standard_Cost'!$D$25+'Incremental_Cost Year 5'!AJ104+'Incremental_Cost Year 5'!AL104+AK104</f>
        <v>0</v>
      </c>
      <c r="AN104" s="84">
        <f>AM104*'1. Standard_Cost'!$C$29</f>
        <v>0</v>
      </c>
      <c r="AO104" s="166"/>
      <c r="AP104" s="160"/>
      <c r="AQ104" s="113">
        <f t="shared" ref="AQ104:AQ108" si="159">L104+M104</f>
        <v>0</v>
      </c>
      <c r="AR104" s="113">
        <f t="shared" ref="AR104:AR108" si="160">AF104</f>
        <v>0</v>
      </c>
      <c r="AS104" s="113">
        <f t="shared" ref="AS104:AS108" si="161">AM104+AN104</f>
        <v>0</v>
      </c>
      <c r="AT104" s="113">
        <f t="shared" ref="AT104:AT108" si="162">SUM(AQ104,AR104,AS104)</f>
        <v>0</v>
      </c>
      <c r="AU104" s="154"/>
      <c r="AV104" s="154"/>
      <c r="AW104" s="154"/>
      <c r="AX104" s="154"/>
      <c r="AY104" s="154"/>
      <c r="AZ104" s="154"/>
      <c r="BA104" s="154"/>
      <c r="BB104" s="155">
        <f t="shared" si="138"/>
        <v>0</v>
      </c>
      <c r="BC104" s="28"/>
      <c r="BD104" s="28"/>
      <c r="BE104" s="28"/>
      <c r="BF104" s="28"/>
    </row>
    <row r="105" spans="1:58" ht="77.25" outlineLevel="2">
      <c r="A105" s="73"/>
      <c r="B105" s="107"/>
      <c r="C105" s="108"/>
      <c r="D105" s="335"/>
      <c r="E105" s="333"/>
      <c r="F105" s="65">
        <v>2024</v>
      </c>
      <c r="G105" s="65">
        <v>2026</v>
      </c>
      <c r="H105" s="345" t="s">
        <v>668</v>
      </c>
      <c r="I105" s="87"/>
      <c r="J105" s="249"/>
      <c r="K105" s="83"/>
      <c r="L105" s="82" t="str">
        <f>IF(I105&lt;&gt;0,((VLOOKUP(I105,'1. Standard_Cost'!$B$4:$D$9,2)+VLOOKUP(I105,'1. Standard_Cost'!$B$4:$D$9,3))*J105*K105),"0")</f>
        <v>0</v>
      </c>
      <c r="M105" s="82">
        <f>L105*'1. Standard_Cost'!$F$4</f>
        <v>0</v>
      </c>
      <c r="N105" s="83"/>
      <c r="O105" s="83"/>
      <c r="P105" s="83"/>
      <c r="Q105" s="83"/>
      <c r="R105" s="84">
        <f>'1. Standard_Cost'!$B$13*N105*P105</f>
        <v>0</v>
      </c>
      <c r="S105" s="84">
        <f>N105*O105*P105*'1. Standard_Cost'!$C$13</f>
        <v>0</v>
      </c>
      <c r="T105" s="84">
        <f>N105*P105*Q105*'1. Standard_Cost'!$D$13</f>
        <v>0</v>
      </c>
      <c r="U105" s="84">
        <f>N105*O105*'1. Standard_Cost'!$E$13</f>
        <v>0</v>
      </c>
      <c r="V105" s="83"/>
      <c r="W105" s="83"/>
      <c r="X105" s="83"/>
      <c r="Y105" s="84">
        <f>+V105*((X105*'1. Standard_Cost'!$B$17)+(W105*X105*'1. Standard_Cost'!$C$17))</f>
        <v>0</v>
      </c>
      <c r="Z105" s="83"/>
      <c r="AA105" s="99"/>
      <c r="AB105" s="84">
        <f>+Z105*'1. Standard_Cost'!$B$21+AA105*'1. Standard_Cost'!$C$21</f>
        <v>0</v>
      </c>
      <c r="AC105" s="85"/>
      <c r="AD105" s="86"/>
      <c r="AE105" s="84">
        <f>SUM(AD105,AC105,AB105,Y105,U105,T105,S105,R105)*'1. Standard_Cost'!$B$29</f>
        <v>0</v>
      </c>
      <c r="AF105" s="84">
        <f t="shared" si="158"/>
        <v>0</v>
      </c>
      <c r="AG105" s="83"/>
      <c r="AH105" s="83"/>
      <c r="AI105" s="83"/>
      <c r="AJ105" s="87"/>
      <c r="AK105" s="87"/>
      <c r="AL105" s="87"/>
      <c r="AM105" s="84">
        <f>AG105*'1. Standard_Cost'!$B$25+'Incremental_Cost Year 5'!AH105*'1. Standard_Cost'!$C$25+'Incremental_Cost Year 5'!AI105*'1. Standard_Cost'!$D$25+'Incremental_Cost Year 5'!AJ105+'Incremental_Cost Year 5'!AL105+AK105</f>
        <v>0</v>
      </c>
      <c r="AN105" s="84">
        <f>AM105*'1. Standard_Cost'!$C$29</f>
        <v>0</v>
      </c>
      <c r="AO105" s="166"/>
      <c r="AP105" s="160"/>
      <c r="AQ105" s="113">
        <f t="shared" si="159"/>
        <v>0</v>
      </c>
      <c r="AR105" s="113">
        <f t="shared" si="160"/>
        <v>0</v>
      </c>
      <c r="AS105" s="113">
        <f t="shared" si="161"/>
        <v>0</v>
      </c>
      <c r="AT105" s="113">
        <f t="shared" si="162"/>
        <v>0</v>
      </c>
      <c r="AU105" s="154"/>
      <c r="AV105" s="154"/>
      <c r="AW105" s="154"/>
      <c r="AX105" s="154"/>
      <c r="AY105" s="154"/>
      <c r="AZ105" s="154"/>
      <c r="BA105" s="154"/>
      <c r="BB105" s="155">
        <f t="shared" si="138"/>
        <v>0</v>
      </c>
      <c r="BC105" s="28"/>
      <c r="BD105" s="28"/>
      <c r="BE105" s="28"/>
      <c r="BF105" s="28"/>
    </row>
    <row r="106" spans="1:58" ht="90" outlineLevel="2">
      <c r="A106" s="73"/>
      <c r="B106" s="107"/>
      <c r="C106" s="108"/>
      <c r="D106" s="335"/>
      <c r="E106" s="333"/>
      <c r="F106" s="65">
        <v>2024</v>
      </c>
      <c r="G106" s="65">
        <v>2026</v>
      </c>
      <c r="H106" s="357" t="s">
        <v>661</v>
      </c>
      <c r="I106" s="87"/>
      <c r="J106" s="249"/>
      <c r="K106" s="83"/>
      <c r="L106" s="82" t="str">
        <f>IF(I106&lt;&gt;0,((VLOOKUP(I106,'1. Standard_Cost'!$B$4:$D$9,2)+VLOOKUP(I106,'1. Standard_Cost'!$B$4:$D$9,3))*J106*K106),"0")</f>
        <v>0</v>
      </c>
      <c r="M106" s="82">
        <f>L106*'1. Standard_Cost'!$F$4</f>
        <v>0</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99"/>
      <c r="AB106" s="84">
        <f>+Z106*'1. Standard_Cost'!$B$21+AA106*'1. Standard_Cost'!$C$21</f>
        <v>0</v>
      </c>
      <c r="AC106" s="85"/>
      <c r="AD106" s="86"/>
      <c r="AE106" s="84">
        <f>SUM(AD106,AC106,AB106,Y106,U106,T106,S106,R106)*'1. Standard_Cost'!$B$29</f>
        <v>0</v>
      </c>
      <c r="AF106" s="84">
        <f t="shared" si="158"/>
        <v>0</v>
      </c>
      <c r="AG106" s="83"/>
      <c r="AH106" s="83"/>
      <c r="AI106" s="83"/>
      <c r="AJ106" s="87"/>
      <c r="AK106" s="87"/>
      <c r="AL106" s="87"/>
      <c r="AM106" s="84">
        <f>AG106*'1. Standard_Cost'!$B$25+'Incremental_Cost Year 5'!AH106*'1. Standard_Cost'!$C$25+'Incremental_Cost Year 5'!AI106*'1. Standard_Cost'!$D$25+'Incremental_Cost Year 5'!AJ106+'Incremental_Cost Year 5'!AL106+AK106</f>
        <v>0</v>
      </c>
      <c r="AN106" s="84">
        <f>AM106*'1. Standard_Cost'!$C$29</f>
        <v>0</v>
      </c>
      <c r="AO106" s="166"/>
      <c r="AP106" s="160"/>
      <c r="AQ106" s="113">
        <f t="shared" si="159"/>
        <v>0</v>
      </c>
      <c r="AR106" s="113">
        <f t="shared" si="160"/>
        <v>0</v>
      </c>
      <c r="AS106" s="113">
        <f t="shared" si="161"/>
        <v>0</v>
      </c>
      <c r="AT106" s="113">
        <f t="shared" si="162"/>
        <v>0</v>
      </c>
      <c r="AU106" s="154"/>
      <c r="AV106" s="154"/>
      <c r="AW106" s="154"/>
      <c r="AX106" s="154"/>
      <c r="AY106" s="154"/>
      <c r="AZ106" s="154"/>
      <c r="BA106" s="154"/>
      <c r="BB106" s="155">
        <f t="shared" si="138"/>
        <v>0</v>
      </c>
      <c r="BC106" s="28"/>
      <c r="BD106" s="28"/>
      <c r="BE106" s="28"/>
      <c r="BF106" s="28"/>
    </row>
    <row r="107" spans="1:58" ht="45" outlineLevel="2">
      <c r="A107" s="73"/>
      <c r="B107" s="107"/>
      <c r="C107" s="108"/>
      <c r="D107" s="335"/>
      <c r="E107" s="333"/>
      <c r="F107" s="65">
        <v>2024</v>
      </c>
      <c r="G107" s="65">
        <v>2026</v>
      </c>
      <c r="H107" s="345" t="s">
        <v>662</v>
      </c>
      <c r="I107" s="87"/>
      <c r="J107" s="249"/>
      <c r="K107" s="83"/>
      <c r="L107" s="82" t="str">
        <f>IF(I107&lt;&gt;0,((VLOOKUP(I107,'1. Standard_Cost'!$B$4:$D$9,2)+VLOOKUP(I107,'1. Standard_Cost'!$B$4:$D$9,3))*J107*K107),"0")</f>
        <v>0</v>
      </c>
      <c r="M107" s="82">
        <f>L107*'1. Standard_Cost'!$F$4</f>
        <v>0</v>
      </c>
      <c r="N107" s="83"/>
      <c r="O107" s="83"/>
      <c r="P107" s="83"/>
      <c r="Q107" s="83"/>
      <c r="R107" s="84">
        <f>'1. Standard_Cost'!$B$13*N107*P107</f>
        <v>0</v>
      </c>
      <c r="S107" s="84">
        <f>N107*O107*P107*'1. Standard_Cost'!$C$13</f>
        <v>0</v>
      </c>
      <c r="T107" s="84">
        <f>N107*P107*Q107*'1. Standard_Cost'!$D$13</f>
        <v>0</v>
      </c>
      <c r="U107" s="84">
        <f>N107*O107*'1. Standard_Cost'!$E$13</f>
        <v>0</v>
      </c>
      <c r="V107" s="83"/>
      <c r="W107" s="83"/>
      <c r="X107" s="83"/>
      <c r="Y107" s="84">
        <f>+V107*((X107*'1. Standard_Cost'!$B$17)+(W107*X107*'1. Standard_Cost'!$C$17))</f>
        <v>0</v>
      </c>
      <c r="Z107" s="83"/>
      <c r="AA107" s="99"/>
      <c r="AB107" s="84">
        <f>+Z107*'1. Standard_Cost'!$B$21+AA107*'1. Standard_Cost'!$C$21</f>
        <v>0</v>
      </c>
      <c r="AC107" s="85"/>
      <c r="AD107" s="86"/>
      <c r="AE107" s="84">
        <f>SUM(AD107,AC107,AB107,Y107,U107,T107,S107,R107)*'1. Standard_Cost'!$B$29</f>
        <v>0</v>
      </c>
      <c r="AF107" s="84">
        <f t="shared" si="158"/>
        <v>0</v>
      </c>
      <c r="AG107" s="83"/>
      <c r="AH107" s="83"/>
      <c r="AI107" s="83"/>
      <c r="AJ107" s="87"/>
      <c r="AK107" s="87"/>
      <c r="AL107" s="87"/>
      <c r="AM107" s="84">
        <f>AG107*'1. Standard_Cost'!$B$25+'Incremental_Cost Year 5'!AH107*'1. Standard_Cost'!$C$25+'Incremental_Cost Year 5'!AI107*'1. Standard_Cost'!$D$25+'Incremental_Cost Year 5'!AJ107+'Incremental_Cost Year 5'!AL107+AK107</f>
        <v>0</v>
      </c>
      <c r="AN107" s="84">
        <f>AM107*'1. Standard_Cost'!$C$29</f>
        <v>0</v>
      </c>
      <c r="AO107" s="166"/>
      <c r="AP107" s="160"/>
      <c r="AQ107" s="113">
        <f t="shared" si="159"/>
        <v>0</v>
      </c>
      <c r="AR107" s="113">
        <f t="shared" si="160"/>
        <v>0</v>
      </c>
      <c r="AS107" s="113">
        <f t="shared" si="161"/>
        <v>0</v>
      </c>
      <c r="AT107" s="113">
        <f t="shared" si="162"/>
        <v>0</v>
      </c>
      <c r="AU107" s="154"/>
      <c r="AV107" s="154"/>
      <c r="AW107" s="154"/>
      <c r="AX107" s="154"/>
      <c r="AY107" s="154"/>
      <c r="AZ107" s="154"/>
      <c r="BA107" s="154"/>
      <c r="BB107" s="155">
        <f t="shared" si="138"/>
        <v>0</v>
      </c>
      <c r="BC107" s="28"/>
      <c r="BD107" s="28"/>
      <c r="BE107" s="28"/>
      <c r="BF107" s="28"/>
    </row>
    <row r="108" spans="1:58" ht="60" outlineLevel="2">
      <c r="A108" s="73"/>
      <c r="B108" s="107"/>
      <c r="C108" s="108"/>
      <c r="D108" s="335"/>
      <c r="E108" s="333"/>
      <c r="F108" s="65">
        <v>2024</v>
      </c>
      <c r="G108" s="65">
        <v>2026</v>
      </c>
      <c r="H108" s="345" t="s">
        <v>663</v>
      </c>
      <c r="I108" s="87"/>
      <c r="J108" s="249"/>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99"/>
      <c r="AB108" s="84">
        <f>+Z108*'1. Standard_Cost'!$B$21+AA108*'1. Standard_Cost'!$C$21</f>
        <v>0</v>
      </c>
      <c r="AC108" s="85"/>
      <c r="AD108" s="86"/>
      <c r="AE108" s="84">
        <f>SUM(AD108,AC108,AB108,Y108,U108,T108,S108,R108)*'1. Standard_Cost'!$B$29</f>
        <v>0</v>
      </c>
      <c r="AF108" s="84">
        <f t="shared" si="158"/>
        <v>0</v>
      </c>
      <c r="AG108" s="83"/>
      <c r="AH108" s="83"/>
      <c r="AI108" s="83"/>
      <c r="AJ108" s="87"/>
      <c r="AK108" s="87"/>
      <c r="AL108" s="87"/>
      <c r="AM108" s="84">
        <f>AG108*'1. Standard_Cost'!$B$25+'Incremental_Cost Year 5'!AH108*'1. Standard_Cost'!$C$25+'Incremental_Cost Year 5'!AI108*'1. Standard_Cost'!$D$25+'Incremental_Cost Year 5'!AJ108+'Incremental_Cost Year 5'!AL108+AK108</f>
        <v>0</v>
      </c>
      <c r="AN108" s="84">
        <f>AM108*'1. Standard_Cost'!$C$29</f>
        <v>0</v>
      </c>
      <c r="AO108" s="166"/>
      <c r="AP108" s="160"/>
      <c r="AQ108" s="113">
        <f t="shared" si="159"/>
        <v>0</v>
      </c>
      <c r="AR108" s="113">
        <f t="shared" si="160"/>
        <v>0</v>
      </c>
      <c r="AS108" s="113">
        <f t="shared" si="161"/>
        <v>0</v>
      </c>
      <c r="AT108" s="113">
        <f t="shared" si="162"/>
        <v>0</v>
      </c>
      <c r="AU108" s="154"/>
      <c r="AV108" s="154"/>
      <c r="AW108" s="154"/>
      <c r="AX108" s="154"/>
      <c r="AY108" s="154"/>
      <c r="AZ108" s="154"/>
      <c r="BA108" s="154"/>
      <c r="BB108" s="155">
        <f t="shared" si="138"/>
        <v>0</v>
      </c>
      <c r="BC108" s="28"/>
      <c r="BD108" s="28"/>
      <c r="BE108" s="28"/>
      <c r="BF108" s="28"/>
    </row>
    <row r="109" spans="1:58" ht="47.25" outlineLevel="1">
      <c r="A109" s="73"/>
      <c r="B109" s="107"/>
      <c r="C109" s="108"/>
      <c r="D109" s="101" t="s">
        <v>585</v>
      </c>
      <c r="E109" s="125" t="s">
        <v>584</v>
      </c>
      <c r="F109" s="65">
        <v>2024</v>
      </c>
      <c r="G109" s="65">
        <v>2026</v>
      </c>
      <c r="H109" s="219" t="s">
        <v>198</v>
      </c>
      <c r="I109" s="156"/>
      <c r="J109" s="156"/>
      <c r="K109" s="156"/>
      <c r="L109" s="84">
        <f>SUM(L102:L108)</f>
        <v>0</v>
      </c>
      <c r="M109" s="84">
        <f>SUM(M102:M108)</f>
        <v>0</v>
      </c>
      <c r="N109" s="156"/>
      <c r="O109" s="156"/>
      <c r="P109" s="156"/>
      <c r="Q109" s="156"/>
      <c r="R109" s="84">
        <f t="shared" ref="R109:U109" si="163">SUM(R102:R108)</f>
        <v>0</v>
      </c>
      <c r="S109" s="84">
        <f t="shared" si="163"/>
        <v>0</v>
      </c>
      <c r="T109" s="84">
        <f t="shared" si="163"/>
        <v>0</v>
      </c>
      <c r="U109" s="84">
        <f t="shared" si="163"/>
        <v>0</v>
      </c>
      <c r="V109" s="156"/>
      <c r="W109" s="156"/>
      <c r="X109" s="156"/>
      <c r="Y109" s="84">
        <f>SUM(Y102:Y108)</f>
        <v>0</v>
      </c>
      <c r="Z109" s="84"/>
      <c r="AA109" s="156"/>
      <c r="AB109" s="84">
        <f t="shared" ref="AB109:AF109" si="164">SUM(AB102:AB108)</f>
        <v>0</v>
      </c>
      <c r="AC109" s="84">
        <f t="shared" si="164"/>
        <v>0</v>
      </c>
      <c r="AD109" s="84">
        <f t="shared" si="164"/>
        <v>0</v>
      </c>
      <c r="AE109" s="84">
        <f t="shared" si="164"/>
        <v>0</v>
      </c>
      <c r="AF109" s="84">
        <f t="shared" si="164"/>
        <v>0</v>
      </c>
      <c r="AG109" s="156"/>
      <c r="AH109" s="156"/>
      <c r="AI109" s="156"/>
      <c r="AJ109" s="84">
        <f t="shared" ref="AJ109:AN109" si="165">SUM(AJ102:AJ108)</f>
        <v>0</v>
      </c>
      <c r="AK109" s="84">
        <f t="shared" si="165"/>
        <v>0</v>
      </c>
      <c r="AL109" s="84">
        <f t="shared" si="165"/>
        <v>0</v>
      </c>
      <c r="AM109" s="84">
        <f t="shared" si="165"/>
        <v>0</v>
      </c>
      <c r="AN109" s="84">
        <f t="shared" si="165"/>
        <v>0</v>
      </c>
      <c r="AO109" s="157"/>
      <c r="AP109" s="158"/>
      <c r="AQ109" s="84">
        <f t="shared" ref="AQ109:BB109" si="166">SUM(AQ102:AQ108)</f>
        <v>0</v>
      </c>
      <c r="AR109" s="84">
        <f t="shared" si="166"/>
        <v>0</v>
      </c>
      <c r="AS109" s="84">
        <f t="shared" si="166"/>
        <v>0</v>
      </c>
      <c r="AT109" s="84">
        <f t="shared" si="166"/>
        <v>0</v>
      </c>
      <c r="AU109" s="84">
        <f t="shared" si="166"/>
        <v>0</v>
      </c>
      <c r="AV109" s="84">
        <f t="shared" si="166"/>
        <v>0</v>
      </c>
      <c r="AW109" s="84">
        <f t="shared" si="166"/>
        <v>0</v>
      </c>
      <c r="AX109" s="84">
        <f t="shared" si="166"/>
        <v>0</v>
      </c>
      <c r="AY109" s="84">
        <f t="shared" si="166"/>
        <v>0</v>
      </c>
      <c r="AZ109" s="84">
        <f t="shared" si="166"/>
        <v>0</v>
      </c>
      <c r="BA109" s="84">
        <f t="shared" si="166"/>
        <v>0</v>
      </c>
      <c r="BB109" s="84">
        <f t="shared" si="166"/>
        <v>0</v>
      </c>
      <c r="BC109" s="28"/>
      <c r="BD109" s="28"/>
      <c r="BE109" s="28"/>
      <c r="BF109" s="28"/>
    </row>
    <row r="110" spans="1:58" ht="78.75" outlineLevel="2">
      <c r="A110" s="73"/>
      <c r="B110" s="107"/>
      <c r="C110" s="108"/>
      <c r="D110" s="335"/>
      <c r="E110" s="333"/>
      <c r="F110" s="334">
        <v>2024</v>
      </c>
      <c r="G110" s="334">
        <v>2026</v>
      </c>
      <c r="H110" s="67" t="s">
        <v>664</v>
      </c>
      <c r="I110" s="87"/>
      <c r="J110" s="83"/>
      <c r="K110" s="83"/>
      <c r="L110" s="82" t="str">
        <f>IF(I110&lt;&gt;0,((VLOOKUP(I110,'1. Standard_Cost'!$B$4:$D$9,2)+VLOOKUP(I110,'1. Standard_Cost'!$B$4:$D$9,3))*J110*K110),"0")</f>
        <v>0</v>
      </c>
      <c r="M110" s="82">
        <f>L110*'1. Standard_Cost'!$F$4</f>
        <v>0</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c r="AD110" s="86"/>
      <c r="AE110" s="84">
        <f>SUM(AD110,AC110,AB110,Y110,U110,T110,S110,R110)*'1. Standard_Cost'!$B$29</f>
        <v>0</v>
      </c>
      <c r="AF110" s="84">
        <f t="shared" ref="AF110:AF113" si="167">SUM(AE110,AD110,AC110,AB110,Y110,U110,T110,S110,R110)</f>
        <v>0</v>
      </c>
      <c r="AG110" s="83"/>
      <c r="AH110" s="83"/>
      <c r="AI110" s="83"/>
      <c r="AJ110" s="87"/>
      <c r="AK110" s="87"/>
      <c r="AL110" s="87"/>
      <c r="AM110" s="84">
        <f>AG110*'1. Standard_Cost'!$B$25+'Incremental_Cost Year 5'!AH110*'1. Standard_Cost'!$C$25+'Incremental_Cost Year 5'!AI110*'1. Standard_Cost'!$D$25+'Incremental_Cost Year 5'!AJ110+'Incremental_Cost Year 5'!AL110+AK110</f>
        <v>0</v>
      </c>
      <c r="AN110" s="84">
        <f>AM110*'1. Standard_Cost'!$C$29</f>
        <v>0</v>
      </c>
      <c r="AO110" s="87"/>
      <c r="AP110" s="160"/>
      <c r="AQ110" s="113">
        <f t="shared" ref="AQ110:AQ113" si="168">L110+M110</f>
        <v>0</v>
      </c>
      <c r="AR110" s="113">
        <f t="shared" ref="AR110:AR113" si="169">AF110</f>
        <v>0</v>
      </c>
      <c r="AS110" s="113">
        <f t="shared" ref="AS110:AS113" si="170">AM110+AN110</f>
        <v>0</v>
      </c>
      <c r="AT110" s="113">
        <f t="shared" ref="AT110:AT113" si="171">SUM(AQ110,AR110,AS110)</f>
        <v>0</v>
      </c>
      <c r="AU110" s="154"/>
      <c r="AV110" s="154"/>
      <c r="AW110" s="154"/>
      <c r="AX110" s="154"/>
      <c r="AY110" s="154"/>
      <c r="AZ110" s="154"/>
      <c r="BA110" s="154"/>
      <c r="BB110" s="155">
        <f t="shared" ref="BB110:BB113" si="172">SUM(AU110:BA110)-AT110</f>
        <v>0</v>
      </c>
      <c r="BC110" s="28"/>
      <c r="BD110" s="28"/>
      <c r="BE110" s="28"/>
      <c r="BF110" s="28"/>
    </row>
    <row r="111" spans="1:58" ht="61.15" customHeight="1" outlineLevel="2">
      <c r="A111" s="73"/>
      <c r="B111" s="107"/>
      <c r="C111" s="108"/>
      <c r="D111" s="335"/>
      <c r="E111" s="333"/>
      <c r="F111" s="334">
        <v>2024</v>
      </c>
      <c r="G111" s="334">
        <v>2026</v>
      </c>
      <c r="H111" s="67" t="s">
        <v>665</v>
      </c>
      <c r="I111" s="87"/>
      <c r="J111" s="83"/>
      <c r="K111" s="83"/>
      <c r="L111" s="82" t="str">
        <f>IF(I111&lt;&gt;0,((VLOOKUP(I111,'1. Standard_Cost'!$B$4:$D$9,2)+VLOOKUP(I111,'1. Standard_Cost'!$B$4:$D$9,3))*J111*K111),"0")</f>
        <v>0</v>
      </c>
      <c r="M111" s="82">
        <f>L111*'1. Standard_Cost'!$F$4</f>
        <v>0</v>
      </c>
      <c r="N111" s="83"/>
      <c r="O111" s="83"/>
      <c r="P111" s="83"/>
      <c r="Q111" s="83"/>
      <c r="R111" s="84">
        <f>'1. Standard_Cost'!$B$13*N111*P111</f>
        <v>0</v>
      </c>
      <c r="S111" s="84">
        <f>N111*O111*P111*'1. Standard_Cost'!$C$13</f>
        <v>0</v>
      </c>
      <c r="T111" s="84">
        <f>N111*P111*Q111*'1. Standard_Cost'!$D$13</f>
        <v>0</v>
      </c>
      <c r="U111" s="84">
        <f>N111*O111*'1. Standard_Cost'!$E$13</f>
        <v>0</v>
      </c>
      <c r="V111" s="83"/>
      <c r="W111" s="83"/>
      <c r="X111" s="83"/>
      <c r="Y111" s="84">
        <f>+V111*((X111*'1. Standard_Cost'!$B$17)+(W111*X111*'1. Standard_Cost'!$C$17))</f>
        <v>0</v>
      </c>
      <c r="Z111" s="83"/>
      <c r="AA111" s="83"/>
      <c r="AB111" s="84">
        <f>+Z111*'1. Standard_Cost'!$B$21+AA111*'1. Standard_Cost'!$C$21</f>
        <v>0</v>
      </c>
      <c r="AC111" s="85"/>
      <c r="AD111" s="86"/>
      <c r="AE111" s="84">
        <f>SUM(AD111,AC111,AB111,Y111,U111,T111,S111,R111)*'1. Standard_Cost'!$B$29</f>
        <v>0</v>
      </c>
      <c r="AF111" s="84">
        <f t="shared" si="167"/>
        <v>0</v>
      </c>
      <c r="AG111" s="83"/>
      <c r="AH111" s="83"/>
      <c r="AI111" s="83"/>
      <c r="AJ111" s="87"/>
      <c r="AK111" s="87"/>
      <c r="AL111" s="87"/>
      <c r="AM111" s="84">
        <f>AG111*'1. Standard_Cost'!$B$25+'Incremental_Cost Year 5'!AH111*'1. Standard_Cost'!$C$25+'Incremental_Cost Year 5'!AI111*'1. Standard_Cost'!$D$25+'Incremental_Cost Year 5'!AJ111+'Incremental_Cost Year 5'!AL111+AK111</f>
        <v>0</v>
      </c>
      <c r="AN111" s="84">
        <f>AM111*'1. Standard_Cost'!$C$29</f>
        <v>0</v>
      </c>
      <c r="AO111" s="87"/>
      <c r="AP111" s="160"/>
      <c r="AQ111" s="113">
        <f t="shared" si="168"/>
        <v>0</v>
      </c>
      <c r="AR111" s="113">
        <f t="shared" si="169"/>
        <v>0</v>
      </c>
      <c r="AS111" s="113">
        <f t="shared" si="170"/>
        <v>0</v>
      </c>
      <c r="AT111" s="113">
        <f t="shared" si="171"/>
        <v>0</v>
      </c>
      <c r="AU111" s="154"/>
      <c r="AV111" s="154"/>
      <c r="AW111" s="154"/>
      <c r="AX111" s="154"/>
      <c r="AY111" s="154"/>
      <c r="AZ111" s="154"/>
      <c r="BA111" s="154"/>
      <c r="BB111" s="155">
        <f t="shared" si="172"/>
        <v>0</v>
      </c>
      <c r="BC111" s="28"/>
      <c r="BD111" s="28"/>
      <c r="BE111" s="28"/>
      <c r="BF111" s="28"/>
    </row>
    <row r="112" spans="1:58" ht="40.9" customHeight="1" outlineLevel="2">
      <c r="A112" s="73"/>
      <c r="B112" s="107"/>
      <c r="C112" s="108"/>
      <c r="D112" s="335"/>
      <c r="E112" s="333"/>
      <c r="F112" s="334">
        <v>2024</v>
      </c>
      <c r="G112" s="334">
        <v>2026</v>
      </c>
      <c r="H112" s="67" t="s">
        <v>667</v>
      </c>
      <c r="I112" s="87"/>
      <c r="J112" s="83"/>
      <c r="K112" s="83"/>
      <c r="L112" s="82" t="str">
        <f>IF(I112&lt;&gt;0,((VLOOKUP(I112,'1. Standard_Cost'!$B$4:$D$9,2)+VLOOKUP(I112,'1. Standard_Cost'!$B$4:$D$9,3))*J112*K112),"0")</f>
        <v>0</v>
      </c>
      <c r="M112" s="82">
        <f>L112*'1. Standard_Cost'!$F$4</f>
        <v>0</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 t="shared" si="167"/>
        <v>0</v>
      </c>
      <c r="AG112" s="83"/>
      <c r="AH112" s="83"/>
      <c r="AI112" s="83"/>
      <c r="AJ112" s="87"/>
      <c r="AK112" s="87"/>
      <c r="AL112" s="87"/>
      <c r="AM112" s="84">
        <f>AG112*'1. Standard_Cost'!$B$25+'Incremental_Cost Year 5'!AH112*'1. Standard_Cost'!$C$25+'Incremental_Cost Year 5'!AI112*'1. Standard_Cost'!$D$25+'Incremental_Cost Year 5'!AJ112+'Incremental_Cost Year 5'!AL112+AK112</f>
        <v>0</v>
      </c>
      <c r="AN112" s="84">
        <f>AM112*'1. Standard_Cost'!$C$29</f>
        <v>0</v>
      </c>
      <c r="AO112" s="87"/>
      <c r="AP112" s="160"/>
      <c r="AQ112" s="113">
        <f t="shared" si="168"/>
        <v>0</v>
      </c>
      <c r="AR112" s="113">
        <f t="shared" si="169"/>
        <v>0</v>
      </c>
      <c r="AS112" s="113">
        <f t="shared" si="170"/>
        <v>0</v>
      </c>
      <c r="AT112" s="113">
        <f t="shared" si="171"/>
        <v>0</v>
      </c>
      <c r="AU112" s="154"/>
      <c r="AV112" s="154"/>
      <c r="AW112" s="154"/>
      <c r="AX112" s="154"/>
      <c r="AY112" s="154"/>
      <c r="AZ112" s="154"/>
      <c r="BA112" s="154"/>
      <c r="BB112" s="155">
        <f t="shared" si="172"/>
        <v>0</v>
      </c>
      <c r="BC112" s="28"/>
      <c r="BD112" s="28"/>
      <c r="BE112" s="28"/>
      <c r="BF112" s="28"/>
    </row>
    <row r="113" spans="1:59" ht="78.75" outlineLevel="2">
      <c r="A113" s="73"/>
      <c r="B113" s="107"/>
      <c r="C113" s="108"/>
      <c r="D113" s="335"/>
      <c r="E113" s="333"/>
      <c r="F113" s="334">
        <v>2024</v>
      </c>
      <c r="G113" s="334">
        <v>2026</v>
      </c>
      <c r="H113" s="67" t="s">
        <v>666</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 t="shared" si="167"/>
        <v>0</v>
      </c>
      <c r="AG113" s="83"/>
      <c r="AH113" s="83"/>
      <c r="AI113" s="83"/>
      <c r="AJ113" s="87"/>
      <c r="AK113" s="87"/>
      <c r="AL113" s="87"/>
      <c r="AM113" s="84">
        <f>AG113*'1. Standard_Cost'!$B$25+'Incremental_Cost Year 5'!AH113*'1. Standard_Cost'!$C$25+'Incremental_Cost Year 5'!AI113*'1. Standard_Cost'!$D$25+'Incremental_Cost Year 5'!AJ113+'Incremental_Cost Year 5'!AL113+AK113</f>
        <v>0</v>
      </c>
      <c r="AN113" s="84">
        <f>AM113*'1. Standard_Cost'!$C$29</f>
        <v>0</v>
      </c>
      <c r="AO113" s="87"/>
      <c r="AP113" s="160"/>
      <c r="AQ113" s="113">
        <f t="shared" si="168"/>
        <v>0</v>
      </c>
      <c r="AR113" s="113">
        <f t="shared" si="169"/>
        <v>0</v>
      </c>
      <c r="AS113" s="113">
        <f t="shared" si="170"/>
        <v>0</v>
      </c>
      <c r="AT113" s="113">
        <f t="shared" si="171"/>
        <v>0</v>
      </c>
      <c r="AU113" s="154"/>
      <c r="AV113" s="154"/>
      <c r="AW113" s="154"/>
      <c r="AX113" s="154"/>
      <c r="AY113" s="154"/>
      <c r="AZ113" s="154"/>
      <c r="BA113" s="154"/>
      <c r="BB113" s="155">
        <f t="shared" si="172"/>
        <v>0</v>
      </c>
      <c r="BC113" s="28"/>
      <c r="BD113" s="28"/>
      <c r="BE113" s="28"/>
      <c r="BF113" s="28"/>
    </row>
    <row r="114" spans="1:59" ht="33.6" customHeight="1" outlineLevel="2">
      <c r="A114" s="73"/>
      <c r="B114" s="107"/>
      <c r="C114" s="108"/>
      <c r="D114" s="356" t="s">
        <v>588</v>
      </c>
      <c r="E114" s="231" t="s">
        <v>587</v>
      </c>
      <c r="F114" s="355">
        <v>2024</v>
      </c>
      <c r="G114" s="355">
        <v>2026</v>
      </c>
      <c r="H114" s="219" t="s">
        <v>199</v>
      </c>
      <c r="I114" s="227"/>
      <c r="J114" s="156"/>
      <c r="K114" s="156"/>
      <c r="L114" s="84">
        <f>SUM(L110:L113)</f>
        <v>0</v>
      </c>
      <c r="M114" s="84">
        <f>SUM(M110:M113)</f>
        <v>0</v>
      </c>
      <c r="N114" s="156"/>
      <c r="O114" s="156"/>
      <c r="P114" s="156"/>
      <c r="Q114" s="156"/>
      <c r="R114" s="84">
        <f t="shared" ref="R114:U114" si="173">SUM(R110:R113)</f>
        <v>0</v>
      </c>
      <c r="S114" s="84">
        <f t="shared" si="173"/>
        <v>0</v>
      </c>
      <c r="T114" s="84">
        <f t="shared" si="173"/>
        <v>0</v>
      </c>
      <c r="U114" s="84">
        <f t="shared" si="173"/>
        <v>0</v>
      </c>
      <c r="V114" s="156"/>
      <c r="W114" s="156"/>
      <c r="X114" s="156"/>
      <c r="Y114" s="84">
        <f>SUM(Y110:Y113)</f>
        <v>0</v>
      </c>
      <c r="Z114" s="156"/>
      <c r="AA114" s="156"/>
      <c r="AB114" s="84">
        <f t="shared" ref="AB114:AF114" si="174">SUM(AB110:AB113)</f>
        <v>0</v>
      </c>
      <c r="AC114" s="84">
        <f t="shared" si="174"/>
        <v>0</v>
      </c>
      <c r="AD114" s="84">
        <f t="shared" si="174"/>
        <v>0</v>
      </c>
      <c r="AE114" s="84">
        <f t="shared" si="174"/>
        <v>0</v>
      </c>
      <c r="AF114" s="84">
        <f t="shared" si="174"/>
        <v>0</v>
      </c>
      <c r="AG114" s="156"/>
      <c r="AH114" s="156"/>
      <c r="AI114" s="156"/>
      <c r="AJ114" s="84">
        <f t="shared" ref="AJ114:AN114" si="175">SUM(AJ110:AJ113)</f>
        <v>0</v>
      </c>
      <c r="AK114" s="84">
        <f t="shared" si="175"/>
        <v>0</v>
      </c>
      <c r="AL114" s="84">
        <f t="shared" si="175"/>
        <v>0</v>
      </c>
      <c r="AM114" s="84">
        <f t="shared" si="175"/>
        <v>0</v>
      </c>
      <c r="AN114" s="84">
        <f t="shared" si="175"/>
        <v>0</v>
      </c>
      <c r="AO114" s="157"/>
      <c r="AP114" s="158"/>
      <c r="AQ114" s="84">
        <f t="shared" ref="AQ114:BB114" si="176">SUM(AQ110:AQ113)</f>
        <v>0</v>
      </c>
      <c r="AR114" s="84">
        <f t="shared" si="176"/>
        <v>0</v>
      </c>
      <c r="AS114" s="84">
        <f t="shared" si="176"/>
        <v>0</v>
      </c>
      <c r="AT114" s="84">
        <f t="shared" si="176"/>
        <v>0</v>
      </c>
      <c r="AU114" s="84">
        <f t="shared" si="176"/>
        <v>0</v>
      </c>
      <c r="AV114" s="84">
        <f t="shared" si="176"/>
        <v>0</v>
      </c>
      <c r="AW114" s="84">
        <f t="shared" si="176"/>
        <v>0</v>
      </c>
      <c r="AX114" s="84">
        <f t="shared" si="176"/>
        <v>0</v>
      </c>
      <c r="AY114" s="84">
        <f t="shared" si="176"/>
        <v>0</v>
      </c>
      <c r="AZ114" s="84">
        <f t="shared" si="176"/>
        <v>0</v>
      </c>
      <c r="BA114" s="84">
        <f t="shared" si="176"/>
        <v>0</v>
      </c>
      <c r="BB114" s="84">
        <f t="shared" si="176"/>
        <v>0</v>
      </c>
      <c r="BC114" s="28"/>
      <c r="BD114" s="28"/>
      <c r="BE114" s="28"/>
      <c r="BF114" s="28"/>
    </row>
    <row r="115" spans="1:59" ht="52.9" customHeight="1" outlineLevel="2">
      <c r="A115" s="97"/>
      <c r="B115" s="179"/>
      <c r="C115" s="527" t="s">
        <v>589</v>
      </c>
      <c r="D115" s="527"/>
      <c r="E115" s="528"/>
      <c r="F115" s="177"/>
      <c r="G115" s="128"/>
      <c r="H115" s="98" t="s">
        <v>324</v>
      </c>
      <c r="I115" s="161"/>
      <c r="J115" s="161"/>
      <c r="K115" s="161"/>
      <c r="L115" s="162">
        <f>SUM(L125,L130,L134)</f>
        <v>0</v>
      </c>
      <c r="M115" s="162">
        <f>SUM(M125,M130,M134)</f>
        <v>0</v>
      </c>
      <c r="N115" s="161"/>
      <c r="O115" s="161"/>
      <c r="P115" s="161"/>
      <c r="Q115" s="161"/>
      <c r="R115" s="162">
        <f t="shared" ref="R115:U115" si="177">SUM(R125,R130,R134)</f>
        <v>0</v>
      </c>
      <c r="S115" s="162">
        <f t="shared" si="177"/>
        <v>0</v>
      </c>
      <c r="T115" s="162">
        <f t="shared" si="177"/>
        <v>0</v>
      </c>
      <c r="U115" s="162">
        <f t="shared" si="177"/>
        <v>0</v>
      </c>
      <c r="V115" s="161"/>
      <c r="W115" s="161"/>
      <c r="X115" s="161"/>
      <c r="Y115" s="162">
        <f>SUM(Y125,Y130,Y134)</f>
        <v>0</v>
      </c>
      <c r="Z115" s="162"/>
      <c r="AA115" s="162"/>
      <c r="AB115" s="162">
        <f t="shared" ref="AB115:AF115" si="178">SUM(AB125,AB130,AB134)</f>
        <v>0</v>
      </c>
      <c r="AC115" s="162">
        <f t="shared" si="178"/>
        <v>0</v>
      </c>
      <c r="AD115" s="162">
        <f t="shared" si="178"/>
        <v>0</v>
      </c>
      <c r="AE115" s="162">
        <f t="shared" si="178"/>
        <v>0</v>
      </c>
      <c r="AF115" s="162">
        <f t="shared" si="178"/>
        <v>0</v>
      </c>
      <c r="AG115" s="161"/>
      <c r="AH115" s="161"/>
      <c r="AI115" s="161"/>
      <c r="AJ115" s="162">
        <f t="shared" ref="AJ115:AN115" si="179">SUM(AJ125,AJ130,AJ134)</f>
        <v>0</v>
      </c>
      <c r="AK115" s="162">
        <f t="shared" si="179"/>
        <v>0</v>
      </c>
      <c r="AL115" s="162">
        <f t="shared" si="179"/>
        <v>0</v>
      </c>
      <c r="AM115" s="162">
        <f t="shared" si="179"/>
        <v>0</v>
      </c>
      <c r="AN115" s="162">
        <f t="shared" si="179"/>
        <v>0</v>
      </c>
      <c r="AO115" s="163"/>
      <c r="AP115" s="164"/>
      <c r="AQ115" s="162">
        <f t="shared" ref="AQ115:BB115" si="180">SUM(AQ125,AQ130,AQ134)</f>
        <v>0</v>
      </c>
      <c r="AR115" s="162">
        <f t="shared" si="180"/>
        <v>0</v>
      </c>
      <c r="AS115" s="162">
        <f t="shared" si="180"/>
        <v>0</v>
      </c>
      <c r="AT115" s="162">
        <f t="shared" si="180"/>
        <v>0</v>
      </c>
      <c r="AU115" s="162">
        <f t="shared" si="180"/>
        <v>0</v>
      </c>
      <c r="AV115" s="162">
        <f t="shared" si="180"/>
        <v>0</v>
      </c>
      <c r="AW115" s="162">
        <f t="shared" si="180"/>
        <v>0</v>
      </c>
      <c r="AX115" s="162">
        <f t="shared" si="180"/>
        <v>0</v>
      </c>
      <c r="AY115" s="162">
        <f t="shared" si="180"/>
        <v>0</v>
      </c>
      <c r="AZ115" s="162">
        <f t="shared" si="180"/>
        <v>0</v>
      </c>
      <c r="BA115" s="162">
        <f t="shared" si="180"/>
        <v>0</v>
      </c>
      <c r="BB115" s="162">
        <f t="shared" si="180"/>
        <v>0</v>
      </c>
      <c r="BC115" s="28"/>
      <c r="BD115" s="28"/>
      <c r="BE115" s="28"/>
      <c r="BF115" s="28"/>
    </row>
    <row r="116" spans="1:59" ht="47.25" outlineLevel="2">
      <c r="A116" s="73"/>
      <c r="B116" s="107"/>
      <c r="C116" s="189"/>
      <c r="D116" s="335"/>
      <c r="E116" s="333"/>
      <c r="F116" s="334">
        <v>2024</v>
      </c>
      <c r="G116" s="334">
        <v>2026</v>
      </c>
      <c r="H116" s="70" t="s">
        <v>700</v>
      </c>
      <c r="I116" s="87"/>
      <c r="J116" s="83"/>
      <c r="K116" s="83"/>
      <c r="L116" s="82" t="str">
        <f>IF(I116&lt;&gt;0,((VLOOKUP(I116,'1. Standard_Cost'!$B$4:$D$9,2)+VLOOKUP(I116,'1. Standard_Cost'!$B$4:$D$9,3))*J116*K116),"0")</f>
        <v>0</v>
      </c>
      <c r="M116" s="82">
        <f>L116*'1. Standard_Cost'!$F$4</f>
        <v>0</v>
      </c>
      <c r="N116" s="83"/>
      <c r="O116" s="83"/>
      <c r="P116" s="83"/>
      <c r="Q116" s="83"/>
      <c r="R116" s="84">
        <f>'1. Standard_Cost'!$B$13*N116*P116</f>
        <v>0</v>
      </c>
      <c r="S116" s="84">
        <f>N116*O116*P116*'1. Standard_Cost'!$C$13</f>
        <v>0</v>
      </c>
      <c r="T116" s="84">
        <f>N116*P116*Q116*'1. Standard_Cost'!$D$13</f>
        <v>0</v>
      </c>
      <c r="U116" s="84">
        <f>N116*O116*'1. Standard_Cost'!$E$13</f>
        <v>0</v>
      </c>
      <c r="V116" s="83"/>
      <c r="W116" s="83"/>
      <c r="X116" s="83"/>
      <c r="Y116" s="84">
        <f>+V116*((X116*'1. Standard_Cost'!$B$17)+(W116*X116*'1. Standard_Cost'!$C$17))</f>
        <v>0</v>
      </c>
      <c r="Z116" s="83"/>
      <c r="AA116" s="83"/>
      <c r="AB116" s="84">
        <f>+Z116*'1. Standard_Cost'!$B$21+AA116*'1. Standard_Cost'!$C$21</f>
        <v>0</v>
      </c>
      <c r="AC116" s="85"/>
      <c r="AD116" s="86"/>
      <c r="AE116" s="84">
        <f>SUM(AD116,AC116,AB116,Y116,U116,T116,S116,R116)*'1. Standard_Cost'!$B$29</f>
        <v>0</v>
      </c>
      <c r="AF116" s="84">
        <f t="shared" ref="AF116:AF120" si="181">SUM(AE116,AD116,AC116,AB116,Y116,U116,T116,S116,R116)</f>
        <v>0</v>
      </c>
      <c r="AG116" s="83"/>
      <c r="AH116" s="83"/>
      <c r="AI116" s="83"/>
      <c r="AJ116" s="87"/>
      <c r="AK116" s="87"/>
      <c r="AL116" s="87"/>
      <c r="AM116" s="84">
        <f>AG116*'1. Standard_Cost'!$B$25+'Incremental_Cost Year 5'!AH116*'1. Standard_Cost'!$C$25+'Incremental_Cost Year 5'!AI116*'1. Standard_Cost'!$D$25+'Incremental_Cost Year 5'!AJ116+'Incremental_Cost Year 5'!AL116+AK116</f>
        <v>0</v>
      </c>
      <c r="AN116" s="84">
        <f>AM116*'1. Standard_Cost'!$C$29</f>
        <v>0</v>
      </c>
      <c r="AO116" s="87"/>
      <c r="AP116" s="160"/>
      <c r="AQ116" s="113">
        <f t="shared" ref="AQ116:AQ120" si="182">L116+M116</f>
        <v>0</v>
      </c>
      <c r="AR116" s="113">
        <f t="shared" ref="AR116:AR120" si="183">AF116</f>
        <v>0</v>
      </c>
      <c r="AS116" s="113">
        <f t="shared" ref="AS116:AS120" si="184">AM116+AN116</f>
        <v>0</v>
      </c>
      <c r="AT116" s="113">
        <f t="shared" ref="AT116:AT120" si="185">SUM(AQ116,AR116,AS116)</f>
        <v>0</v>
      </c>
      <c r="AU116" s="154"/>
      <c r="AV116" s="154"/>
      <c r="AW116" s="154"/>
      <c r="AX116" s="154"/>
      <c r="AY116" s="154"/>
      <c r="AZ116" s="154"/>
      <c r="BA116" s="154"/>
      <c r="BB116" s="155">
        <f t="shared" ref="BB116:BB120" si="186">SUM(AU116:BA116)-AT116</f>
        <v>0</v>
      </c>
      <c r="BC116" s="28"/>
      <c r="BD116" s="337"/>
      <c r="BE116" s="337"/>
      <c r="BF116" s="337"/>
      <c r="BG116" s="337"/>
    </row>
    <row r="117" spans="1:59" ht="63" outlineLevel="2">
      <c r="A117" s="73"/>
      <c r="B117" s="107"/>
      <c r="C117" s="189"/>
      <c r="D117" s="335"/>
      <c r="E117" s="333"/>
      <c r="F117" s="334">
        <v>2024</v>
      </c>
      <c r="G117" s="334">
        <v>2024</v>
      </c>
      <c r="H117" s="67" t="s">
        <v>724</v>
      </c>
      <c r="I117" s="87"/>
      <c r="J117" s="83"/>
      <c r="K117" s="83"/>
      <c r="L117" s="82" t="str">
        <f>IF(I117&lt;&gt;0,((VLOOKUP(I117,'1. Standard_Cost'!$B$4:$D$9,2)+VLOOKUP(I117,'1. Standard_Cost'!$B$4:$D$9,3))*J117*K117),"0")</f>
        <v>0</v>
      </c>
      <c r="M117" s="82">
        <f>L117*'1. Standard_Cost'!$F$4</f>
        <v>0</v>
      </c>
      <c r="N117" s="83"/>
      <c r="O117" s="83"/>
      <c r="P117" s="83"/>
      <c r="Q117" s="83"/>
      <c r="R117" s="84">
        <f>'1. Standard_Cost'!$B$13*N117*P117</f>
        <v>0</v>
      </c>
      <c r="S117" s="84">
        <f>N117*O117*P117*'1. Standard_Cost'!$C$13</f>
        <v>0</v>
      </c>
      <c r="T117" s="84">
        <f>N117*P117*Q117*'1. Standard_Cost'!$D$13</f>
        <v>0</v>
      </c>
      <c r="U117" s="84">
        <f>N117*O117*'1. Standard_Cost'!$E$13</f>
        <v>0</v>
      </c>
      <c r="V117" s="83"/>
      <c r="W117" s="83"/>
      <c r="X117" s="83"/>
      <c r="Y117" s="84">
        <f>+V117*((X117*'1. Standard_Cost'!$B$17)+(W117*X117*'1. Standard_Cost'!$C$17))</f>
        <v>0</v>
      </c>
      <c r="Z117" s="83"/>
      <c r="AA117" s="83"/>
      <c r="AB117" s="84">
        <f>+Z117*'1. Standard_Cost'!$B$21+AA117*'1. Standard_Cost'!$C$21</f>
        <v>0</v>
      </c>
      <c r="AC117" s="85"/>
      <c r="AD117" s="86"/>
      <c r="AE117" s="84">
        <f>SUM(AD117,AC117,AB117,Y117,U117,T117,S117,R117)*'1. Standard_Cost'!$B$29</f>
        <v>0</v>
      </c>
      <c r="AF117" s="84">
        <f t="shared" ref="AF117" si="187">SUM(AE117,AD117,AC117,AB117,Y117,U117,T117,S117,R117)</f>
        <v>0</v>
      </c>
      <c r="AG117" s="83"/>
      <c r="AH117" s="83"/>
      <c r="AI117" s="83"/>
      <c r="AJ117" s="87"/>
      <c r="AK117" s="87"/>
      <c r="AL117" s="87"/>
      <c r="AM117" s="84">
        <f>AG117*'1. Standard_Cost'!$B$25+'Incremental_Cost Year 5'!AH117*'1. Standard_Cost'!$C$25+'Incremental_Cost Year 5'!AI117*'1. Standard_Cost'!$D$25+'Incremental_Cost Year 5'!AJ117+'Incremental_Cost Year 5'!AL117+AK117</f>
        <v>0</v>
      </c>
      <c r="AN117" s="84">
        <f>AM117*'1. Standard_Cost'!$C$29</f>
        <v>0</v>
      </c>
      <c r="AO117" s="87"/>
      <c r="AP117" s="160"/>
      <c r="AQ117" s="113">
        <f t="shared" ref="AQ117" si="188">L117+M117</f>
        <v>0</v>
      </c>
      <c r="AR117" s="113">
        <f t="shared" ref="AR117" si="189">AF117</f>
        <v>0</v>
      </c>
      <c r="AS117" s="113">
        <f t="shared" ref="AS117" si="190">AM117+AN117</f>
        <v>0</v>
      </c>
      <c r="AT117" s="113">
        <f t="shared" ref="AT117" si="191">SUM(AQ117,AR117,AS117)</f>
        <v>0</v>
      </c>
      <c r="AU117" s="154"/>
      <c r="AV117" s="154"/>
      <c r="AW117" s="154"/>
      <c r="AX117" s="154"/>
      <c r="AY117" s="154"/>
      <c r="AZ117" s="154"/>
      <c r="BA117" s="154"/>
      <c r="BB117" s="155">
        <f t="shared" ref="BB117" si="192">SUM(AU117:BA117)-AT117</f>
        <v>0</v>
      </c>
      <c r="BC117" s="28"/>
      <c r="BD117" s="337"/>
      <c r="BE117" s="337"/>
      <c r="BF117" s="337"/>
      <c r="BG117" s="337"/>
    </row>
    <row r="118" spans="1:59" ht="63" outlineLevel="2">
      <c r="A118" s="73"/>
      <c r="B118" s="107"/>
      <c r="C118" s="189"/>
      <c r="D118" s="335"/>
      <c r="E118" s="333"/>
      <c r="F118" s="334">
        <v>2024</v>
      </c>
      <c r="G118" s="334">
        <v>2026</v>
      </c>
      <c r="H118" s="70" t="s">
        <v>701</v>
      </c>
      <c r="I118" s="87"/>
      <c r="J118" s="83"/>
      <c r="K118" s="83"/>
      <c r="L118" s="82" t="str">
        <f>IF(I118&lt;&gt;0,((VLOOKUP(I118,'1. Standard_Cost'!$B$4:$D$9,2)+VLOOKUP(I118,'1. Standard_Cost'!$B$4:$D$9,3))*J118*K118),"0")</f>
        <v>0</v>
      </c>
      <c r="M118" s="82">
        <f>L118*'1. Standard_Cost'!$F$4</f>
        <v>0</v>
      </c>
      <c r="N118" s="83"/>
      <c r="O118" s="83"/>
      <c r="P118" s="83"/>
      <c r="Q118" s="83"/>
      <c r="R118" s="84">
        <f>'1. Standard_Cost'!$B$13*N118*P118</f>
        <v>0</v>
      </c>
      <c r="S118" s="84">
        <f>N118*O118*P118*'1. Standard_Cost'!$C$13</f>
        <v>0</v>
      </c>
      <c r="T118" s="84">
        <f>N118*P118*Q118*'1. Standard_Cost'!$D$13</f>
        <v>0</v>
      </c>
      <c r="U118" s="84">
        <f>N118*O118*'1. Standard_Cost'!$E$13</f>
        <v>0</v>
      </c>
      <c r="V118" s="83"/>
      <c r="W118" s="83"/>
      <c r="X118" s="83"/>
      <c r="Y118" s="84">
        <f>+V118*((X118*'1. Standard_Cost'!$B$17)+(W118*X118*'1. Standard_Cost'!$C$17))</f>
        <v>0</v>
      </c>
      <c r="Z118" s="83"/>
      <c r="AA118" s="83"/>
      <c r="AB118" s="84">
        <f>+Z118*'1. Standard_Cost'!$B$21+AA118*'1. Standard_Cost'!$C$21</f>
        <v>0</v>
      </c>
      <c r="AC118" s="85"/>
      <c r="AD118" s="86"/>
      <c r="AE118" s="84">
        <f>SUM(AD118,AC118,AB118,Y118,U118,T118,S118,R118)*'1. Standard_Cost'!$B$29</f>
        <v>0</v>
      </c>
      <c r="AF118" s="84">
        <f t="shared" si="181"/>
        <v>0</v>
      </c>
      <c r="AG118" s="83"/>
      <c r="AH118" s="83"/>
      <c r="AI118" s="83"/>
      <c r="AJ118" s="87"/>
      <c r="AK118" s="87"/>
      <c r="AL118" s="87"/>
      <c r="AM118" s="84">
        <f>AG118*'1. Standard_Cost'!$B$25+'Incremental_Cost Year 5'!AH118*'1. Standard_Cost'!$C$25+'Incremental_Cost Year 5'!AI118*'1. Standard_Cost'!$D$25+'Incremental_Cost Year 5'!AJ118+'Incremental_Cost Year 5'!AL118+AK118</f>
        <v>0</v>
      </c>
      <c r="AN118" s="84">
        <f>AM118*'1. Standard_Cost'!$C$29</f>
        <v>0</v>
      </c>
      <c r="AO118" s="87"/>
      <c r="AP118" s="160"/>
      <c r="AQ118" s="113">
        <f t="shared" si="182"/>
        <v>0</v>
      </c>
      <c r="AR118" s="113">
        <f t="shared" si="183"/>
        <v>0</v>
      </c>
      <c r="AS118" s="113">
        <f t="shared" si="184"/>
        <v>0</v>
      </c>
      <c r="AT118" s="113">
        <f t="shared" si="185"/>
        <v>0</v>
      </c>
      <c r="AU118" s="154"/>
      <c r="AV118" s="154"/>
      <c r="AW118" s="154"/>
      <c r="AX118" s="154"/>
      <c r="AY118" s="154"/>
      <c r="AZ118" s="154"/>
      <c r="BA118" s="154"/>
      <c r="BB118" s="155">
        <f t="shared" si="186"/>
        <v>0</v>
      </c>
      <c r="BC118" s="28"/>
      <c r="BD118" s="337"/>
      <c r="BE118" s="337"/>
      <c r="BF118" s="337"/>
      <c r="BG118" s="337"/>
    </row>
    <row r="119" spans="1:59" ht="63" outlineLevel="2">
      <c r="A119" s="73"/>
      <c r="B119" s="107"/>
      <c r="C119" s="189"/>
      <c r="D119" s="335"/>
      <c r="E119" s="333"/>
      <c r="F119" s="334">
        <v>2024</v>
      </c>
      <c r="G119" s="334">
        <v>2026</v>
      </c>
      <c r="H119" s="70" t="s">
        <v>702</v>
      </c>
      <c r="I119" s="87"/>
      <c r="J119" s="83"/>
      <c r="K119" s="83"/>
      <c r="L119" s="82" t="str">
        <f>IF(I119&lt;&gt;0,((VLOOKUP(I119,'1. Standard_Cost'!$B$4:$D$9,2)+VLOOKUP(I119,'1. Standard_Cost'!$B$4:$D$9,3))*J119*K119),"0")</f>
        <v>0</v>
      </c>
      <c r="M119" s="82">
        <f>L119*'1. Standard_Cost'!$F$4</f>
        <v>0</v>
      </c>
      <c r="N119" s="83"/>
      <c r="O119" s="83"/>
      <c r="P119" s="83"/>
      <c r="Q119" s="83"/>
      <c r="R119" s="84">
        <f>'1. Standard_Cost'!$B$13*N119*P119</f>
        <v>0</v>
      </c>
      <c r="S119" s="84">
        <f>N119*O119*P119*'1. Standard_Cost'!$C$13</f>
        <v>0</v>
      </c>
      <c r="T119" s="84">
        <f>N119*P119*Q119*'1. Standard_Cost'!$D$13</f>
        <v>0</v>
      </c>
      <c r="U119" s="84">
        <f>N119*O119*'1. Standard_Cost'!$E$13</f>
        <v>0</v>
      </c>
      <c r="V119" s="83"/>
      <c r="W119" s="83"/>
      <c r="X119" s="83"/>
      <c r="Y119" s="84">
        <f>+V119*((X119*'1. Standard_Cost'!$B$17)+(W119*X119*'1. Standard_Cost'!$C$17))</f>
        <v>0</v>
      </c>
      <c r="Z119" s="83"/>
      <c r="AA119" s="83"/>
      <c r="AB119" s="84">
        <f>+Z119*'1. Standard_Cost'!$B$21+AA119*'1. Standard_Cost'!$C$21</f>
        <v>0</v>
      </c>
      <c r="AC119" s="85"/>
      <c r="AD119" s="86"/>
      <c r="AE119" s="84">
        <f>SUM(AD119,AC119,AB119,Y119,U119,T119,S119,R119)*'1. Standard_Cost'!$B$29</f>
        <v>0</v>
      </c>
      <c r="AF119" s="84">
        <f t="shared" si="181"/>
        <v>0</v>
      </c>
      <c r="AG119" s="83"/>
      <c r="AH119" s="83"/>
      <c r="AI119" s="83"/>
      <c r="AJ119" s="87"/>
      <c r="AK119" s="87"/>
      <c r="AL119" s="87"/>
      <c r="AM119" s="84">
        <f>AG119*'1. Standard_Cost'!$B$25+'Incremental_Cost Year 5'!AH119*'1. Standard_Cost'!$C$25+'Incremental_Cost Year 5'!AI119*'1. Standard_Cost'!$D$25+'Incremental_Cost Year 5'!AJ119+'Incremental_Cost Year 5'!AL119+AK119</f>
        <v>0</v>
      </c>
      <c r="AN119" s="84">
        <f>AM119*'1. Standard_Cost'!$C$29</f>
        <v>0</v>
      </c>
      <c r="AO119" s="87"/>
      <c r="AP119" s="160"/>
      <c r="AQ119" s="113">
        <f t="shared" si="182"/>
        <v>0</v>
      </c>
      <c r="AR119" s="113">
        <f t="shared" si="183"/>
        <v>0</v>
      </c>
      <c r="AS119" s="113">
        <f t="shared" si="184"/>
        <v>0</v>
      </c>
      <c r="AT119" s="113">
        <f t="shared" si="185"/>
        <v>0</v>
      </c>
      <c r="AU119" s="154"/>
      <c r="AV119" s="154"/>
      <c r="AW119" s="154"/>
      <c r="AX119" s="154"/>
      <c r="AY119" s="154"/>
      <c r="AZ119" s="154"/>
      <c r="BA119" s="154"/>
      <c r="BB119" s="336">
        <f t="shared" si="186"/>
        <v>0</v>
      </c>
      <c r="BC119" s="28"/>
      <c r="BD119" s="337"/>
      <c r="BE119" s="337"/>
      <c r="BF119" s="337"/>
      <c r="BG119" s="337"/>
    </row>
    <row r="120" spans="1:59" ht="94.5" outlineLevel="2">
      <c r="A120" s="73"/>
      <c r="B120" s="107"/>
      <c r="C120" s="189"/>
      <c r="D120" s="193"/>
      <c r="E120" s="187"/>
      <c r="F120" s="334">
        <v>2024</v>
      </c>
      <c r="G120" s="334">
        <v>2026</v>
      </c>
      <c r="H120" s="70" t="s">
        <v>703</v>
      </c>
      <c r="I120" s="87"/>
      <c r="J120" s="249"/>
      <c r="K120" s="83"/>
      <c r="L120" s="82" t="str">
        <f>IF(I120&lt;&gt;0,((VLOOKUP(I120,'1. Standard_Cost'!$B$4:$D$9,2)+VLOOKUP(I120,'1. Standard_Cost'!$B$4:$D$9,3))*J120*K120),"0")</f>
        <v>0</v>
      </c>
      <c r="M120" s="82">
        <f>L120*'1. Standard_Cost'!$F$4</f>
        <v>0</v>
      </c>
      <c r="N120" s="83"/>
      <c r="O120" s="83"/>
      <c r="P120" s="83"/>
      <c r="Q120" s="83"/>
      <c r="R120" s="84">
        <f>'1. Standard_Cost'!$B$13*N120*P120</f>
        <v>0</v>
      </c>
      <c r="S120" s="84">
        <f>N120*O120*P120*'1. Standard_Cost'!$C$13</f>
        <v>0</v>
      </c>
      <c r="T120" s="84">
        <f>N120*P120*Q120*'1. Standard_Cost'!$D$13</f>
        <v>0</v>
      </c>
      <c r="U120" s="84">
        <f>N120*O120*'1. Standard_Cost'!$E$13</f>
        <v>0</v>
      </c>
      <c r="V120" s="83"/>
      <c r="W120" s="83"/>
      <c r="X120" s="83"/>
      <c r="Y120" s="84">
        <f>+V120*((X120*'1. Standard_Cost'!$B$17)+(W120*X120*'1. Standard_Cost'!$C$17))</f>
        <v>0</v>
      </c>
      <c r="Z120" s="83"/>
      <c r="AA120" s="83"/>
      <c r="AB120" s="84">
        <f>+Z120*'1. Standard_Cost'!$B$21+AA120*'1. Standard_Cost'!$C$21</f>
        <v>0</v>
      </c>
      <c r="AC120" s="85"/>
      <c r="AD120" s="86"/>
      <c r="AE120" s="84">
        <f>SUM(AD120,AC120,AB120,Y120,U120,T120,S120,R120)*'1. Standard_Cost'!$B$29</f>
        <v>0</v>
      </c>
      <c r="AF120" s="84">
        <f t="shared" si="181"/>
        <v>0</v>
      </c>
      <c r="AG120" s="83"/>
      <c r="AH120" s="83"/>
      <c r="AI120" s="83"/>
      <c r="AJ120" s="87"/>
      <c r="AK120" s="87"/>
      <c r="AL120" s="87"/>
      <c r="AM120" s="84">
        <f>AG120*'1. Standard_Cost'!$B$25+'Incremental_Cost Year 5'!AH120*'1. Standard_Cost'!$C$25+'Incremental_Cost Year 5'!AI120*'1. Standard_Cost'!$D$25+'Incremental_Cost Year 5'!AJ120+'Incremental_Cost Year 5'!AL120+AK120</f>
        <v>0</v>
      </c>
      <c r="AN120" s="84">
        <f>AM120*'1. Standard_Cost'!$C$29</f>
        <v>0</v>
      </c>
      <c r="AO120" s="87"/>
      <c r="AP120" s="160"/>
      <c r="AQ120" s="113">
        <f t="shared" si="182"/>
        <v>0</v>
      </c>
      <c r="AR120" s="113">
        <f t="shared" si="183"/>
        <v>0</v>
      </c>
      <c r="AS120" s="113">
        <f t="shared" si="184"/>
        <v>0</v>
      </c>
      <c r="AT120" s="113">
        <f t="shared" si="185"/>
        <v>0</v>
      </c>
      <c r="AU120" s="154"/>
      <c r="AV120" s="154"/>
      <c r="AW120" s="154"/>
      <c r="AX120" s="154"/>
      <c r="AY120" s="154"/>
      <c r="AZ120" s="154"/>
      <c r="BA120" s="154"/>
      <c r="BB120" s="336">
        <f t="shared" si="186"/>
        <v>0</v>
      </c>
      <c r="BC120" s="28"/>
      <c r="BD120" s="337"/>
      <c r="BE120" s="337"/>
      <c r="BF120" s="337"/>
      <c r="BG120" s="337"/>
    </row>
    <row r="121" spans="1:59" ht="78.75" outlineLevel="2">
      <c r="A121" s="73"/>
      <c r="B121" s="107"/>
      <c r="C121" s="189"/>
      <c r="D121" s="193"/>
      <c r="E121" s="187"/>
      <c r="F121" s="334">
        <v>2024</v>
      </c>
      <c r="G121" s="334">
        <v>2026</v>
      </c>
      <c r="H121" s="67" t="s">
        <v>704</v>
      </c>
      <c r="I121" s="87"/>
      <c r="J121" s="249"/>
      <c r="K121" s="83"/>
      <c r="L121" s="82" t="str">
        <f>IF(I121&lt;&gt;0,((VLOOKUP(I121,'1. Standard_Cost'!$B$4:$D$9,2)+VLOOKUP(I121,'1. Standard_Cost'!$B$4:$D$9,3))*J121*K121),"0")</f>
        <v>0</v>
      </c>
      <c r="M121" s="82">
        <f>L121*'1. Standard_Cost'!$F$4</f>
        <v>0</v>
      </c>
      <c r="N121" s="83"/>
      <c r="O121" s="83"/>
      <c r="P121" s="83"/>
      <c r="Q121" s="83"/>
      <c r="R121" s="84">
        <f>'1. Standard_Cost'!$B$13*N121*P121</f>
        <v>0</v>
      </c>
      <c r="S121" s="84">
        <f>N121*O121*P121*'1. Standard_Cost'!$C$13</f>
        <v>0</v>
      </c>
      <c r="T121" s="84">
        <f>N121*P121*Q121*'1. Standard_Cost'!$D$13</f>
        <v>0</v>
      </c>
      <c r="U121" s="84">
        <f>N121*O121*'1. Standard_Cost'!$E$13</f>
        <v>0</v>
      </c>
      <c r="V121" s="83"/>
      <c r="W121" s="83"/>
      <c r="X121" s="83"/>
      <c r="Y121" s="84">
        <f>+V121*((X121*'1. Standard_Cost'!$B$17)+(W121*X121*'1. Standard_Cost'!$C$17))</f>
        <v>0</v>
      </c>
      <c r="Z121" s="83"/>
      <c r="AA121" s="83"/>
      <c r="AB121" s="84">
        <f>+Z121*'1. Standard_Cost'!$B$21+AA121*'1. Standard_Cost'!$C$21</f>
        <v>0</v>
      </c>
      <c r="AC121" s="85"/>
      <c r="AD121" s="86"/>
      <c r="AE121" s="84">
        <f>SUM(AD121,AC121,AB121,Y121,U121,T121,S121,R121)*'1. Standard_Cost'!$B$29</f>
        <v>0</v>
      </c>
      <c r="AF121" s="84">
        <f>SUM(AE121,AD121,AC121,AB121,Y121,U121,T121,S121,R121)</f>
        <v>0</v>
      </c>
      <c r="AG121" s="83"/>
      <c r="AH121" s="83"/>
      <c r="AI121" s="83"/>
      <c r="AJ121" s="87"/>
      <c r="AK121" s="87"/>
      <c r="AL121" s="87"/>
      <c r="AM121" s="84">
        <f>AG121*'1. Standard_Cost'!$B$25+'Incremental_Cost Year 5'!AH121*'1. Standard_Cost'!$C$25+'Incremental_Cost Year 5'!AI121*'1. Standard_Cost'!$D$25+'Incremental_Cost Year 5'!AJ121+'Incremental_Cost Year 5'!AL121+AK121</f>
        <v>0</v>
      </c>
      <c r="AN121" s="84">
        <f>AM121*'1. Standard_Cost'!$C$29</f>
        <v>0</v>
      </c>
      <c r="AO121" s="87"/>
      <c r="AP121" s="160"/>
      <c r="AQ121" s="113">
        <f>L121+M121</f>
        <v>0</v>
      </c>
      <c r="AR121" s="113">
        <f>AF121</f>
        <v>0</v>
      </c>
      <c r="AS121" s="113">
        <f>AM121+AN121</f>
        <v>0</v>
      </c>
      <c r="AT121" s="113">
        <f>SUM(AQ121,AR121,AS121)</f>
        <v>0</v>
      </c>
      <c r="AU121" s="154"/>
      <c r="AV121" s="154"/>
      <c r="AW121" s="154"/>
      <c r="AX121" s="154"/>
      <c r="AY121" s="154"/>
      <c r="AZ121" s="154"/>
      <c r="BA121" s="154"/>
      <c r="BB121" s="336">
        <f>SUM(AU121:BA121)-AT121</f>
        <v>0</v>
      </c>
      <c r="BC121" s="28"/>
      <c r="BD121" s="337"/>
      <c r="BE121" s="337"/>
      <c r="BF121" s="337"/>
      <c r="BG121" s="337"/>
    </row>
    <row r="122" spans="1:59" ht="90" outlineLevel="2">
      <c r="A122" s="73"/>
      <c r="B122" s="107"/>
      <c r="C122" s="189"/>
      <c r="D122" s="193"/>
      <c r="E122" s="187"/>
      <c r="F122" s="334">
        <v>2024</v>
      </c>
      <c r="G122" s="334">
        <v>2026</v>
      </c>
      <c r="H122" s="345" t="s">
        <v>705</v>
      </c>
      <c r="I122" s="87"/>
      <c r="J122" s="249"/>
      <c r="K122" s="83"/>
      <c r="L122" s="82" t="str">
        <f>IF(I122&lt;&gt;0,((VLOOKUP(I122,'1. Standard_Cost'!$B$4:$D$9,2)+VLOOKUP(I122,'1. Standard_Cost'!$B$4:$D$9,3))*J122*K122),"0")</f>
        <v>0</v>
      </c>
      <c r="M122" s="82">
        <f>L122*'1. Standard_Cost'!$F$4</f>
        <v>0</v>
      </c>
      <c r="N122" s="83"/>
      <c r="O122" s="83"/>
      <c r="P122" s="83"/>
      <c r="Q122" s="83"/>
      <c r="R122" s="84">
        <f>'1. Standard_Cost'!$B$13*N122*P122</f>
        <v>0</v>
      </c>
      <c r="S122" s="84">
        <f>N122*O122*P122*'1. Standard_Cost'!$C$13</f>
        <v>0</v>
      </c>
      <c r="T122" s="84">
        <f>N122*P122*Q122*'1. Standard_Cost'!$D$13</f>
        <v>0</v>
      </c>
      <c r="U122" s="84">
        <f>N122*O122*'1. Standard_Cost'!$E$13</f>
        <v>0</v>
      </c>
      <c r="V122" s="83"/>
      <c r="W122" s="83"/>
      <c r="X122" s="83"/>
      <c r="Y122" s="84">
        <f>+V122*((X122*'1. Standard_Cost'!$B$17)+(W122*X122*'1. Standard_Cost'!$C$17))</f>
        <v>0</v>
      </c>
      <c r="Z122" s="83"/>
      <c r="AA122" s="83"/>
      <c r="AB122" s="84">
        <f>+Z122*'1. Standard_Cost'!$B$21+AA122*'1. Standard_Cost'!$C$21</f>
        <v>0</v>
      </c>
      <c r="AC122" s="85"/>
      <c r="AD122" s="86"/>
      <c r="AE122" s="84">
        <f>SUM(AD122,AC122,AB122,Y122,U122,T122,S122,R122)*'1. Standard_Cost'!$B$29</f>
        <v>0</v>
      </c>
      <c r="AF122" s="84">
        <f t="shared" ref="AF122:AF124" si="193">SUM(AE122,AD122,AC122,AB122,Y122,U122,T122,S122,R122)</f>
        <v>0</v>
      </c>
      <c r="AG122" s="83"/>
      <c r="AH122" s="83"/>
      <c r="AI122" s="83"/>
      <c r="AJ122" s="87"/>
      <c r="AK122" s="87"/>
      <c r="AL122" s="87"/>
      <c r="AM122" s="84">
        <f>AG122*'1. Standard_Cost'!$B$25+'Incremental_Cost Year 5'!AH122*'1. Standard_Cost'!$C$25+'Incremental_Cost Year 5'!AI122*'1. Standard_Cost'!$D$25+'Incremental_Cost Year 5'!AJ122+'Incremental_Cost Year 5'!AL122+AK122</f>
        <v>0</v>
      </c>
      <c r="AN122" s="84">
        <f>AM122*'1. Standard_Cost'!$C$29</f>
        <v>0</v>
      </c>
      <c r="AO122" s="87"/>
      <c r="AP122" s="160"/>
      <c r="AQ122" s="113">
        <f t="shared" ref="AQ122:AQ124" si="194">L122+M122</f>
        <v>0</v>
      </c>
      <c r="AR122" s="113">
        <f t="shared" ref="AR122:AR124" si="195">AF122</f>
        <v>0</v>
      </c>
      <c r="AS122" s="113">
        <f t="shared" ref="AS122:AS124" si="196">AM122+AN122</f>
        <v>0</v>
      </c>
      <c r="AT122" s="113">
        <f t="shared" ref="AT122:AT124" si="197">SUM(AQ122,AR122,AS122)</f>
        <v>0</v>
      </c>
      <c r="AU122" s="154"/>
      <c r="AV122" s="154"/>
      <c r="AW122" s="154"/>
      <c r="AX122" s="154"/>
      <c r="AY122" s="154"/>
      <c r="AZ122" s="154"/>
      <c r="BA122" s="154"/>
      <c r="BB122" s="336">
        <f t="shared" ref="BB122:BB124" si="198">SUM(AU122:BA122)-AT122</f>
        <v>0</v>
      </c>
      <c r="BC122" s="28"/>
      <c r="BD122" s="337"/>
      <c r="BE122" s="337"/>
      <c r="BF122" s="337"/>
      <c r="BG122" s="337"/>
    </row>
    <row r="123" spans="1:59" ht="15.75" outlineLevel="2">
      <c r="A123" s="73"/>
      <c r="B123" s="107"/>
      <c r="C123" s="189"/>
      <c r="D123" s="193"/>
      <c r="E123" s="187"/>
      <c r="F123" s="334">
        <v>2024</v>
      </c>
      <c r="G123" s="334">
        <v>2026</v>
      </c>
      <c r="H123" s="345" t="s">
        <v>706</v>
      </c>
      <c r="I123" s="87"/>
      <c r="J123" s="249"/>
      <c r="K123" s="83"/>
      <c r="L123" s="82" t="str">
        <f>IF(I123&lt;&gt;0,((VLOOKUP(I123,'1. Standard_Cost'!$B$4:$D$9,2)+VLOOKUP(I123,'1. Standard_Cost'!$B$4:$D$9,3))*J123*K123),"0")</f>
        <v>0</v>
      </c>
      <c r="M123" s="82">
        <f>L123*'1. Standard_Cost'!$F$4</f>
        <v>0</v>
      </c>
      <c r="N123" s="83"/>
      <c r="O123" s="83"/>
      <c r="P123" s="83"/>
      <c r="Q123" s="83"/>
      <c r="R123" s="84">
        <f>'1. Standard_Cost'!$B$13*N123*P123</f>
        <v>0</v>
      </c>
      <c r="S123" s="84">
        <f>N123*O123*P123*'1. Standard_Cost'!$C$13</f>
        <v>0</v>
      </c>
      <c r="T123" s="84">
        <f>N123*P123*Q123*'1. Standard_Cost'!$D$13</f>
        <v>0</v>
      </c>
      <c r="U123" s="84">
        <f>N123*O123*'1. Standard_Cost'!$E$13</f>
        <v>0</v>
      </c>
      <c r="V123" s="83"/>
      <c r="W123" s="83"/>
      <c r="X123" s="83"/>
      <c r="Y123" s="84">
        <f>+V123*((X123*'1. Standard_Cost'!$B$17)+(W123*X123*'1. Standard_Cost'!$C$17))</f>
        <v>0</v>
      </c>
      <c r="Z123" s="83"/>
      <c r="AA123" s="83"/>
      <c r="AB123" s="84">
        <f>+Z123*'1. Standard_Cost'!$B$21+AA123*'1. Standard_Cost'!$C$21</f>
        <v>0</v>
      </c>
      <c r="AC123" s="85"/>
      <c r="AD123" s="86"/>
      <c r="AE123" s="84">
        <f>SUM(AD123,AC123,AB123,Y123,U123,T123,S123,R123)*'1. Standard_Cost'!$B$29</f>
        <v>0</v>
      </c>
      <c r="AF123" s="84">
        <f t="shared" si="193"/>
        <v>0</v>
      </c>
      <c r="AG123" s="83"/>
      <c r="AH123" s="83"/>
      <c r="AI123" s="83"/>
      <c r="AJ123" s="87"/>
      <c r="AK123" s="87"/>
      <c r="AL123" s="87"/>
      <c r="AM123" s="84">
        <f>AG123*'1. Standard_Cost'!$B$25+'Incremental_Cost Year 5'!AH123*'1. Standard_Cost'!$C$25+'Incremental_Cost Year 5'!AI123*'1. Standard_Cost'!$D$25+'Incremental_Cost Year 5'!AJ123+'Incremental_Cost Year 5'!AL123+AK123</f>
        <v>0</v>
      </c>
      <c r="AN123" s="84">
        <f>AM123*'1. Standard_Cost'!$C$29</f>
        <v>0</v>
      </c>
      <c r="AO123" s="87"/>
      <c r="AP123" s="160"/>
      <c r="AQ123" s="113">
        <f t="shared" si="194"/>
        <v>0</v>
      </c>
      <c r="AR123" s="113">
        <f t="shared" si="195"/>
        <v>0</v>
      </c>
      <c r="AS123" s="113">
        <f t="shared" si="196"/>
        <v>0</v>
      </c>
      <c r="AT123" s="113">
        <f t="shared" si="197"/>
        <v>0</v>
      </c>
      <c r="AU123" s="154"/>
      <c r="AV123" s="154"/>
      <c r="AW123" s="154"/>
      <c r="AX123" s="154"/>
      <c r="AY123" s="154"/>
      <c r="AZ123" s="154"/>
      <c r="BA123" s="154"/>
      <c r="BB123" s="336">
        <f t="shared" si="198"/>
        <v>0</v>
      </c>
      <c r="BC123" s="28"/>
      <c r="BD123" s="337"/>
      <c r="BE123" s="337"/>
      <c r="BF123" s="337"/>
      <c r="BG123" s="337"/>
    </row>
    <row r="124" spans="1:59" ht="78.75" outlineLevel="2">
      <c r="A124" s="73"/>
      <c r="B124" s="107"/>
      <c r="C124" s="189"/>
      <c r="D124" s="193"/>
      <c r="E124" s="187"/>
      <c r="F124" s="334">
        <v>2024</v>
      </c>
      <c r="G124" s="334">
        <v>2026</v>
      </c>
      <c r="H124" s="67" t="s">
        <v>707</v>
      </c>
      <c r="I124" s="87"/>
      <c r="J124" s="249"/>
      <c r="K124" s="83"/>
      <c r="L124" s="82" t="str">
        <f>IF(I124&lt;&gt;0,((VLOOKUP(I124,'1. Standard_Cost'!$B$4:$D$9,2)+VLOOKUP(I124,'1. Standard_Cost'!$B$4:$D$9,3))*J124*K124),"0")</f>
        <v>0</v>
      </c>
      <c r="M124" s="82">
        <f>L124*'1. Standard_Cost'!$F$4</f>
        <v>0</v>
      </c>
      <c r="N124" s="83"/>
      <c r="O124" s="83"/>
      <c r="P124" s="83"/>
      <c r="Q124" s="83"/>
      <c r="R124" s="84">
        <f>'1. Standard_Cost'!$B$13*N124*P124</f>
        <v>0</v>
      </c>
      <c r="S124" s="84">
        <f>N124*O124*P124*'1. Standard_Cost'!$C$13</f>
        <v>0</v>
      </c>
      <c r="T124" s="84">
        <f>N124*P124*Q124*'1. Standard_Cost'!$D$13</f>
        <v>0</v>
      </c>
      <c r="U124" s="84">
        <f>N124*O124*'1. Standard_Cost'!$E$13</f>
        <v>0</v>
      </c>
      <c r="V124" s="83"/>
      <c r="W124" s="83"/>
      <c r="X124" s="83"/>
      <c r="Y124" s="84">
        <f>+V124*((X124*'1. Standard_Cost'!$B$17)+(W124*X124*'1. Standard_Cost'!$C$17))</f>
        <v>0</v>
      </c>
      <c r="Z124" s="83"/>
      <c r="AA124" s="83"/>
      <c r="AB124" s="84">
        <f>+Z124*'1. Standard_Cost'!$B$21+AA124*'1. Standard_Cost'!$C$21</f>
        <v>0</v>
      </c>
      <c r="AC124" s="85"/>
      <c r="AD124" s="86"/>
      <c r="AE124" s="84">
        <f>SUM(AD124,AC124,AB124,Y124,U124,T124,S124,R124)*'1. Standard_Cost'!$B$29</f>
        <v>0</v>
      </c>
      <c r="AF124" s="84">
        <f t="shared" si="193"/>
        <v>0</v>
      </c>
      <c r="AG124" s="83"/>
      <c r="AH124" s="83"/>
      <c r="AI124" s="83"/>
      <c r="AJ124" s="87"/>
      <c r="AK124" s="87"/>
      <c r="AL124" s="87"/>
      <c r="AM124" s="84">
        <f>AG124*'1. Standard_Cost'!$B$25+'Incremental_Cost Year 5'!AH124*'1. Standard_Cost'!$C$25+'Incremental_Cost Year 5'!AI124*'1. Standard_Cost'!$D$25+'Incremental_Cost Year 5'!AJ124+'Incremental_Cost Year 5'!AL124+AK124</f>
        <v>0</v>
      </c>
      <c r="AN124" s="84">
        <f>AM124*'1. Standard_Cost'!$C$29</f>
        <v>0</v>
      </c>
      <c r="AO124" s="87"/>
      <c r="AP124" s="160"/>
      <c r="AQ124" s="113">
        <f t="shared" si="194"/>
        <v>0</v>
      </c>
      <c r="AR124" s="113">
        <f t="shared" si="195"/>
        <v>0</v>
      </c>
      <c r="AS124" s="113">
        <f t="shared" si="196"/>
        <v>0</v>
      </c>
      <c r="AT124" s="113">
        <f t="shared" si="197"/>
        <v>0</v>
      </c>
      <c r="AU124" s="154"/>
      <c r="AV124" s="154"/>
      <c r="AW124" s="154"/>
      <c r="AX124" s="154"/>
      <c r="AY124" s="154"/>
      <c r="AZ124" s="154"/>
      <c r="BA124" s="154"/>
      <c r="BB124" s="336">
        <f t="shared" si="198"/>
        <v>0</v>
      </c>
      <c r="BC124" s="28"/>
      <c r="BD124" s="337"/>
      <c r="BE124" s="337"/>
      <c r="BF124" s="337"/>
      <c r="BG124" s="337"/>
    </row>
    <row r="125" spans="1:59" ht="45" outlineLevel="2">
      <c r="A125" s="73"/>
      <c r="B125" s="107"/>
      <c r="C125" s="189"/>
      <c r="D125" s="243" t="s">
        <v>591</v>
      </c>
      <c r="E125" s="243" t="s">
        <v>590</v>
      </c>
      <c r="F125" s="225">
        <v>2024</v>
      </c>
      <c r="G125" s="225">
        <v>2026</v>
      </c>
      <c r="H125" s="237" t="s">
        <v>165</v>
      </c>
      <c r="I125" s="84"/>
      <c r="J125" s="82"/>
      <c r="K125" s="82"/>
      <c r="L125" s="84">
        <f>SUM(L116:L124)</f>
        <v>0</v>
      </c>
      <c r="M125" s="84">
        <f>SUM(M116:M124)</f>
        <v>0</v>
      </c>
      <c r="N125" s="82"/>
      <c r="O125" s="82"/>
      <c r="P125" s="82"/>
      <c r="Q125" s="82"/>
      <c r="R125" s="84">
        <f t="shared" ref="R125:U125" si="199">SUM(R116:R124)</f>
        <v>0</v>
      </c>
      <c r="S125" s="84">
        <f t="shared" si="199"/>
        <v>0</v>
      </c>
      <c r="T125" s="84">
        <f t="shared" si="199"/>
        <v>0</v>
      </c>
      <c r="U125" s="84">
        <f t="shared" si="199"/>
        <v>0</v>
      </c>
      <c r="V125" s="82"/>
      <c r="W125" s="82"/>
      <c r="X125" s="82"/>
      <c r="Y125" s="84">
        <f>SUM(Y116:Y124)</f>
        <v>0</v>
      </c>
      <c r="Z125" s="82"/>
      <c r="AA125" s="82"/>
      <c r="AB125" s="84">
        <f>SUM(AB116:AB124)</f>
        <v>0</v>
      </c>
      <c r="AC125" s="84"/>
      <c r="AD125" s="84"/>
      <c r="AE125" s="84">
        <f t="shared" ref="AE125:AF125" si="200">SUM(AE116:AE124)</f>
        <v>0</v>
      </c>
      <c r="AF125" s="84">
        <f t="shared" si="200"/>
        <v>0</v>
      </c>
      <c r="AG125" s="82"/>
      <c r="AH125" s="82"/>
      <c r="AI125" s="82"/>
      <c r="AJ125" s="84"/>
      <c r="AK125" s="84"/>
      <c r="AL125" s="84"/>
      <c r="AM125" s="84">
        <f t="shared" ref="AM125:AN125" si="201">SUM(AM116:AM124)</f>
        <v>0</v>
      </c>
      <c r="AN125" s="84">
        <f t="shared" si="201"/>
        <v>0</v>
      </c>
      <c r="AO125" s="84"/>
      <c r="AP125" s="160"/>
      <c r="AQ125" s="84">
        <f t="shared" ref="AQ125:BB125" si="202">SUM(AQ116:AQ124)</f>
        <v>0</v>
      </c>
      <c r="AR125" s="84">
        <f t="shared" si="202"/>
        <v>0</v>
      </c>
      <c r="AS125" s="84">
        <f t="shared" si="202"/>
        <v>0</v>
      </c>
      <c r="AT125" s="84">
        <f t="shared" si="202"/>
        <v>0</v>
      </c>
      <c r="AU125" s="84">
        <f t="shared" si="202"/>
        <v>0</v>
      </c>
      <c r="AV125" s="84">
        <f t="shared" si="202"/>
        <v>0</v>
      </c>
      <c r="AW125" s="84">
        <f t="shared" si="202"/>
        <v>0</v>
      </c>
      <c r="AX125" s="84">
        <f t="shared" si="202"/>
        <v>0</v>
      </c>
      <c r="AY125" s="84">
        <f t="shared" si="202"/>
        <v>0</v>
      </c>
      <c r="AZ125" s="84">
        <f t="shared" si="202"/>
        <v>0</v>
      </c>
      <c r="BA125" s="84">
        <f t="shared" si="202"/>
        <v>0</v>
      </c>
      <c r="BB125" s="84">
        <f t="shared" si="202"/>
        <v>0</v>
      </c>
      <c r="BC125" s="28"/>
      <c r="BD125" s="28"/>
      <c r="BE125" s="28"/>
      <c r="BF125" s="28"/>
    </row>
    <row r="126" spans="1:59" ht="72" customHeight="1" outlineLevel="2">
      <c r="A126" s="73"/>
      <c r="B126" s="107"/>
      <c r="C126" s="189"/>
      <c r="D126" s="193"/>
      <c r="E126" s="187"/>
      <c r="F126" s="65">
        <v>2024</v>
      </c>
      <c r="G126" s="65">
        <v>2026</v>
      </c>
      <c r="H126" s="70" t="s">
        <v>669</v>
      </c>
      <c r="I126" s="87"/>
      <c r="J126" s="83"/>
      <c r="K126" s="83"/>
      <c r="L126" s="82" t="str">
        <f>IF(I126&lt;&gt;0,((VLOOKUP(I126,'1. Standard_Cost'!$B$4:$D$9,2)+VLOOKUP(I126,'1. Standard_Cost'!$B$4:$D$9,3))*J126*K126),"0")</f>
        <v>0</v>
      </c>
      <c r="M126" s="82">
        <f>L126*'1. Standard_Cost'!$F$4</f>
        <v>0</v>
      </c>
      <c r="N126" s="83"/>
      <c r="O126" s="83"/>
      <c r="P126" s="83"/>
      <c r="Q126" s="83"/>
      <c r="R126" s="84">
        <f>'1. Standard_Cost'!$B$13*N126*P126</f>
        <v>0</v>
      </c>
      <c r="S126" s="84">
        <f>N126*O126*P126*'1. Standard_Cost'!$C$13</f>
        <v>0</v>
      </c>
      <c r="T126" s="84">
        <f>N126*P126*Q126*'1. Standard_Cost'!$D$13</f>
        <v>0</v>
      </c>
      <c r="U126" s="84">
        <f>N126*O126*'1. Standard_Cost'!$E$13</f>
        <v>0</v>
      </c>
      <c r="V126" s="83"/>
      <c r="W126" s="83"/>
      <c r="X126" s="83"/>
      <c r="Y126" s="84">
        <f>+V126*((X126*'1. Standard_Cost'!$B$17)+(W126*X126*'1. Standard_Cost'!$C$17))</f>
        <v>0</v>
      </c>
      <c r="Z126" s="83"/>
      <c r="AA126" s="83"/>
      <c r="AB126" s="84">
        <f>+Z126*'1. Standard_Cost'!$B$21+AA126*'1. Standard_Cost'!$C$21</f>
        <v>0</v>
      </c>
      <c r="AC126" s="85"/>
      <c r="AD126" s="86"/>
      <c r="AE126" s="84">
        <f>SUM(AD126,AC126,AB126,Y126,U126,T126,S126,R126)*'1. Standard_Cost'!$B$29</f>
        <v>0</v>
      </c>
      <c r="AF126" s="84">
        <f>SUM(AE126,AD126,AC126,AB126,Y126,U126,T126,S126,R126)</f>
        <v>0</v>
      </c>
      <c r="AG126" s="83"/>
      <c r="AH126" s="83"/>
      <c r="AI126" s="83"/>
      <c r="AJ126" s="87"/>
      <c r="AK126" s="87"/>
      <c r="AL126" s="87"/>
      <c r="AM126" s="84">
        <f>AG126*'1. Standard_Cost'!$B$25+'Incremental_Cost Year 5'!AH126*'1. Standard_Cost'!$C$25+'Incremental_Cost Year 5'!AI126*'1. Standard_Cost'!$D$25+'Incremental_Cost Year 5'!AJ126+'Incremental_Cost Year 5'!AL126+AK126</f>
        <v>0</v>
      </c>
      <c r="AN126" s="84">
        <f>AM126*'1. Standard_Cost'!$C$29</f>
        <v>0</v>
      </c>
      <c r="AO126" s="87"/>
      <c r="AP126" s="160"/>
      <c r="AQ126" s="113">
        <f>L126+M126</f>
        <v>0</v>
      </c>
      <c r="AR126" s="113">
        <f>AF126</f>
        <v>0</v>
      </c>
      <c r="AS126" s="113">
        <f>AM126+AN126</f>
        <v>0</v>
      </c>
      <c r="AT126" s="113">
        <f>SUM(AQ126,AR126,AS126)</f>
        <v>0</v>
      </c>
      <c r="AU126" s="154"/>
      <c r="AV126" s="154"/>
      <c r="AW126" s="154"/>
      <c r="AX126" s="154"/>
      <c r="AY126" s="154"/>
      <c r="AZ126" s="154"/>
      <c r="BA126" s="154"/>
      <c r="BB126" s="336">
        <f>SUM(AU126:BA126)-AT126</f>
        <v>0</v>
      </c>
      <c r="BC126" s="28"/>
      <c r="BD126" s="28"/>
      <c r="BE126" s="28"/>
      <c r="BF126" s="28"/>
    </row>
    <row r="127" spans="1:59" ht="47.25" outlineLevel="2">
      <c r="A127" s="73"/>
      <c r="B127" s="107"/>
      <c r="C127" s="189"/>
      <c r="D127" s="193"/>
      <c r="E127" s="187"/>
      <c r="F127" s="65">
        <v>2024</v>
      </c>
      <c r="G127" s="65">
        <v>2026</v>
      </c>
      <c r="H127" s="70" t="s">
        <v>670</v>
      </c>
      <c r="I127" s="87"/>
      <c r="J127" s="83"/>
      <c r="K127" s="83"/>
      <c r="L127" s="82" t="str">
        <f>IF(I127&lt;&gt;0,((VLOOKUP(I127,'1. Standard_Cost'!$B$4:$D$9,2)+VLOOKUP(I127,'1. Standard_Cost'!$B$4:$D$9,3))*J127*K127),"0")</f>
        <v>0</v>
      </c>
      <c r="M127" s="82">
        <f>L127*'1. Standard_Cost'!$F$4</f>
        <v>0</v>
      </c>
      <c r="N127" s="83"/>
      <c r="O127" s="83"/>
      <c r="P127" s="83"/>
      <c r="Q127" s="83"/>
      <c r="R127" s="84">
        <f>'1. Standard_Cost'!$B$13*N127*P127</f>
        <v>0</v>
      </c>
      <c r="S127" s="84">
        <f>N127*O127*P127*'1. Standard_Cost'!$C$13</f>
        <v>0</v>
      </c>
      <c r="T127" s="84">
        <f>N127*P127*Q127*'1. Standard_Cost'!$D$13</f>
        <v>0</v>
      </c>
      <c r="U127" s="84">
        <f>N127*O127*'1. Standard_Cost'!$E$13</f>
        <v>0</v>
      </c>
      <c r="V127" s="83"/>
      <c r="W127" s="83"/>
      <c r="X127" s="83"/>
      <c r="Y127" s="84">
        <f>+V127*((X127*'1. Standard_Cost'!$B$17)+(W127*X127*'1. Standard_Cost'!$C$17))</f>
        <v>0</v>
      </c>
      <c r="Z127" s="83"/>
      <c r="AA127" s="83"/>
      <c r="AB127" s="84">
        <f>+Z127*'1. Standard_Cost'!$B$21+AA127*'1. Standard_Cost'!$C$21</f>
        <v>0</v>
      </c>
      <c r="AC127" s="85"/>
      <c r="AD127" s="86"/>
      <c r="AE127" s="84">
        <f>SUM(AD127,AC127,AB127,Y127,U127,T127,S127,R127)*'1. Standard_Cost'!$B$29</f>
        <v>0</v>
      </c>
      <c r="AF127" s="84">
        <f>SUM(AE127,AD127,AC127,AB127,Y127,U127,T127,S127,R127)</f>
        <v>0</v>
      </c>
      <c r="AG127" s="83"/>
      <c r="AH127" s="83"/>
      <c r="AI127" s="83"/>
      <c r="AJ127" s="87"/>
      <c r="AK127" s="87"/>
      <c r="AL127" s="87"/>
      <c r="AM127" s="84">
        <f>AG127*'1. Standard_Cost'!$B$25+'Incremental_Cost Year 5'!AH127*'1. Standard_Cost'!$C$25+'Incremental_Cost Year 5'!AI127*'1. Standard_Cost'!$D$25+'Incremental_Cost Year 5'!AJ127+'Incremental_Cost Year 5'!AL127+AK127</f>
        <v>0</v>
      </c>
      <c r="AN127" s="84">
        <f>AM127*'1. Standard_Cost'!$C$29</f>
        <v>0</v>
      </c>
      <c r="AO127" s="87"/>
      <c r="AP127" s="160"/>
      <c r="AQ127" s="113">
        <f>L127+M127</f>
        <v>0</v>
      </c>
      <c r="AR127" s="113">
        <f>AF127</f>
        <v>0</v>
      </c>
      <c r="AS127" s="113">
        <f>AM127+AN127</f>
        <v>0</v>
      </c>
      <c r="AT127" s="113">
        <f>SUM(AQ127,AR127,AS127)</f>
        <v>0</v>
      </c>
      <c r="AU127" s="154"/>
      <c r="AV127" s="154"/>
      <c r="AW127" s="154"/>
      <c r="AX127" s="154"/>
      <c r="AY127" s="154"/>
      <c r="AZ127" s="154"/>
      <c r="BA127" s="154"/>
      <c r="BB127" s="155">
        <f>SUM(AU127:BA127)-AT127</f>
        <v>0</v>
      </c>
      <c r="BC127" s="28"/>
      <c r="BD127" s="28"/>
      <c r="BE127" s="28"/>
      <c r="BF127" s="28"/>
    </row>
    <row r="128" spans="1:59" ht="78.75" outlineLevel="2">
      <c r="A128" s="73"/>
      <c r="B128" s="107"/>
      <c r="C128" s="108"/>
      <c r="D128" s="193"/>
      <c r="E128" s="187"/>
      <c r="F128" s="65">
        <v>2024</v>
      </c>
      <c r="G128" s="65">
        <v>2026</v>
      </c>
      <c r="H128" s="67" t="s">
        <v>671</v>
      </c>
      <c r="I128" s="87"/>
      <c r="J128" s="83"/>
      <c r="K128" s="83"/>
      <c r="L128" s="82" t="str">
        <f>IF(I128&lt;&gt;0,((VLOOKUP(I128,'1. Standard_Cost'!$B$4:$D$9,2)+VLOOKUP(I128,'1. Standard_Cost'!$B$4:$D$9,3))*J128*K128),"0")</f>
        <v>0</v>
      </c>
      <c r="M128" s="82">
        <f>L128*'1. Standard_Cost'!$F$4</f>
        <v>0</v>
      </c>
      <c r="N128" s="83"/>
      <c r="O128" s="83"/>
      <c r="P128" s="83"/>
      <c r="Q128" s="83"/>
      <c r="R128" s="84">
        <f>'1. Standard_Cost'!$B$13*N128*P128</f>
        <v>0</v>
      </c>
      <c r="S128" s="84">
        <f>N128*O128*P128*'1. Standard_Cost'!$C$13</f>
        <v>0</v>
      </c>
      <c r="T128" s="84">
        <f>N128*P128*Q128*'1. Standard_Cost'!$D$13</f>
        <v>0</v>
      </c>
      <c r="U128" s="84">
        <f>N128*O128*'1. Standard_Cost'!$E$13</f>
        <v>0</v>
      </c>
      <c r="V128" s="83"/>
      <c r="W128" s="83"/>
      <c r="X128" s="83"/>
      <c r="Y128" s="84">
        <f>+V128*((X128*'1. Standard_Cost'!$B$17)+(W128*X128*'1. Standard_Cost'!$C$17))</f>
        <v>0</v>
      </c>
      <c r="Z128" s="83"/>
      <c r="AA128" s="83"/>
      <c r="AB128" s="84">
        <f>+Z128*'1. Standard_Cost'!$B$21+AA128*'1. Standard_Cost'!$C$21</f>
        <v>0</v>
      </c>
      <c r="AC128" s="85"/>
      <c r="AD128" s="86"/>
      <c r="AE128" s="84">
        <f>SUM(AD128,AC128,AB128,Y128,U128,T128,S128,R128)*'1. Standard_Cost'!$B$29</f>
        <v>0</v>
      </c>
      <c r="AF128" s="84">
        <f>SUM(AE128,AD128,AC128,AB128,Y128,U128,T128,S128,R128)</f>
        <v>0</v>
      </c>
      <c r="AG128" s="83"/>
      <c r="AH128" s="83"/>
      <c r="AI128" s="83"/>
      <c r="AJ128" s="87"/>
      <c r="AK128" s="87"/>
      <c r="AL128" s="87"/>
      <c r="AM128" s="84">
        <f>AG128*'1. Standard_Cost'!$B$25+'Incremental_Cost Year 5'!AH128*'1. Standard_Cost'!$C$25+'Incremental_Cost Year 5'!AI128*'1. Standard_Cost'!$D$25+'Incremental_Cost Year 5'!AJ128+'Incremental_Cost Year 5'!AL128+AK128</f>
        <v>0</v>
      </c>
      <c r="AN128" s="84">
        <f>AM128*'1. Standard_Cost'!$C$29</f>
        <v>0</v>
      </c>
      <c r="AO128" s="87"/>
      <c r="AP128" s="160"/>
      <c r="AQ128" s="113">
        <f>L128+M128</f>
        <v>0</v>
      </c>
      <c r="AR128" s="113">
        <f>AF128</f>
        <v>0</v>
      </c>
      <c r="AS128" s="113">
        <f>AM128+AN128</f>
        <v>0</v>
      </c>
      <c r="AT128" s="113">
        <f>SUM(AQ128,AR128,AS128)</f>
        <v>0</v>
      </c>
      <c r="AU128" s="154"/>
      <c r="AV128" s="154"/>
      <c r="AW128" s="154"/>
      <c r="AX128" s="154"/>
      <c r="AY128" s="154"/>
      <c r="AZ128" s="154"/>
      <c r="BA128" s="154"/>
      <c r="BB128" s="155">
        <f>SUM(AU128:BA128)-AT128</f>
        <v>0</v>
      </c>
      <c r="BC128" s="28"/>
      <c r="BD128" s="28"/>
      <c r="BE128" s="28"/>
      <c r="BF128" s="28"/>
    </row>
    <row r="129" spans="1:58" ht="78.75" outlineLevel="2">
      <c r="A129" s="73"/>
      <c r="B129" s="107"/>
      <c r="C129" s="108"/>
      <c r="D129" s="193"/>
      <c r="E129" s="187"/>
      <c r="F129" s="65">
        <v>2024</v>
      </c>
      <c r="G129" s="65">
        <v>2026</v>
      </c>
      <c r="H129" s="67" t="s">
        <v>672</v>
      </c>
      <c r="I129" s="87"/>
      <c r="J129" s="83"/>
      <c r="K129" s="83"/>
      <c r="L129" s="82" t="str">
        <f>IF(I129&lt;&gt;0,((VLOOKUP(I129,'1. Standard_Cost'!$B$4:$D$9,2)+VLOOKUP(I129,'1. Standard_Cost'!$B$4:$D$9,3))*J129*K129),"0")</f>
        <v>0</v>
      </c>
      <c r="M129" s="82">
        <f>L129*'1. Standard_Cost'!$F$4</f>
        <v>0</v>
      </c>
      <c r="N129" s="83"/>
      <c r="O129" s="83"/>
      <c r="P129" s="83"/>
      <c r="Q129" s="83"/>
      <c r="R129" s="84">
        <f>'1. Standard_Cost'!$B$13*N129*P129</f>
        <v>0</v>
      </c>
      <c r="S129" s="84">
        <f>N129*O129*P129*'1. Standard_Cost'!$C$13</f>
        <v>0</v>
      </c>
      <c r="T129" s="84">
        <f>N129*P129*Q129*'1. Standard_Cost'!$D$13</f>
        <v>0</v>
      </c>
      <c r="U129" s="84">
        <f>N129*O129*'1. Standard_Cost'!$E$13</f>
        <v>0</v>
      </c>
      <c r="V129" s="83"/>
      <c r="W129" s="83"/>
      <c r="X129" s="83"/>
      <c r="Y129" s="84">
        <f>+V129*((X129*'1. Standard_Cost'!$B$17)+(W129*X129*'1. Standard_Cost'!$C$17))</f>
        <v>0</v>
      </c>
      <c r="Z129" s="83"/>
      <c r="AA129" s="83"/>
      <c r="AB129" s="84">
        <f>+Z129*'1. Standard_Cost'!$B$21+AA129*'1. Standard_Cost'!$C$21</f>
        <v>0</v>
      </c>
      <c r="AC129" s="85"/>
      <c r="AD129" s="86"/>
      <c r="AE129" s="84">
        <f>SUM(AD129,AC129,AB129,Y129,U129,T129,S129,R129)*'1. Standard_Cost'!$B$29</f>
        <v>0</v>
      </c>
      <c r="AF129" s="84">
        <f>SUM(AE129,AD129,AC129,AB129,Y129,U129,T129,S129,R129)</f>
        <v>0</v>
      </c>
      <c r="AG129" s="83"/>
      <c r="AH129" s="83"/>
      <c r="AI129" s="83"/>
      <c r="AJ129" s="87"/>
      <c r="AK129" s="87"/>
      <c r="AL129" s="87"/>
      <c r="AM129" s="84">
        <f>AG129*'1. Standard_Cost'!$B$25+'Incremental_Cost Year 5'!AH129*'1. Standard_Cost'!$C$25+'Incremental_Cost Year 5'!AI129*'1. Standard_Cost'!$D$25+'Incremental_Cost Year 5'!AJ129+'Incremental_Cost Year 5'!AL129+AK129</f>
        <v>0</v>
      </c>
      <c r="AN129" s="84">
        <f>AM129*'1. Standard_Cost'!$C$29</f>
        <v>0</v>
      </c>
      <c r="AO129" s="87"/>
      <c r="AP129" s="160"/>
      <c r="AQ129" s="113">
        <f>L129+M129</f>
        <v>0</v>
      </c>
      <c r="AR129" s="113">
        <f>AF129</f>
        <v>0</v>
      </c>
      <c r="AS129" s="113">
        <f>AM129+AN129</f>
        <v>0</v>
      </c>
      <c r="AT129" s="113">
        <f>SUM(AQ129,AR129,AS129)</f>
        <v>0</v>
      </c>
      <c r="AU129" s="154"/>
      <c r="AV129" s="154"/>
      <c r="AW129" s="154"/>
      <c r="AX129" s="154"/>
      <c r="AY129" s="154"/>
      <c r="AZ129" s="154"/>
      <c r="BA129" s="154"/>
      <c r="BB129" s="155">
        <f>SUM(AU129:BA129)-AT129</f>
        <v>0</v>
      </c>
      <c r="BC129" s="28"/>
      <c r="BD129" s="28"/>
      <c r="BE129" s="28"/>
      <c r="BF129" s="28"/>
    </row>
    <row r="130" spans="1:58" ht="47.25" outlineLevel="1">
      <c r="A130" s="73"/>
      <c r="B130" s="107"/>
      <c r="C130" s="108"/>
      <c r="D130" s="101" t="s">
        <v>575</v>
      </c>
      <c r="E130" s="125" t="s">
        <v>592</v>
      </c>
      <c r="F130" s="65">
        <v>2024</v>
      </c>
      <c r="G130" s="65">
        <v>2026</v>
      </c>
      <c r="H130" s="219" t="s">
        <v>593</v>
      </c>
      <c r="I130" s="156"/>
      <c r="J130" s="156"/>
      <c r="K130" s="156"/>
      <c r="L130" s="84">
        <f>SUM(L126:L129)</f>
        <v>0</v>
      </c>
      <c r="M130" s="84">
        <f>SUM(M126:M129)</f>
        <v>0</v>
      </c>
      <c r="N130" s="156"/>
      <c r="O130" s="156"/>
      <c r="P130" s="156"/>
      <c r="Q130" s="156"/>
      <c r="R130" s="84">
        <f t="shared" ref="R130:U130" si="203">SUM(R126:R129)</f>
        <v>0</v>
      </c>
      <c r="S130" s="84">
        <f t="shared" si="203"/>
        <v>0</v>
      </c>
      <c r="T130" s="84">
        <f t="shared" si="203"/>
        <v>0</v>
      </c>
      <c r="U130" s="84">
        <f t="shared" si="203"/>
        <v>0</v>
      </c>
      <c r="V130" s="156"/>
      <c r="W130" s="156"/>
      <c r="X130" s="156"/>
      <c r="Y130" s="84">
        <f>SUM(Y126:Y129)</f>
        <v>0</v>
      </c>
      <c r="Z130" s="84"/>
      <c r="AA130" s="156"/>
      <c r="AB130" s="84">
        <f t="shared" ref="AB130:AF130" si="204">SUM(AB126:AB129)</f>
        <v>0</v>
      </c>
      <c r="AC130" s="84">
        <f t="shared" si="204"/>
        <v>0</v>
      </c>
      <c r="AD130" s="84">
        <f t="shared" si="204"/>
        <v>0</v>
      </c>
      <c r="AE130" s="84">
        <f t="shared" si="204"/>
        <v>0</v>
      </c>
      <c r="AF130" s="84">
        <f t="shared" si="204"/>
        <v>0</v>
      </c>
      <c r="AG130" s="156"/>
      <c r="AH130" s="156"/>
      <c r="AI130" s="156"/>
      <c r="AJ130" s="84">
        <f t="shared" ref="AJ130:AN130" si="205">SUM(AJ126:AJ129)</f>
        <v>0</v>
      </c>
      <c r="AK130" s="84">
        <f t="shared" si="205"/>
        <v>0</v>
      </c>
      <c r="AL130" s="84">
        <f t="shared" si="205"/>
        <v>0</v>
      </c>
      <c r="AM130" s="84">
        <f t="shared" si="205"/>
        <v>0</v>
      </c>
      <c r="AN130" s="84">
        <f t="shared" si="205"/>
        <v>0</v>
      </c>
      <c r="AO130" s="157"/>
      <c r="AP130" s="158"/>
      <c r="AQ130" s="84">
        <f t="shared" ref="AQ130:BB130" si="206">SUM(AQ126:AQ129)</f>
        <v>0</v>
      </c>
      <c r="AR130" s="84">
        <f t="shared" si="206"/>
        <v>0</v>
      </c>
      <c r="AS130" s="84">
        <f t="shared" si="206"/>
        <v>0</v>
      </c>
      <c r="AT130" s="84">
        <f t="shared" si="206"/>
        <v>0</v>
      </c>
      <c r="AU130" s="84">
        <f t="shared" si="206"/>
        <v>0</v>
      </c>
      <c r="AV130" s="84">
        <f t="shared" si="206"/>
        <v>0</v>
      </c>
      <c r="AW130" s="84">
        <f t="shared" si="206"/>
        <v>0</v>
      </c>
      <c r="AX130" s="84">
        <f t="shared" si="206"/>
        <v>0</v>
      </c>
      <c r="AY130" s="84">
        <f t="shared" si="206"/>
        <v>0</v>
      </c>
      <c r="AZ130" s="84">
        <f t="shared" si="206"/>
        <v>0</v>
      </c>
      <c r="BA130" s="84">
        <f t="shared" si="206"/>
        <v>0</v>
      </c>
      <c r="BB130" s="84">
        <f t="shared" si="206"/>
        <v>0</v>
      </c>
      <c r="BC130" s="28"/>
      <c r="BD130" s="28"/>
      <c r="BE130" s="28"/>
      <c r="BF130" s="28"/>
    </row>
    <row r="131" spans="1:58" ht="78.75" outlineLevel="2">
      <c r="A131" s="73"/>
      <c r="B131" s="107"/>
      <c r="C131" s="108"/>
      <c r="D131" s="193"/>
      <c r="E131" s="187"/>
      <c r="F131" s="225">
        <v>2024</v>
      </c>
      <c r="G131" s="225">
        <v>2026</v>
      </c>
      <c r="H131" s="67" t="s">
        <v>673</v>
      </c>
      <c r="I131" s="87"/>
      <c r="J131" s="83"/>
      <c r="K131" s="83"/>
      <c r="L131" s="82" t="str">
        <f>IF(I131&lt;&gt;0,((VLOOKUP(I131,'1. Standard_Cost'!$B$4:$D$9,2)+VLOOKUP(I131,'1. Standard_Cost'!$B$4:$D$9,3))*J131*K131),"0")</f>
        <v>0</v>
      </c>
      <c r="M131" s="82">
        <f>L131*'1. Standard_Cost'!$F$4</f>
        <v>0</v>
      </c>
      <c r="N131" s="83"/>
      <c r="O131" s="83"/>
      <c r="P131" s="83"/>
      <c r="Q131" s="83"/>
      <c r="R131" s="84">
        <f>'1. Standard_Cost'!$B$13*N131*P131</f>
        <v>0</v>
      </c>
      <c r="S131" s="84">
        <f>N131*O131*P131*'1. Standard_Cost'!$C$13</f>
        <v>0</v>
      </c>
      <c r="T131" s="84">
        <f>N131*P131*Q131*'1. Standard_Cost'!$D$13</f>
        <v>0</v>
      </c>
      <c r="U131" s="84">
        <f>N131*O131*'1. Standard_Cost'!$E$13</f>
        <v>0</v>
      </c>
      <c r="V131" s="83"/>
      <c r="W131" s="83"/>
      <c r="X131" s="83"/>
      <c r="Y131" s="84">
        <f>+V131*((X131*'1. Standard_Cost'!$B$17)+(W131*X131*'1. Standard_Cost'!$C$17))</f>
        <v>0</v>
      </c>
      <c r="Z131" s="83"/>
      <c r="AA131" s="83"/>
      <c r="AB131" s="84">
        <f>+Z131*'1. Standard_Cost'!$B$21+AA131*'1. Standard_Cost'!$C$21</f>
        <v>0</v>
      </c>
      <c r="AC131" s="85"/>
      <c r="AD131" s="86"/>
      <c r="AE131" s="84">
        <f>SUM(AD131,AC131,AB131,Y131,U131,T131,S131,R131)*'1. Standard_Cost'!$B$29</f>
        <v>0</v>
      </c>
      <c r="AF131" s="84">
        <f t="shared" ref="AF131:AF133" si="207">SUM(AE131,AD131,AC131,AB131,Y131,U131,T131,S131,R131)</f>
        <v>0</v>
      </c>
      <c r="AG131" s="83"/>
      <c r="AH131" s="83"/>
      <c r="AI131" s="83"/>
      <c r="AJ131" s="87"/>
      <c r="AK131" s="87"/>
      <c r="AL131" s="87"/>
      <c r="AM131" s="84">
        <f>AG131*'1. Standard_Cost'!$B$25+'Incremental_Cost Year 5'!AH131*'1. Standard_Cost'!$C$25+'Incremental_Cost Year 5'!AI131*'1. Standard_Cost'!$D$25+'Incremental_Cost Year 5'!AJ131+'Incremental_Cost Year 5'!AL131+AK131</f>
        <v>0</v>
      </c>
      <c r="AN131" s="84">
        <f>AM131*'1. Standard_Cost'!$C$29</f>
        <v>0</v>
      </c>
      <c r="AO131" s="87"/>
      <c r="AQ131" s="113">
        <f t="shared" ref="AQ131:AQ133" si="208">L131+M131</f>
        <v>0</v>
      </c>
      <c r="AR131" s="113">
        <f t="shared" ref="AR131:AR133" si="209">AF131</f>
        <v>0</v>
      </c>
      <c r="AS131" s="113">
        <f t="shared" ref="AS131:AS133" si="210">AM131+AN131</f>
        <v>0</v>
      </c>
      <c r="AT131" s="113">
        <f t="shared" ref="AT131:AT133" si="211">SUM(AQ131,AR131,AS131)</f>
        <v>0</v>
      </c>
      <c r="AU131" s="154"/>
      <c r="AV131" s="154"/>
      <c r="AW131" s="154"/>
      <c r="AX131" s="154"/>
      <c r="AY131" s="154"/>
      <c r="AZ131" s="154"/>
      <c r="BA131" s="154"/>
      <c r="BB131" s="155">
        <f t="shared" ref="BB131:BB133" si="212">SUM(AU131:BA131)-AT131</f>
        <v>0</v>
      </c>
      <c r="BC131" s="28"/>
      <c r="BD131" s="28"/>
      <c r="BE131" s="28"/>
      <c r="BF131" s="28"/>
    </row>
    <row r="132" spans="1:58" ht="63" outlineLevel="2">
      <c r="A132" s="73"/>
      <c r="B132" s="107"/>
      <c r="C132" s="108"/>
      <c r="D132" s="193"/>
      <c r="E132" s="187"/>
      <c r="F132" s="225">
        <v>2024</v>
      </c>
      <c r="G132" s="225">
        <v>2026</v>
      </c>
      <c r="H132" s="67" t="s">
        <v>674</v>
      </c>
      <c r="I132" s="87"/>
      <c r="J132" s="83"/>
      <c r="K132" s="83"/>
      <c r="L132" s="82" t="str">
        <f>IF(I132&lt;&gt;0,((VLOOKUP(I132,'1. Standard_Cost'!$B$4:$D$9,2)+VLOOKUP(I132,'1. Standard_Cost'!$B$4:$D$9,3))*J132*K132),"0")</f>
        <v>0</v>
      </c>
      <c r="M132" s="82">
        <f>L132*'1. Standard_Cost'!$F$4</f>
        <v>0</v>
      </c>
      <c r="N132" s="83"/>
      <c r="O132" s="83"/>
      <c r="P132" s="83"/>
      <c r="Q132" s="83"/>
      <c r="R132" s="84">
        <f>'1. Standard_Cost'!$B$13*N132*P132</f>
        <v>0</v>
      </c>
      <c r="S132" s="84">
        <f>N132*O132*P132*'1. Standard_Cost'!$C$13</f>
        <v>0</v>
      </c>
      <c r="T132" s="84">
        <f>N132*P132*Q132*'1. Standard_Cost'!$D$13</f>
        <v>0</v>
      </c>
      <c r="U132" s="84">
        <f>N132*O132*'1. Standard_Cost'!$E$13</f>
        <v>0</v>
      </c>
      <c r="V132" s="83"/>
      <c r="W132" s="83"/>
      <c r="X132" s="83"/>
      <c r="Y132" s="84">
        <f>+V132*((X132*'1. Standard_Cost'!$B$17)+(W132*X132*'1. Standard_Cost'!$C$17))</f>
        <v>0</v>
      </c>
      <c r="Z132" s="83"/>
      <c r="AA132" s="83"/>
      <c r="AB132" s="84">
        <f>+Z132*'1. Standard_Cost'!$B$21+AA132*'1. Standard_Cost'!$C$21</f>
        <v>0</v>
      </c>
      <c r="AC132" s="85"/>
      <c r="AD132" s="86"/>
      <c r="AE132" s="84">
        <f>SUM(AD132,AC132,AB132,Y132,U132,T132,S132,R132)*'1. Standard_Cost'!$B$29</f>
        <v>0</v>
      </c>
      <c r="AF132" s="84">
        <f t="shared" si="207"/>
        <v>0</v>
      </c>
      <c r="AG132" s="83"/>
      <c r="AH132" s="83"/>
      <c r="AI132" s="83"/>
      <c r="AJ132" s="87"/>
      <c r="AK132" s="87"/>
      <c r="AL132" s="87"/>
      <c r="AM132" s="84">
        <f>AG132*'1. Standard_Cost'!$B$25+'Incremental_Cost Year 5'!AH132*'1. Standard_Cost'!$C$25+'Incremental_Cost Year 5'!AI132*'1. Standard_Cost'!$D$25+'Incremental_Cost Year 5'!AJ132+'Incremental_Cost Year 5'!AL132+AK132</f>
        <v>0</v>
      </c>
      <c r="AN132" s="84">
        <f>AM132*'1. Standard_Cost'!$C$29</f>
        <v>0</v>
      </c>
      <c r="AO132" s="87"/>
      <c r="AQ132" s="113">
        <f t="shared" si="208"/>
        <v>0</v>
      </c>
      <c r="AR132" s="113">
        <f t="shared" si="209"/>
        <v>0</v>
      </c>
      <c r="AS132" s="113">
        <f t="shared" si="210"/>
        <v>0</v>
      </c>
      <c r="AT132" s="113">
        <f t="shared" si="211"/>
        <v>0</v>
      </c>
      <c r="AU132" s="154"/>
      <c r="AV132" s="154"/>
      <c r="AW132" s="154"/>
      <c r="AX132" s="154"/>
      <c r="AY132" s="154"/>
      <c r="AZ132" s="154"/>
      <c r="BA132" s="154"/>
      <c r="BB132" s="155">
        <f t="shared" si="212"/>
        <v>0</v>
      </c>
      <c r="BC132" s="28"/>
      <c r="BD132" s="28"/>
      <c r="BE132" s="28"/>
      <c r="BF132" s="28"/>
    </row>
    <row r="133" spans="1:58" ht="47.25" outlineLevel="2">
      <c r="A133" s="73"/>
      <c r="B133" s="107"/>
      <c r="C133" s="108"/>
      <c r="D133" s="193"/>
      <c r="E133" s="187"/>
      <c r="F133" s="225">
        <v>2025</v>
      </c>
      <c r="G133" s="225">
        <v>2025</v>
      </c>
      <c r="H133" s="67" t="s">
        <v>675</v>
      </c>
      <c r="I133" s="87"/>
      <c r="J133" s="83"/>
      <c r="K133" s="83"/>
      <c r="L133" s="82" t="str">
        <f>IF(I133&lt;&gt;0,((VLOOKUP(I133,'1. Standard_Cost'!$B$4:$D$9,2)+VLOOKUP(I133,'1. Standard_Cost'!$B$4:$D$9,3))*J133*K133),"0")</f>
        <v>0</v>
      </c>
      <c r="M133" s="82">
        <f>L133*'1. Standard_Cost'!$F$4</f>
        <v>0</v>
      </c>
      <c r="N133" s="83"/>
      <c r="O133" s="83"/>
      <c r="P133" s="83"/>
      <c r="Q133" s="83"/>
      <c r="R133" s="84">
        <f>'1. Standard_Cost'!$B$13*N133*P133</f>
        <v>0</v>
      </c>
      <c r="S133" s="84">
        <f>N133*O133*P133*'1. Standard_Cost'!$C$13</f>
        <v>0</v>
      </c>
      <c r="T133" s="84">
        <f>N133*P133*Q133*'1. Standard_Cost'!$D$13</f>
        <v>0</v>
      </c>
      <c r="U133" s="84">
        <f>N133*O133*'1. Standard_Cost'!$E$13</f>
        <v>0</v>
      </c>
      <c r="V133" s="83"/>
      <c r="W133" s="83"/>
      <c r="X133" s="83"/>
      <c r="Y133" s="84">
        <f>+V133*((X133*'1. Standard_Cost'!$B$17)+(W133*X133*'1. Standard_Cost'!$C$17))</f>
        <v>0</v>
      </c>
      <c r="Z133" s="83"/>
      <c r="AA133" s="83"/>
      <c r="AB133" s="84">
        <f>+Z133*'1. Standard_Cost'!$B$21+AA133*'1. Standard_Cost'!$C$21</f>
        <v>0</v>
      </c>
      <c r="AC133" s="85"/>
      <c r="AD133" s="86"/>
      <c r="AE133" s="84">
        <f>SUM(AD133,AC133,AB133,Y133,U133,T133,S133,R133)*'1. Standard_Cost'!$B$29</f>
        <v>0</v>
      </c>
      <c r="AF133" s="84">
        <f t="shared" si="207"/>
        <v>0</v>
      </c>
      <c r="AG133" s="83"/>
      <c r="AH133" s="83"/>
      <c r="AI133" s="83"/>
      <c r="AJ133" s="87"/>
      <c r="AK133" s="87"/>
      <c r="AL133" s="87"/>
      <c r="AM133" s="84">
        <f>AG133*'1. Standard_Cost'!$B$25+'Incremental_Cost Year 5'!AH133*'1. Standard_Cost'!$C$25+'Incremental_Cost Year 5'!AI133*'1. Standard_Cost'!$D$25+'Incremental_Cost Year 5'!AJ133+'Incremental_Cost Year 5'!AL133+AK133</f>
        <v>0</v>
      </c>
      <c r="AN133" s="84">
        <f>AM133*'1. Standard_Cost'!$C$29</f>
        <v>0</v>
      </c>
      <c r="AO133" s="87"/>
      <c r="AQ133" s="113">
        <f t="shared" si="208"/>
        <v>0</v>
      </c>
      <c r="AR133" s="113">
        <f t="shared" si="209"/>
        <v>0</v>
      </c>
      <c r="AS133" s="113">
        <f t="shared" si="210"/>
        <v>0</v>
      </c>
      <c r="AT133" s="113">
        <f t="shared" si="211"/>
        <v>0</v>
      </c>
      <c r="AU133" s="154"/>
      <c r="AV133" s="154"/>
      <c r="AW133" s="154"/>
      <c r="AX133" s="154"/>
      <c r="AY133" s="154"/>
      <c r="AZ133" s="154"/>
      <c r="BA133" s="154"/>
      <c r="BB133" s="155">
        <f t="shared" si="212"/>
        <v>0</v>
      </c>
      <c r="BC133" s="28"/>
      <c r="BD133" s="28"/>
      <c r="BE133" s="28"/>
      <c r="BF133" s="28"/>
    </row>
    <row r="134" spans="1:58" ht="63" outlineLevel="1">
      <c r="A134" s="73"/>
      <c r="B134" s="107"/>
      <c r="C134" s="108"/>
      <c r="D134" s="101" t="s">
        <v>595</v>
      </c>
      <c r="E134" s="94" t="s">
        <v>594</v>
      </c>
      <c r="F134" s="65">
        <v>2024</v>
      </c>
      <c r="G134" s="65">
        <v>2030</v>
      </c>
      <c r="H134" s="220" t="s">
        <v>596</v>
      </c>
      <c r="I134" s="156"/>
      <c r="J134" s="156"/>
      <c r="K134" s="156"/>
      <c r="L134" s="84">
        <f>SUM(L131:L133)</f>
        <v>0</v>
      </c>
      <c r="M134" s="84">
        <f>SUM(M131:M133)</f>
        <v>0</v>
      </c>
      <c r="N134" s="156"/>
      <c r="O134" s="156"/>
      <c r="P134" s="156"/>
      <c r="Q134" s="156"/>
      <c r="R134" s="84">
        <f>SUM(R131:R133)</f>
        <v>0</v>
      </c>
      <c r="S134" s="84">
        <f>SUM(S131:S133)</f>
        <v>0</v>
      </c>
      <c r="T134" s="84">
        <f>SUM(T131:T133)</f>
        <v>0</v>
      </c>
      <c r="U134" s="84">
        <f>SUM(U131:U133)</f>
        <v>0</v>
      </c>
      <c r="V134" s="156"/>
      <c r="W134" s="156"/>
      <c r="X134" s="156"/>
      <c r="Y134" s="84">
        <f>SUM(Y131:Y133)</f>
        <v>0</v>
      </c>
      <c r="Z134" s="84"/>
      <c r="AA134" s="156"/>
      <c r="AB134" s="84">
        <f>SUM(AB131:AB133)</f>
        <v>0</v>
      </c>
      <c r="AC134" s="84">
        <f>SUM(AC131:AC133)</f>
        <v>0</v>
      </c>
      <c r="AD134" s="84">
        <f>SUM(AD131:AD133)</f>
        <v>0</v>
      </c>
      <c r="AE134" s="84">
        <f>SUM(AE131:AE133)</f>
        <v>0</v>
      </c>
      <c r="AF134" s="84">
        <f>SUM(AF131:AF133)</f>
        <v>0</v>
      </c>
      <c r="AG134" s="156"/>
      <c r="AH134" s="156"/>
      <c r="AI134" s="156"/>
      <c r="AJ134" s="84">
        <f t="shared" ref="AJ134:AO134" si="213">SUM(AJ131:AJ133)</f>
        <v>0</v>
      </c>
      <c r="AK134" s="84">
        <f t="shared" si="213"/>
        <v>0</v>
      </c>
      <c r="AL134" s="84">
        <f t="shared" si="213"/>
        <v>0</v>
      </c>
      <c r="AM134" s="84">
        <f t="shared" si="213"/>
        <v>0</v>
      </c>
      <c r="AN134" s="84">
        <f t="shared" si="213"/>
        <v>0</v>
      </c>
      <c r="AO134" s="84">
        <f t="shared" si="213"/>
        <v>0</v>
      </c>
      <c r="AP134" s="158"/>
      <c r="AQ134" s="84">
        <f t="shared" ref="AQ134:BB134" si="214">SUM(AQ131:AQ133)</f>
        <v>0</v>
      </c>
      <c r="AR134" s="84">
        <f t="shared" si="214"/>
        <v>0</v>
      </c>
      <c r="AS134" s="84">
        <f t="shared" si="214"/>
        <v>0</v>
      </c>
      <c r="AT134" s="84">
        <f t="shared" si="214"/>
        <v>0</v>
      </c>
      <c r="AU134" s="84">
        <f t="shared" si="214"/>
        <v>0</v>
      </c>
      <c r="AV134" s="84">
        <f t="shared" si="214"/>
        <v>0</v>
      </c>
      <c r="AW134" s="84">
        <f t="shared" si="214"/>
        <v>0</v>
      </c>
      <c r="AX134" s="84">
        <f t="shared" si="214"/>
        <v>0</v>
      </c>
      <c r="AY134" s="84">
        <f t="shared" si="214"/>
        <v>0</v>
      </c>
      <c r="AZ134" s="84">
        <f t="shared" si="214"/>
        <v>0</v>
      </c>
      <c r="BA134" s="84">
        <f t="shared" si="214"/>
        <v>0</v>
      </c>
      <c r="BB134" s="84">
        <f t="shared" si="214"/>
        <v>0</v>
      </c>
      <c r="BC134" s="28"/>
      <c r="BD134" s="28"/>
      <c r="BE134" s="28"/>
      <c r="BF134" s="28"/>
    </row>
    <row r="135" spans="1:58" s="30" customFormat="1" ht="70.150000000000006" customHeight="1">
      <c r="A135" s="78"/>
      <c r="B135" s="532" t="s">
        <v>597</v>
      </c>
      <c r="C135" s="533"/>
      <c r="D135" s="533"/>
      <c r="E135" s="534"/>
      <c r="F135" s="352"/>
      <c r="G135" s="352"/>
      <c r="H135" s="352" t="s">
        <v>212</v>
      </c>
      <c r="I135" s="148"/>
      <c r="J135" s="148"/>
      <c r="K135" s="148"/>
      <c r="L135" s="148" t="e">
        <f>SUM(L136,#REF!)</f>
        <v>#REF!</v>
      </c>
      <c r="M135" s="148" t="e">
        <f>SUM(M136,#REF!)</f>
        <v>#REF!</v>
      </c>
      <c r="N135" s="148"/>
      <c r="O135" s="148"/>
      <c r="P135" s="148"/>
      <c r="Q135" s="148"/>
      <c r="R135" s="148" t="e">
        <f>SUM(R136,#REF!)</f>
        <v>#REF!</v>
      </c>
      <c r="S135" s="148" t="e">
        <f>SUM(S136,#REF!)</f>
        <v>#REF!</v>
      </c>
      <c r="T135" s="148" t="e">
        <f>SUM(T136,#REF!)</f>
        <v>#REF!</v>
      </c>
      <c r="U135" s="148" t="e">
        <f>SUM(U136,#REF!)</f>
        <v>#REF!</v>
      </c>
      <c r="V135" s="148"/>
      <c r="W135" s="148"/>
      <c r="X135" s="148"/>
      <c r="Y135" s="148" t="e">
        <f>SUM(Y136,#REF!)</f>
        <v>#REF!</v>
      </c>
      <c r="Z135" s="148" t="e">
        <f>SUM(Z136,#REF!)</f>
        <v>#REF!</v>
      </c>
      <c r="AA135" s="148"/>
      <c r="AB135" s="148" t="e">
        <f>SUM(AB136,#REF!)</f>
        <v>#REF!</v>
      </c>
      <c r="AC135" s="148" t="e">
        <f>SUM(AC136,#REF!)</f>
        <v>#REF!</v>
      </c>
      <c r="AD135" s="148" t="e">
        <f>SUM(AD136,#REF!)</f>
        <v>#REF!</v>
      </c>
      <c r="AE135" s="148" t="e">
        <f>SUM(AE136,#REF!)</f>
        <v>#REF!</v>
      </c>
      <c r="AF135" s="148" t="e">
        <f>SUM(AF136,#REF!)</f>
        <v>#REF!</v>
      </c>
      <c r="AG135" s="148"/>
      <c r="AH135" s="148"/>
      <c r="AI135" s="148"/>
      <c r="AJ135" s="148" t="e">
        <f>SUM(AJ136,#REF!)</f>
        <v>#REF!</v>
      </c>
      <c r="AK135" s="148" t="e">
        <f>SUM(AK136,#REF!)</f>
        <v>#REF!</v>
      </c>
      <c r="AL135" s="148" t="e">
        <f>SUM(AL136,#REF!)</f>
        <v>#REF!</v>
      </c>
      <c r="AM135" s="148" t="e">
        <f>SUM(AM136,#REF!)</f>
        <v>#REF!</v>
      </c>
      <c r="AN135" s="148" t="e">
        <f>SUM(AN136,#REF!)</f>
        <v>#REF!</v>
      </c>
      <c r="AO135" s="148"/>
      <c r="AP135" s="149"/>
      <c r="AQ135" s="148" t="e">
        <f>SUM(AQ136,#REF!)</f>
        <v>#REF!</v>
      </c>
      <c r="AR135" s="148" t="e">
        <f>SUM(AR136,#REF!)</f>
        <v>#REF!</v>
      </c>
      <c r="AS135" s="148" t="e">
        <f>SUM(AS136,#REF!)</f>
        <v>#REF!</v>
      </c>
      <c r="AT135" s="148" t="e">
        <f>SUM(AT136,#REF!)</f>
        <v>#REF!</v>
      </c>
      <c r="AU135" s="148" t="e">
        <f>SUM(AU136,#REF!)</f>
        <v>#REF!</v>
      </c>
      <c r="AV135" s="148" t="e">
        <f>SUM(AV136,#REF!)</f>
        <v>#REF!</v>
      </c>
      <c r="AW135" s="148" t="e">
        <f>SUM(AW136,#REF!)</f>
        <v>#REF!</v>
      </c>
      <c r="AX135" s="148" t="e">
        <f>SUM(AX136,#REF!)</f>
        <v>#REF!</v>
      </c>
      <c r="AY135" s="148" t="e">
        <f>SUM(AY136,#REF!)</f>
        <v>#REF!</v>
      </c>
      <c r="AZ135" s="148" t="e">
        <f>SUM(AZ136,#REF!)</f>
        <v>#REF!</v>
      </c>
      <c r="BA135" s="148" t="e">
        <f>SUM(BA136,#REF!)</f>
        <v>#REF!</v>
      </c>
      <c r="BB135" s="148" t="e">
        <f>SUM(BB136,#REF!)</f>
        <v>#REF!</v>
      </c>
    </row>
    <row r="136" spans="1:58" ht="49.15" customHeight="1">
      <c r="A136" s="97"/>
      <c r="B136" s="190"/>
      <c r="C136" s="538" t="s">
        <v>708</v>
      </c>
      <c r="D136" s="538"/>
      <c r="E136" s="552"/>
      <c r="F136" s="130"/>
      <c r="G136" s="191"/>
      <c r="H136" s="98" t="s">
        <v>204</v>
      </c>
      <c r="I136" s="167"/>
      <c r="J136" s="161"/>
      <c r="K136" s="161"/>
      <c r="L136" s="162">
        <f>SUM(L144)</f>
        <v>0</v>
      </c>
      <c r="M136" s="162">
        <f>SUM(M144)</f>
        <v>0</v>
      </c>
      <c r="N136" s="161"/>
      <c r="O136" s="161"/>
      <c r="P136" s="161"/>
      <c r="Q136" s="161"/>
      <c r="R136" s="162">
        <f t="shared" ref="R136:U136" si="215">SUM(R144)</f>
        <v>0</v>
      </c>
      <c r="S136" s="162">
        <f t="shared" si="215"/>
        <v>0</v>
      </c>
      <c r="T136" s="162">
        <f t="shared" si="215"/>
        <v>0</v>
      </c>
      <c r="U136" s="162">
        <f t="shared" si="215"/>
        <v>0</v>
      </c>
      <c r="V136" s="161"/>
      <c r="W136" s="161"/>
      <c r="X136" s="161"/>
      <c r="Y136" s="162">
        <f t="shared" ref="Y136:AF136" si="216">SUM(Y144)</f>
        <v>0</v>
      </c>
      <c r="Z136" s="162">
        <f t="shared" si="216"/>
        <v>0</v>
      </c>
      <c r="AA136" s="162">
        <f t="shared" si="216"/>
        <v>0</v>
      </c>
      <c r="AB136" s="162">
        <f t="shared" si="216"/>
        <v>0</v>
      </c>
      <c r="AC136" s="162">
        <f t="shared" si="216"/>
        <v>0</v>
      </c>
      <c r="AD136" s="162">
        <f t="shared" si="216"/>
        <v>0</v>
      </c>
      <c r="AE136" s="162">
        <f t="shared" si="216"/>
        <v>0</v>
      </c>
      <c r="AF136" s="162">
        <f t="shared" si="216"/>
        <v>0</v>
      </c>
      <c r="AG136" s="162"/>
      <c r="AH136" s="161"/>
      <c r="AI136" s="161"/>
      <c r="AJ136" s="162">
        <f t="shared" ref="AJ136:AN136" si="217">SUM(AJ144)</f>
        <v>0</v>
      </c>
      <c r="AK136" s="162">
        <f t="shared" si="217"/>
        <v>0</v>
      </c>
      <c r="AL136" s="162">
        <f t="shared" si="217"/>
        <v>0</v>
      </c>
      <c r="AM136" s="162">
        <f t="shared" si="217"/>
        <v>0</v>
      </c>
      <c r="AN136" s="162">
        <f t="shared" si="217"/>
        <v>0</v>
      </c>
      <c r="AO136" s="163"/>
      <c r="AP136" s="164"/>
      <c r="AQ136" s="162">
        <f t="shared" ref="AQ136:BB136" si="218">SUM(AQ144)</f>
        <v>0</v>
      </c>
      <c r="AR136" s="162">
        <f t="shared" si="218"/>
        <v>0</v>
      </c>
      <c r="AS136" s="162">
        <f t="shared" si="218"/>
        <v>0</v>
      </c>
      <c r="AT136" s="162">
        <f t="shared" si="218"/>
        <v>0</v>
      </c>
      <c r="AU136" s="162">
        <f t="shared" si="218"/>
        <v>0</v>
      </c>
      <c r="AV136" s="162">
        <f t="shared" si="218"/>
        <v>0</v>
      </c>
      <c r="AW136" s="162">
        <f t="shared" si="218"/>
        <v>0</v>
      </c>
      <c r="AX136" s="162">
        <f t="shared" si="218"/>
        <v>0</v>
      </c>
      <c r="AY136" s="162">
        <f t="shared" si="218"/>
        <v>0</v>
      </c>
      <c r="AZ136" s="162">
        <f t="shared" si="218"/>
        <v>0</v>
      </c>
      <c r="BA136" s="162">
        <f t="shared" si="218"/>
        <v>0</v>
      </c>
      <c r="BB136" s="162">
        <f t="shared" si="218"/>
        <v>0</v>
      </c>
      <c r="BC136" s="28"/>
      <c r="BD136" s="28"/>
      <c r="BE136" s="28"/>
      <c r="BF136" s="28"/>
    </row>
    <row r="137" spans="1:58" ht="110.25" outlineLevel="2">
      <c r="A137" s="73"/>
      <c r="B137" s="107"/>
      <c r="C137" s="108"/>
      <c r="D137" s="120"/>
      <c r="E137" s="136"/>
      <c r="F137" s="222">
        <v>2024</v>
      </c>
      <c r="G137" s="75">
        <v>2026</v>
      </c>
      <c r="H137" s="70" t="s">
        <v>712</v>
      </c>
      <c r="I137" s="87"/>
      <c r="J137" s="83"/>
      <c r="K137" s="83"/>
      <c r="L137" s="82" t="str">
        <f>IF(I137&lt;&gt;0,((VLOOKUP(I137,'1. Standard_Cost'!$B$4:$D$9,2)+VLOOKUP(I137,'1. Standard_Cost'!$B$4:$D$9,3))*J137*K137),"0")</f>
        <v>0</v>
      </c>
      <c r="M137" s="82">
        <f>L137*'1. Standard_Cost'!$F$4</f>
        <v>0</v>
      </c>
      <c r="N137" s="83"/>
      <c r="O137" s="83"/>
      <c r="P137" s="83"/>
      <c r="Q137" s="83"/>
      <c r="R137" s="84">
        <f>'1. Standard_Cost'!$B$13*N137*P137</f>
        <v>0</v>
      </c>
      <c r="S137" s="84">
        <f>N137*O137*P137*'1. Standard_Cost'!$C$13</f>
        <v>0</v>
      </c>
      <c r="T137" s="84">
        <f>N137*P137*Q137*'1. Standard_Cost'!$D$13</f>
        <v>0</v>
      </c>
      <c r="U137" s="84">
        <f>N137*O137*'1. Standard_Cost'!$E$13</f>
        <v>0</v>
      </c>
      <c r="V137" s="83"/>
      <c r="W137" s="83"/>
      <c r="X137" s="83"/>
      <c r="Y137" s="84">
        <f>+V137*((X137*'1. Standard_Cost'!$B$17)+(W137*X137*'1. Standard_Cost'!$C$17))</f>
        <v>0</v>
      </c>
      <c r="Z137" s="83"/>
      <c r="AA137" s="83"/>
      <c r="AB137" s="84">
        <f>+Z137*'1. Standard_Cost'!$B$21+AA137*'1. Standard_Cost'!$C$21</f>
        <v>0</v>
      </c>
      <c r="AC137" s="85"/>
      <c r="AD137" s="86"/>
      <c r="AE137" s="84">
        <f>SUM(AD137,AC137,AB137,Y137,U137,T137,S137,R137)*'1. Standard_Cost'!$B$29</f>
        <v>0</v>
      </c>
      <c r="AF137" s="84">
        <f t="shared" ref="AF137:AF143" si="219">SUM(AE137,AD137,AC137,AB137,Y137,U137,T137,S137,R137)</f>
        <v>0</v>
      </c>
      <c r="AG137" s="83"/>
      <c r="AH137" s="83"/>
      <c r="AI137" s="83"/>
      <c r="AJ137" s="87"/>
      <c r="AK137" s="87"/>
      <c r="AL137" s="87"/>
      <c r="AM137" s="84">
        <f>AG137*'1. Standard_Cost'!$B$25+'Incremental_Cost Year 5'!AH137*'1. Standard_Cost'!$C$25+'Incremental_Cost Year 5'!AI137*'1. Standard_Cost'!$D$25+'Incremental_Cost Year 5'!AJ137+'Incremental_Cost Year 5'!AL137+AK137</f>
        <v>0</v>
      </c>
      <c r="AN137" s="84">
        <f>AM137*'1. Standard_Cost'!$C$29</f>
        <v>0</v>
      </c>
      <c r="AO137" s="87"/>
      <c r="AQ137" s="113">
        <f t="shared" ref="AQ137:AQ143" si="220">L137+M137</f>
        <v>0</v>
      </c>
      <c r="AR137" s="113">
        <f t="shared" ref="AR137:AR143" si="221">AF137</f>
        <v>0</v>
      </c>
      <c r="AS137" s="113">
        <f t="shared" ref="AS137:AS143" si="222">AM137+AN137</f>
        <v>0</v>
      </c>
      <c r="AT137" s="113">
        <f t="shared" ref="AT137:AT143" si="223">SUM(AQ137,AR137,AS137)</f>
        <v>0</v>
      </c>
      <c r="AU137" s="154"/>
      <c r="AV137" s="154"/>
      <c r="AW137" s="154"/>
      <c r="AX137" s="154"/>
      <c r="AY137" s="154"/>
      <c r="AZ137" s="154"/>
      <c r="BA137" s="154"/>
      <c r="BB137" s="155">
        <f t="shared" ref="BB137:BB143" si="224">SUM(AU137:BA137)-AT137</f>
        <v>0</v>
      </c>
      <c r="BC137" s="28"/>
      <c r="BD137" s="28"/>
      <c r="BE137" s="28"/>
      <c r="BF137" s="28"/>
    </row>
    <row r="138" spans="1:58" ht="94.5" outlineLevel="2">
      <c r="A138" s="73"/>
      <c r="B138" s="107"/>
      <c r="C138" s="108"/>
      <c r="D138" s="120"/>
      <c r="E138" s="121"/>
      <c r="F138" s="222">
        <v>2024</v>
      </c>
      <c r="G138" s="75">
        <v>2026</v>
      </c>
      <c r="H138" s="70" t="s">
        <v>676</v>
      </c>
      <c r="I138" s="87"/>
      <c r="J138" s="83"/>
      <c r="K138" s="83"/>
      <c r="L138" s="82" t="str">
        <f>IF(I138&lt;&gt;0,((VLOOKUP(I138,'1. Standard_Cost'!$B$4:$D$9,2)+VLOOKUP(I138,'1. Standard_Cost'!$B$4:$D$9,3))*J138*K138),"0")</f>
        <v>0</v>
      </c>
      <c r="M138" s="82">
        <f>L138*'1. Standard_Cost'!$F$4</f>
        <v>0</v>
      </c>
      <c r="N138" s="83"/>
      <c r="O138" s="83"/>
      <c r="P138" s="83"/>
      <c r="Q138" s="83"/>
      <c r="R138" s="84">
        <f>'1. Standard_Cost'!$B$13*N138*P138</f>
        <v>0</v>
      </c>
      <c r="S138" s="84">
        <f>N138*O138*P138*'1. Standard_Cost'!$C$13</f>
        <v>0</v>
      </c>
      <c r="T138" s="84">
        <f>N138*P138*Q138*'1. Standard_Cost'!$D$13</f>
        <v>0</v>
      </c>
      <c r="U138" s="84">
        <f>N138*O138*'1. Standard_Cost'!$E$13</f>
        <v>0</v>
      </c>
      <c r="V138" s="83"/>
      <c r="W138" s="83"/>
      <c r="X138" s="83"/>
      <c r="Y138" s="84">
        <f>+V138*((X138*'1. Standard_Cost'!$B$17)+(W138*X138*'1. Standard_Cost'!$C$17))</f>
        <v>0</v>
      </c>
      <c r="Z138" s="83"/>
      <c r="AA138" s="83"/>
      <c r="AB138" s="84">
        <f>+Z138*'1. Standard_Cost'!$B$21+AA138*'1. Standard_Cost'!$C$21</f>
        <v>0</v>
      </c>
      <c r="AC138" s="85"/>
      <c r="AD138" s="86"/>
      <c r="AE138" s="84">
        <f>SUM(AD138,AC138,AB138,Y138,U138,T138,S138,R138)*'1. Standard_Cost'!$B$29</f>
        <v>0</v>
      </c>
      <c r="AF138" s="84">
        <f t="shared" si="219"/>
        <v>0</v>
      </c>
      <c r="AG138" s="83"/>
      <c r="AH138" s="83"/>
      <c r="AI138" s="83"/>
      <c r="AJ138" s="87"/>
      <c r="AK138" s="87"/>
      <c r="AL138" s="87"/>
      <c r="AM138" s="84">
        <f>AG138*'1. Standard_Cost'!$B$25+'Incremental_Cost Year 5'!AH138*'1. Standard_Cost'!$C$25+'Incremental_Cost Year 5'!AI138*'1. Standard_Cost'!$D$25+'Incremental_Cost Year 5'!AJ138+'Incremental_Cost Year 5'!AL138+AK138</f>
        <v>0</v>
      </c>
      <c r="AN138" s="84">
        <f>AM138*'1. Standard_Cost'!$C$29</f>
        <v>0</v>
      </c>
      <c r="AO138" s="87"/>
      <c r="AQ138" s="113">
        <f t="shared" si="220"/>
        <v>0</v>
      </c>
      <c r="AR138" s="113">
        <f t="shared" si="221"/>
        <v>0</v>
      </c>
      <c r="AS138" s="113">
        <f t="shared" si="222"/>
        <v>0</v>
      </c>
      <c r="AT138" s="113">
        <f t="shared" si="223"/>
        <v>0</v>
      </c>
      <c r="AU138" s="154"/>
      <c r="AV138" s="154"/>
      <c r="AW138" s="154"/>
      <c r="AX138" s="154"/>
      <c r="AY138" s="154"/>
      <c r="AZ138" s="154"/>
      <c r="BA138" s="154"/>
      <c r="BB138" s="155">
        <f t="shared" si="224"/>
        <v>0</v>
      </c>
      <c r="BC138" s="28"/>
      <c r="BD138" s="28"/>
      <c r="BE138" s="28"/>
      <c r="BF138" s="28"/>
    </row>
    <row r="139" spans="1:58" ht="63" outlineLevel="2">
      <c r="A139" s="73"/>
      <c r="B139" s="107"/>
      <c r="C139" s="108"/>
      <c r="D139" s="120"/>
      <c r="E139" s="121"/>
      <c r="F139" s="222">
        <v>2024</v>
      </c>
      <c r="G139" s="75">
        <v>2026</v>
      </c>
      <c r="H139" s="67" t="s">
        <v>677</v>
      </c>
      <c r="I139" s="87"/>
      <c r="J139" s="83"/>
      <c r="K139" s="83"/>
      <c r="L139" s="82" t="str">
        <f>IF(I139&lt;&gt;0,((VLOOKUP(I139,'1. Standard_Cost'!$B$4:$D$9,2)+VLOOKUP(I139,'1. Standard_Cost'!$B$4:$D$9,3))*J139*K139),"0")</f>
        <v>0</v>
      </c>
      <c r="M139" s="82">
        <f>L139*'1. Standard_Cost'!$F$4</f>
        <v>0</v>
      </c>
      <c r="N139" s="83"/>
      <c r="O139" s="83"/>
      <c r="P139" s="83"/>
      <c r="Q139" s="83"/>
      <c r="R139" s="84">
        <f>'1. Standard_Cost'!$B$13*N139*P139</f>
        <v>0</v>
      </c>
      <c r="S139" s="84">
        <f>N139*O139*P139*'1. Standard_Cost'!$C$13</f>
        <v>0</v>
      </c>
      <c r="T139" s="84">
        <f>N139*P139*Q139*'1. Standard_Cost'!$D$13</f>
        <v>0</v>
      </c>
      <c r="U139" s="84">
        <f>N139*O139*'1. Standard_Cost'!$E$13</f>
        <v>0</v>
      </c>
      <c r="V139" s="83"/>
      <c r="W139" s="83"/>
      <c r="X139" s="83"/>
      <c r="Y139" s="84">
        <f>+V139*((X139*'1. Standard_Cost'!$B$17)+(W139*X139*'1. Standard_Cost'!$C$17))</f>
        <v>0</v>
      </c>
      <c r="Z139" s="83"/>
      <c r="AA139" s="83"/>
      <c r="AB139" s="84">
        <f>+Z139*'1. Standard_Cost'!$B$21+AA139*'1. Standard_Cost'!$C$21</f>
        <v>0</v>
      </c>
      <c r="AC139" s="85"/>
      <c r="AD139" s="86"/>
      <c r="AE139" s="84">
        <f>SUM(AD139,AC139,AB139,Y139,U139,T139,S139,R139)*'1. Standard_Cost'!$B$29</f>
        <v>0</v>
      </c>
      <c r="AF139" s="84">
        <f t="shared" si="219"/>
        <v>0</v>
      </c>
      <c r="AG139" s="83"/>
      <c r="AH139" s="83"/>
      <c r="AI139" s="83"/>
      <c r="AJ139" s="87"/>
      <c r="AK139" s="87"/>
      <c r="AL139" s="87"/>
      <c r="AM139" s="84">
        <f>AG139*'1. Standard_Cost'!$B$25+'Incremental_Cost Year 5'!AH139*'1. Standard_Cost'!$C$25+'Incremental_Cost Year 5'!AI139*'1. Standard_Cost'!$D$25+'Incremental_Cost Year 5'!AJ139+'Incremental_Cost Year 5'!AL139+AK139</f>
        <v>0</v>
      </c>
      <c r="AN139" s="84">
        <f>AM139*'1. Standard_Cost'!$C$29</f>
        <v>0</v>
      </c>
      <c r="AO139" s="87"/>
      <c r="AQ139" s="113">
        <f t="shared" si="220"/>
        <v>0</v>
      </c>
      <c r="AR139" s="113">
        <f t="shared" si="221"/>
        <v>0</v>
      </c>
      <c r="AS139" s="113">
        <f t="shared" si="222"/>
        <v>0</v>
      </c>
      <c r="AT139" s="113">
        <f t="shared" si="223"/>
        <v>0</v>
      </c>
      <c r="AU139" s="154"/>
      <c r="AV139" s="154"/>
      <c r="AW139" s="154"/>
      <c r="AX139" s="154"/>
      <c r="AY139" s="154"/>
      <c r="AZ139" s="154"/>
      <c r="BA139" s="154"/>
      <c r="BB139" s="155">
        <f t="shared" si="224"/>
        <v>0</v>
      </c>
      <c r="BC139" s="28"/>
      <c r="BD139" s="28"/>
      <c r="BE139" s="28"/>
      <c r="BF139" s="28"/>
    </row>
    <row r="140" spans="1:58" ht="78.75" outlineLevel="2">
      <c r="A140" s="73"/>
      <c r="B140" s="107"/>
      <c r="C140" s="108"/>
      <c r="D140" s="120"/>
      <c r="E140" s="121"/>
      <c r="F140" s="222">
        <v>2024</v>
      </c>
      <c r="G140" s="75">
        <v>2026</v>
      </c>
      <c r="H140" s="70" t="s">
        <v>678</v>
      </c>
      <c r="I140" s="87"/>
      <c r="J140" s="83"/>
      <c r="K140" s="83"/>
      <c r="L140" s="82" t="str">
        <f>IF(I140&lt;&gt;0,((VLOOKUP(I140,'1. Standard_Cost'!$B$4:$D$9,2)+VLOOKUP(I140,'1. Standard_Cost'!$B$4:$D$9,3))*J140*K140),"0")</f>
        <v>0</v>
      </c>
      <c r="M140" s="82">
        <f>L140*'1. Standard_Cost'!$F$4</f>
        <v>0</v>
      </c>
      <c r="N140" s="83"/>
      <c r="O140" s="83"/>
      <c r="P140" s="83"/>
      <c r="Q140" s="83"/>
      <c r="R140" s="84">
        <f>'1. Standard_Cost'!$B$13*N140*P140</f>
        <v>0</v>
      </c>
      <c r="S140" s="84">
        <f>N140*O140*P140*'1. Standard_Cost'!$C$13</f>
        <v>0</v>
      </c>
      <c r="T140" s="84">
        <f>N140*P140*Q140*'1. Standard_Cost'!$D$13</f>
        <v>0</v>
      </c>
      <c r="U140" s="84">
        <f>N140*O140*'1. Standard_Cost'!$E$13</f>
        <v>0</v>
      </c>
      <c r="V140" s="83"/>
      <c r="W140" s="83"/>
      <c r="X140" s="83"/>
      <c r="Y140" s="84">
        <f>+V140*((X140*'1. Standard_Cost'!$B$17)+(W140*X140*'1. Standard_Cost'!$C$17))</f>
        <v>0</v>
      </c>
      <c r="Z140" s="83"/>
      <c r="AA140" s="83"/>
      <c r="AB140" s="84">
        <f>+Z140*'1. Standard_Cost'!$B$21+AA140*'1. Standard_Cost'!$C$21</f>
        <v>0</v>
      </c>
      <c r="AC140" s="85"/>
      <c r="AD140" s="86"/>
      <c r="AE140" s="84">
        <f>SUM(AD140,AC140,AB140,Y140,U140,T140,S140,R140)*'1. Standard_Cost'!$B$29</f>
        <v>0</v>
      </c>
      <c r="AF140" s="84">
        <f t="shared" si="219"/>
        <v>0</v>
      </c>
      <c r="AG140" s="83"/>
      <c r="AH140" s="83"/>
      <c r="AI140" s="83"/>
      <c r="AJ140" s="87"/>
      <c r="AK140" s="87"/>
      <c r="AL140" s="87"/>
      <c r="AM140" s="84">
        <f>AG140*'1. Standard_Cost'!$B$25+'Incremental_Cost Year 5'!AH140*'1. Standard_Cost'!$C$25+'Incremental_Cost Year 5'!AI140*'1. Standard_Cost'!$D$25+'Incremental_Cost Year 5'!AJ140+'Incremental_Cost Year 5'!AL140+AK140</f>
        <v>0</v>
      </c>
      <c r="AN140" s="84">
        <f>AM140*'1. Standard_Cost'!$C$29</f>
        <v>0</v>
      </c>
      <c r="AO140" s="87"/>
      <c r="AQ140" s="113">
        <f t="shared" si="220"/>
        <v>0</v>
      </c>
      <c r="AR140" s="113">
        <f t="shared" si="221"/>
        <v>0</v>
      </c>
      <c r="AS140" s="113">
        <f t="shared" si="222"/>
        <v>0</v>
      </c>
      <c r="AT140" s="113">
        <f t="shared" si="223"/>
        <v>0</v>
      </c>
      <c r="AU140" s="154"/>
      <c r="AV140" s="154"/>
      <c r="AW140" s="154"/>
      <c r="AX140" s="154"/>
      <c r="AY140" s="154"/>
      <c r="AZ140" s="154"/>
      <c r="BA140" s="154"/>
      <c r="BB140" s="155">
        <f t="shared" si="224"/>
        <v>0</v>
      </c>
      <c r="BC140" s="28"/>
      <c r="BD140" s="28"/>
      <c r="BE140" s="28"/>
      <c r="BF140" s="28"/>
    </row>
    <row r="141" spans="1:58" ht="63" outlineLevel="2">
      <c r="A141" s="73"/>
      <c r="B141" s="107"/>
      <c r="C141" s="108"/>
      <c r="D141" s="120"/>
      <c r="E141" s="121"/>
      <c r="F141" s="222">
        <v>2024</v>
      </c>
      <c r="G141" s="75">
        <v>2026</v>
      </c>
      <c r="H141" s="70" t="s">
        <v>679</v>
      </c>
      <c r="I141" s="87"/>
      <c r="J141" s="83"/>
      <c r="K141" s="83"/>
      <c r="L141" s="82" t="str">
        <f>IF(I141&lt;&gt;0,((VLOOKUP(I141,'1. Standard_Cost'!$B$4:$D$9,2)+VLOOKUP(I141,'1. Standard_Cost'!$B$4:$D$9,3))*J141*K141),"0")</f>
        <v>0</v>
      </c>
      <c r="M141" s="82">
        <f>L141*'1. Standard_Cost'!$F$4</f>
        <v>0</v>
      </c>
      <c r="N141" s="83"/>
      <c r="O141" s="83"/>
      <c r="P141" s="83"/>
      <c r="Q141" s="83"/>
      <c r="R141" s="84">
        <f>'1. Standard_Cost'!$B$13*N141*P141</f>
        <v>0</v>
      </c>
      <c r="S141" s="84">
        <f>N141*O141*P141*'1. Standard_Cost'!$C$13</f>
        <v>0</v>
      </c>
      <c r="T141" s="84">
        <f>N141*P141*Q141*'1. Standard_Cost'!$D$13</f>
        <v>0</v>
      </c>
      <c r="U141" s="84">
        <f>N141*O141*'1. Standard_Cost'!$E$13</f>
        <v>0</v>
      </c>
      <c r="V141" s="83"/>
      <c r="W141" s="83"/>
      <c r="X141" s="83"/>
      <c r="Y141" s="84">
        <f>+V141*((X141*'1. Standard_Cost'!$B$17)+(W141*X141*'1. Standard_Cost'!$C$17))</f>
        <v>0</v>
      </c>
      <c r="Z141" s="83"/>
      <c r="AA141" s="83"/>
      <c r="AB141" s="84">
        <f>+Z141*'1. Standard_Cost'!$B$21+AA141*'1. Standard_Cost'!$C$21</f>
        <v>0</v>
      </c>
      <c r="AC141" s="85"/>
      <c r="AD141" s="86"/>
      <c r="AE141" s="84">
        <f>SUM(AD141,AC141,AB141,Y141,U141,T141,S141,R141)*'1. Standard_Cost'!$B$29</f>
        <v>0</v>
      </c>
      <c r="AF141" s="84">
        <f t="shared" si="219"/>
        <v>0</v>
      </c>
      <c r="AG141" s="83"/>
      <c r="AH141" s="83"/>
      <c r="AI141" s="83"/>
      <c r="AJ141" s="87"/>
      <c r="AK141" s="87"/>
      <c r="AL141" s="87"/>
      <c r="AM141" s="84">
        <f>AG141*'1. Standard_Cost'!$B$25+'Incremental_Cost Year 5'!AH141*'1. Standard_Cost'!$C$25+'Incremental_Cost Year 5'!AI141*'1. Standard_Cost'!$D$25+'Incremental_Cost Year 5'!AJ141+'Incremental_Cost Year 5'!AL141+AK141</f>
        <v>0</v>
      </c>
      <c r="AN141" s="84">
        <f>AM141*'1. Standard_Cost'!$C$29</f>
        <v>0</v>
      </c>
      <c r="AO141" s="87"/>
      <c r="AQ141" s="113">
        <f t="shared" si="220"/>
        <v>0</v>
      </c>
      <c r="AR141" s="113">
        <f t="shared" si="221"/>
        <v>0</v>
      </c>
      <c r="AS141" s="113">
        <f t="shared" si="222"/>
        <v>0</v>
      </c>
      <c r="AT141" s="113">
        <f t="shared" si="223"/>
        <v>0</v>
      </c>
      <c r="AU141" s="154"/>
      <c r="AV141" s="154"/>
      <c r="AW141" s="154"/>
      <c r="AX141" s="154"/>
      <c r="AY141" s="154"/>
      <c r="AZ141" s="154"/>
      <c r="BA141" s="154"/>
      <c r="BB141" s="155">
        <f t="shared" si="224"/>
        <v>0</v>
      </c>
      <c r="BC141" s="28"/>
      <c r="BD141" s="28"/>
      <c r="BE141" s="28"/>
      <c r="BF141" s="28"/>
    </row>
    <row r="142" spans="1:58" ht="78.75" outlineLevel="2">
      <c r="A142" s="73"/>
      <c r="B142" s="107"/>
      <c r="C142" s="108"/>
      <c r="D142" s="120"/>
      <c r="E142" s="121"/>
      <c r="F142" s="222">
        <v>2024</v>
      </c>
      <c r="G142" s="75">
        <v>2026</v>
      </c>
      <c r="H142" s="70" t="s">
        <v>680</v>
      </c>
      <c r="I142" s="87"/>
      <c r="J142" s="83"/>
      <c r="K142" s="83"/>
      <c r="L142" s="82" t="str">
        <f>IF(I142&lt;&gt;0,((VLOOKUP(I142,'1. Standard_Cost'!$B$4:$D$9,2)+VLOOKUP(I142,'1. Standard_Cost'!$B$4:$D$9,3))*J142*K142),"0")</f>
        <v>0</v>
      </c>
      <c r="M142" s="82">
        <f>L142*'1. Standard_Cost'!$F$4</f>
        <v>0</v>
      </c>
      <c r="N142" s="83"/>
      <c r="O142" s="83"/>
      <c r="P142" s="83"/>
      <c r="Q142" s="83"/>
      <c r="R142" s="84">
        <f>'1. Standard_Cost'!$B$13*N142*P142</f>
        <v>0</v>
      </c>
      <c r="S142" s="84">
        <f>N142*O142*P142*'1. Standard_Cost'!$C$13</f>
        <v>0</v>
      </c>
      <c r="T142" s="84">
        <f>N142*P142*Q142*'1. Standard_Cost'!$D$13</f>
        <v>0</v>
      </c>
      <c r="U142" s="84">
        <f>N142*O142*'1. Standard_Cost'!$E$13</f>
        <v>0</v>
      </c>
      <c r="V142" s="83"/>
      <c r="W142" s="83"/>
      <c r="X142" s="83"/>
      <c r="Y142" s="84">
        <f>+V142*((X142*'1. Standard_Cost'!$B$17)+(W142*X142*'1. Standard_Cost'!$C$17))</f>
        <v>0</v>
      </c>
      <c r="Z142" s="83"/>
      <c r="AA142" s="83"/>
      <c r="AB142" s="84">
        <f>+Z142*'1. Standard_Cost'!$B$21+AA142*'1. Standard_Cost'!$C$21</f>
        <v>0</v>
      </c>
      <c r="AC142" s="85"/>
      <c r="AD142" s="86"/>
      <c r="AE142" s="84">
        <f>SUM(AD142,AC142,AB142,Y142,U142,T142,S142,R142)*'1. Standard_Cost'!$B$29</f>
        <v>0</v>
      </c>
      <c r="AF142" s="84">
        <f t="shared" si="219"/>
        <v>0</v>
      </c>
      <c r="AG142" s="83"/>
      <c r="AH142" s="83"/>
      <c r="AI142" s="83"/>
      <c r="AJ142" s="87"/>
      <c r="AK142" s="87"/>
      <c r="AL142" s="87"/>
      <c r="AM142" s="84">
        <f>AG142*'1. Standard_Cost'!$B$25+'Incremental_Cost Year 5'!AH142*'1. Standard_Cost'!$C$25+'Incremental_Cost Year 5'!AI142*'1. Standard_Cost'!$D$25+'Incremental_Cost Year 5'!AJ142+'Incremental_Cost Year 5'!AL142+AK142</f>
        <v>0</v>
      </c>
      <c r="AN142" s="84">
        <f>AM142*'1. Standard_Cost'!$C$29</f>
        <v>0</v>
      </c>
      <c r="AO142" s="87"/>
      <c r="AQ142" s="113">
        <f t="shared" si="220"/>
        <v>0</v>
      </c>
      <c r="AR142" s="113">
        <f t="shared" si="221"/>
        <v>0</v>
      </c>
      <c r="AS142" s="113">
        <f t="shared" si="222"/>
        <v>0</v>
      </c>
      <c r="AT142" s="113">
        <f t="shared" si="223"/>
        <v>0</v>
      </c>
      <c r="AU142" s="154"/>
      <c r="AV142" s="154"/>
      <c r="AW142" s="154"/>
      <c r="AX142" s="154"/>
      <c r="AY142" s="154"/>
      <c r="AZ142" s="154"/>
      <c r="BA142" s="154"/>
      <c r="BB142" s="155">
        <f t="shared" si="224"/>
        <v>0</v>
      </c>
      <c r="BC142" s="28"/>
      <c r="BD142" s="28"/>
      <c r="BE142" s="28"/>
      <c r="BF142" s="28"/>
    </row>
    <row r="143" spans="1:58" ht="63" outlineLevel="2">
      <c r="A143" s="73"/>
      <c r="B143" s="107"/>
      <c r="C143" s="108"/>
      <c r="D143" s="120"/>
      <c r="E143" s="121"/>
      <c r="F143" s="222">
        <v>2024</v>
      </c>
      <c r="G143" s="75">
        <v>2026</v>
      </c>
      <c r="H143" s="70" t="s">
        <v>681</v>
      </c>
      <c r="I143" s="87"/>
      <c r="J143" s="83"/>
      <c r="K143" s="83"/>
      <c r="L143" s="82" t="str">
        <f>IF(I143&lt;&gt;0,((VLOOKUP(I143,'1. Standard_Cost'!$B$4:$D$9,2)+VLOOKUP(I143,'1. Standard_Cost'!$B$4:$D$9,3))*J143*K143),"0")</f>
        <v>0</v>
      </c>
      <c r="M143" s="82">
        <f>L143*'1. Standard_Cost'!$F$4</f>
        <v>0</v>
      </c>
      <c r="N143" s="83"/>
      <c r="O143" s="83"/>
      <c r="P143" s="83"/>
      <c r="Q143" s="83"/>
      <c r="R143" s="84">
        <f>'1. Standard_Cost'!$B$13*N143*P143</f>
        <v>0</v>
      </c>
      <c r="S143" s="84">
        <f>N143*O143*P143*'1. Standard_Cost'!$C$13</f>
        <v>0</v>
      </c>
      <c r="T143" s="84">
        <f>N143*P143*Q143*'1. Standard_Cost'!$D$13</f>
        <v>0</v>
      </c>
      <c r="U143" s="84">
        <f>N143*O143*'1. Standard_Cost'!$E$13</f>
        <v>0</v>
      </c>
      <c r="V143" s="83"/>
      <c r="W143" s="83"/>
      <c r="X143" s="83"/>
      <c r="Y143" s="84">
        <f>+V143*((X143*'1. Standard_Cost'!$B$17)+(W143*X143*'1. Standard_Cost'!$C$17))</f>
        <v>0</v>
      </c>
      <c r="Z143" s="83"/>
      <c r="AA143" s="83"/>
      <c r="AB143" s="84">
        <f>+Z143*'1. Standard_Cost'!$B$21+AA143*'1. Standard_Cost'!$C$21</f>
        <v>0</v>
      </c>
      <c r="AC143" s="85"/>
      <c r="AD143" s="86"/>
      <c r="AE143" s="84">
        <f>SUM(AD143,AC143,AB143,Y143,U143,T143,S143,R143)*'1. Standard_Cost'!$B$29</f>
        <v>0</v>
      </c>
      <c r="AF143" s="84">
        <f t="shared" si="219"/>
        <v>0</v>
      </c>
      <c r="AG143" s="83"/>
      <c r="AH143" s="83"/>
      <c r="AI143" s="83"/>
      <c r="AJ143" s="87"/>
      <c r="AK143" s="87"/>
      <c r="AL143" s="87"/>
      <c r="AM143" s="84">
        <f>AG143*'1. Standard_Cost'!$B$25+'Incremental_Cost Year 5'!AH143*'1. Standard_Cost'!$C$25+'Incremental_Cost Year 5'!AI143*'1. Standard_Cost'!$D$25+'Incremental_Cost Year 5'!AJ143+'Incremental_Cost Year 5'!AL143+AK143</f>
        <v>0</v>
      </c>
      <c r="AN143" s="84">
        <f>AM143*'1. Standard_Cost'!$C$29</f>
        <v>0</v>
      </c>
      <c r="AO143" s="87"/>
      <c r="AQ143" s="113">
        <f t="shared" si="220"/>
        <v>0</v>
      </c>
      <c r="AR143" s="113">
        <f t="shared" si="221"/>
        <v>0</v>
      </c>
      <c r="AS143" s="113">
        <f t="shared" si="222"/>
        <v>0</v>
      </c>
      <c r="AT143" s="113">
        <f t="shared" si="223"/>
        <v>0</v>
      </c>
      <c r="AU143" s="154"/>
      <c r="AV143" s="154"/>
      <c r="AW143" s="154"/>
      <c r="AX143" s="154"/>
      <c r="AY143" s="154"/>
      <c r="AZ143" s="154"/>
      <c r="BA143" s="154"/>
      <c r="BB143" s="155">
        <f t="shared" si="224"/>
        <v>0</v>
      </c>
      <c r="BC143" s="28"/>
      <c r="BD143" s="28"/>
      <c r="BE143" s="28"/>
      <c r="BF143" s="28"/>
    </row>
    <row r="144" spans="1:58" ht="78.75" outlineLevel="1">
      <c r="A144" s="73"/>
      <c r="B144" s="111"/>
      <c r="C144" s="112"/>
      <c r="D144" s="101" t="s">
        <v>598</v>
      </c>
      <c r="E144" s="94" t="s">
        <v>711</v>
      </c>
      <c r="F144" s="349">
        <v>2024</v>
      </c>
      <c r="G144" s="349">
        <v>2026</v>
      </c>
      <c r="H144" s="219" t="s">
        <v>158</v>
      </c>
      <c r="I144" s="156"/>
      <c r="J144" s="156"/>
      <c r="K144" s="156"/>
      <c r="L144" s="84">
        <f>SUM(L137:L143)</f>
        <v>0</v>
      </c>
      <c r="M144" s="84">
        <f>SUM(M137:M143)</f>
        <v>0</v>
      </c>
      <c r="N144" s="156"/>
      <c r="O144" s="156"/>
      <c r="P144" s="156"/>
      <c r="Q144" s="156"/>
      <c r="R144" s="84">
        <f>SUM(R137:R143)</f>
        <v>0</v>
      </c>
      <c r="S144" s="84">
        <f>SUM(S137:S143)</f>
        <v>0</v>
      </c>
      <c r="T144" s="84">
        <f>SUM(T137:T143)</f>
        <v>0</v>
      </c>
      <c r="U144" s="84">
        <f>SUM(U137:U143)</f>
        <v>0</v>
      </c>
      <c r="V144" s="156"/>
      <c r="W144" s="156"/>
      <c r="X144" s="156"/>
      <c r="Y144" s="84">
        <f>SUM(Y137:Y143)</f>
        <v>0</v>
      </c>
      <c r="Z144" s="156"/>
      <c r="AA144" s="156"/>
      <c r="AB144" s="84">
        <f>SUM(AB137:AB143)</f>
        <v>0</v>
      </c>
      <c r="AC144" s="84">
        <f>SUM(AC141:AC143)</f>
        <v>0</v>
      </c>
      <c r="AD144" s="84">
        <f>SUM(AD141:AD143)</f>
        <v>0</v>
      </c>
      <c r="AE144" s="84">
        <f>SUM(AE141:AE143)</f>
        <v>0</v>
      </c>
      <c r="AF144" s="84">
        <f>SUM(AF141:AF143)</f>
        <v>0</v>
      </c>
      <c r="AG144" s="156"/>
      <c r="AH144" s="156"/>
      <c r="AI144" s="156"/>
      <c r="AJ144" s="84">
        <f>SUM(AJ137:AJ143)</f>
        <v>0</v>
      </c>
      <c r="AK144" s="84">
        <f t="shared" ref="AK144:AN144" si="225">SUM(AK137:AK143)</f>
        <v>0</v>
      </c>
      <c r="AL144" s="84">
        <f t="shared" si="225"/>
        <v>0</v>
      </c>
      <c r="AM144" s="84">
        <f t="shared" si="225"/>
        <v>0</v>
      </c>
      <c r="AN144" s="84">
        <f t="shared" si="225"/>
        <v>0</v>
      </c>
      <c r="AO144" s="157"/>
      <c r="AP144" s="158"/>
      <c r="AQ144" s="84">
        <f>SUM(AQ137:AQ143)</f>
        <v>0</v>
      </c>
      <c r="AR144" s="84">
        <f t="shared" ref="AR144:BA144" si="226">SUM(AR137:AR143)</f>
        <v>0</v>
      </c>
      <c r="AS144" s="84">
        <f t="shared" si="226"/>
        <v>0</v>
      </c>
      <c r="AT144" s="84">
        <f t="shared" si="226"/>
        <v>0</v>
      </c>
      <c r="AU144" s="84">
        <f t="shared" si="226"/>
        <v>0</v>
      </c>
      <c r="AV144" s="84">
        <f t="shared" si="226"/>
        <v>0</v>
      </c>
      <c r="AW144" s="84">
        <f t="shared" si="226"/>
        <v>0</v>
      </c>
      <c r="AX144" s="84">
        <f t="shared" si="226"/>
        <v>0</v>
      </c>
      <c r="AY144" s="84">
        <f t="shared" si="226"/>
        <v>0</v>
      </c>
      <c r="AZ144" s="84">
        <f t="shared" si="226"/>
        <v>0</v>
      </c>
      <c r="BA144" s="84">
        <f t="shared" si="226"/>
        <v>0</v>
      </c>
      <c r="BB144" s="84">
        <f t="shared" ref="BB144" si="227">SUM(BB141:BB143)</f>
        <v>0</v>
      </c>
      <c r="BC144" s="28"/>
      <c r="BD144" s="28"/>
      <c r="BE144" s="28"/>
      <c r="BF144" s="28"/>
    </row>
    <row r="145" spans="1:58" ht="78.75" outlineLevel="1">
      <c r="A145" s="73"/>
      <c r="B145" s="543"/>
      <c r="C145" s="544"/>
      <c r="D145" s="547"/>
      <c r="E145" s="529"/>
      <c r="F145" s="299">
        <v>2024</v>
      </c>
      <c r="G145" s="246">
        <v>2025</v>
      </c>
      <c r="H145" s="384" t="s">
        <v>718</v>
      </c>
      <c r="I145" s="86"/>
      <c r="J145" s="86"/>
      <c r="K145" s="86"/>
      <c r="L145" s="82" t="str">
        <f>IF(I145&lt;&gt;0,((VLOOKUP(I145,'1. Standard_Cost'!$B$4:$D$9,2)+VLOOKUP(I145,'1. Standard_Cost'!$B$4:$D$9,3))*J145*K145),"0")</f>
        <v>0</v>
      </c>
      <c r="M145" s="82">
        <f>L145*'1. Standard_Cost'!$F$4</f>
        <v>0</v>
      </c>
      <c r="N145" s="86"/>
      <c r="O145" s="86"/>
      <c r="P145" s="86"/>
      <c r="Q145" s="86"/>
      <c r="R145" s="84">
        <f>'1. Standard_Cost'!$B$13*N145*P145</f>
        <v>0</v>
      </c>
      <c r="S145" s="84">
        <f>N145*O145*P145*'1. Standard_Cost'!$C$13</f>
        <v>0</v>
      </c>
      <c r="T145" s="84">
        <f>N145*P145*Q145*'1. Standard_Cost'!$D$13</f>
        <v>0</v>
      </c>
      <c r="U145" s="84">
        <f>N145*O145*'1. Standard_Cost'!$E$13</f>
        <v>0</v>
      </c>
      <c r="V145" s="86"/>
      <c r="W145" s="86"/>
      <c r="X145" s="86"/>
      <c r="Y145" s="84">
        <f>+V145*((X145*'1. Standard_Cost'!$B$17)+(W145*X145*'1. Standard_Cost'!$C$17))</f>
        <v>0</v>
      </c>
      <c r="Z145" s="86"/>
      <c r="AA145" s="86"/>
      <c r="AB145" s="84">
        <f>+Z145*'1. Standard_Cost'!$B$21+AA145*'1. Standard_Cost'!$C$21</f>
        <v>0</v>
      </c>
      <c r="AC145" s="86"/>
      <c r="AD145" s="86"/>
      <c r="AE145" s="84">
        <f>SUM(AD145,AC145,AB145,Y145,U145,T145,S145,R145)*'1. Standard_Cost'!$B$29</f>
        <v>0</v>
      </c>
      <c r="AF145" s="84">
        <f t="shared" ref="AF145:AF148" si="228">SUM(AE145,AD145,AC145,AB145,Y145,U145,T145,S145,R145)</f>
        <v>0</v>
      </c>
      <c r="AG145" s="86"/>
      <c r="AH145" s="86"/>
      <c r="AI145" s="86"/>
      <c r="AJ145" s="86"/>
      <c r="AK145" s="86"/>
      <c r="AL145" s="86"/>
      <c r="AM145" s="84" t="e">
        <f>AG145*'1. Standard_Cost'!$B$25+'Incremental_Cost Year 1'!#REF!*'1. Standard_Cost'!$C$25+'Incremental_Cost Year 1'!#REF!*'1. Standard_Cost'!$D$25+'Incremental_Cost Year 1'!#REF!+'Incremental_Cost Year 1'!#REF!+AK145</f>
        <v>#REF!</v>
      </c>
      <c r="AN145" s="84" t="e">
        <f>AM145*'1. Standard_Cost'!$C$29</f>
        <v>#REF!</v>
      </c>
      <c r="AO145" s="353"/>
      <c r="AP145" s="158"/>
      <c r="AQ145" s="113">
        <f t="shared" ref="AQ145:AQ148" si="229">L145+M145</f>
        <v>0</v>
      </c>
      <c r="AR145" s="113">
        <f t="shared" ref="AR145:AR148" si="230">AF145</f>
        <v>0</v>
      </c>
      <c r="AS145" s="113" t="e">
        <f t="shared" ref="AS145:AS148" si="231">AM145+AN145</f>
        <v>#REF!</v>
      </c>
      <c r="AT145" s="113" t="e">
        <f t="shared" ref="AT145:AT148" si="232">SUM(AQ145,AR145,AS145)</f>
        <v>#REF!</v>
      </c>
      <c r="AU145" s="154"/>
      <c r="AV145" s="154"/>
      <c r="AW145" s="154"/>
      <c r="AX145" s="154"/>
      <c r="AY145" s="154"/>
      <c r="AZ145" s="154"/>
      <c r="BA145" s="154"/>
      <c r="BB145" s="155" t="e">
        <f t="shared" ref="BB145:BB148" si="233">SUM(AU145:BA145)-AT145</f>
        <v>#REF!</v>
      </c>
      <c r="BC145" s="28"/>
      <c r="BD145" s="28"/>
      <c r="BE145" s="28"/>
      <c r="BF145" s="28"/>
    </row>
    <row r="146" spans="1:58" ht="110.25" outlineLevel="1">
      <c r="A146" s="73"/>
      <c r="B146" s="545"/>
      <c r="C146" s="546"/>
      <c r="D146" s="548"/>
      <c r="E146" s="530"/>
      <c r="F146" s="299">
        <v>2025</v>
      </c>
      <c r="G146" s="246">
        <v>2026</v>
      </c>
      <c r="H146" s="384" t="s">
        <v>719</v>
      </c>
      <c r="I146" s="86"/>
      <c r="J146" s="86"/>
      <c r="K146" s="86"/>
      <c r="L146" s="82" t="str">
        <f>IF(I146&lt;&gt;0,((VLOOKUP(I146,'1. Standard_Cost'!$B$4:$D$9,2)+VLOOKUP(I146,'1. Standard_Cost'!$B$4:$D$9,3))*J146*K146),"0")</f>
        <v>0</v>
      </c>
      <c r="M146" s="82">
        <f>L146*'1. Standard_Cost'!$F$4</f>
        <v>0</v>
      </c>
      <c r="N146" s="86"/>
      <c r="O146" s="86"/>
      <c r="P146" s="86"/>
      <c r="Q146" s="86"/>
      <c r="R146" s="84">
        <f>'1. Standard_Cost'!$B$13*N146*P146</f>
        <v>0</v>
      </c>
      <c r="S146" s="84">
        <f>N146*O146*P146*'1. Standard_Cost'!$C$13</f>
        <v>0</v>
      </c>
      <c r="T146" s="84">
        <f>N146*P146*Q146*'1. Standard_Cost'!$D$13</f>
        <v>0</v>
      </c>
      <c r="U146" s="84">
        <f>N146*O146*'1. Standard_Cost'!$E$13</f>
        <v>0</v>
      </c>
      <c r="V146" s="86"/>
      <c r="W146" s="86"/>
      <c r="X146" s="86"/>
      <c r="Y146" s="84">
        <f>+V146*((X146*'1. Standard_Cost'!$B$17)+(W146*X146*'1. Standard_Cost'!$C$17))</f>
        <v>0</v>
      </c>
      <c r="Z146" s="86"/>
      <c r="AA146" s="86"/>
      <c r="AB146" s="84">
        <f>+Z146*'1. Standard_Cost'!$B$21+AA146*'1. Standard_Cost'!$C$21</f>
        <v>0</v>
      </c>
      <c r="AC146" s="86"/>
      <c r="AD146" s="86"/>
      <c r="AE146" s="84">
        <f>SUM(AD146,AC146,AB146,Y146,U146,T146,S146,R146)*'1. Standard_Cost'!$B$29</f>
        <v>0</v>
      </c>
      <c r="AF146" s="84">
        <f t="shared" si="228"/>
        <v>0</v>
      </c>
      <c r="AG146" s="86"/>
      <c r="AH146" s="86"/>
      <c r="AI146" s="86"/>
      <c r="AJ146" s="86"/>
      <c r="AK146" s="86"/>
      <c r="AL146" s="86"/>
      <c r="AM146" s="84" t="e">
        <f>AG146*'1. Standard_Cost'!$B$25+'Incremental_Cost Year 1'!#REF!*'1. Standard_Cost'!$C$25+'Incremental_Cost Year 1'!#REF!*'1. Standard_Cost'!$D$25+'Incremental_Cost Year 1'!#REF!+'Incremental_Cost Year 1'!#REF!+AK146</f>
        <v>#REF!</v>
      </c>
      <c r="AN146" s="84" t="e">
        <f>AM146*'1. Standard_Cost'!$C$29</f>
        <v>#REF!</v>
      </c>
      <c r="AO146" s="353"/>
      <c r="AP146" s="158"/>
      <c r="AQ146" s="113">
        <f t="shared" si="229"/>
        <v>0</v>
      </c>
      <c r="AR146" s="113">
        <f t="shared" si="230"/>
        <v>0</v>
      </c>
      <c r="AS146" s="113" t="e">
        <f t="shared" si="231"/>
        <v>#REF!</v>
      </c>
      <c r="AT146" s="113" t="e">
        <f t="shared" si="232"/>
        <v>#REF!</v>
      </c>
      <c r="AU146" s="154"/>
      <c r="AV146" s="154"/>
      <c r="AW146" s="154"/>
      <c r="AX146" s="154"/>
      <c r="AY146" s="154"/>
      <c r="AZ146" s="154"/>
      <c r="BA146" s="154"/>
      <c r="BB146" s="155" t="e">
        <f t="shared" si="233"/>
        <v>#REF!</v>
      </c>
      <c r="BC146" s="28"/>
      <c r="BD146" s="28"/>
      <c r="BE146" s="28"/>
      <c r="BF146" s="28"/>
    </row>
    <row r="147" spans="1:58" ht="94.5" outlineLevel="1">
      <c r="A147" s="73"/>
      <c r="B147" s="545"/>
      <c r="C147" s="546"/>
      <c r="D147" s="548"/>
      <c r="E147" s="530"/>
      <c r="F147" s="299">
        <v>2024</v>
      </c>
      <c r="G147" s="246">
        <v>2026</v>
      </c>
      <c r="H147" s="384" t="s">
        <v>720</v>
      </c>
      <c r="I147" s="86"/>
      <c r="J147" s="86"/>
      <c r="K147" s="86"/>
      <c r="L147" s="82" t="str">
        <f>IF(I147&lt;&gt;0,((VLOOKUP(I147,'1. Standard_Cost'!$B$4:$D$9,2)+VLOOKUP(I147,'1. Standard_Cost'!$B$4:$D$9,3))*J147*K147),"0")</f>
        <v>0</v>
      </c>
      <c r="M147" s="82">
        <f>L147*'1. Standard_Cost'!$F$4</f>
        <v>0</v>
      </c>
      <c r="N147" s="86"/>
      <c r="O147" s="86"/>
      <c r="P147" s="86"/>
      <c r="Q147" s="86"/>
      <c r="R147" s="84">
        <f>'1. Standard_Cost'!$B$13*N147*P147</f>
        <v>0</v>
      </c>
      <c r="S147" s="84">
        <f>N147*O147*P147*'1. Standard_Cost'!$C$13</f>
        <v>0</v>
      </c>
      <c r="T147" s="84">
        <f>N147*P147*Q147*'1. Standard_Cost'!$D$13</f>
        <v>0</v>
      </c>
      <c r="U147" s="84">
        <f>N147*O147*'1. Standard_Cost'!$E$13</f>
        <v>0</v>
      </c>
      <c r="V147" s="86"/>
      <c r="W147" s="86"/>
      <c r="X147" s="86"/>
      <c r="Y147" s="84">
        <f>+V147*((X147*'1. Standard_Cost'!$B$17)+(W147*X147*'1. Standard_Cost'!$C$17))</f>
        <v>0</v>
      </c>
      <c r="Z147" s="86"/>
      <c r="AA147" s="86"/>
      <c r="AB147" s="84">
        <f>+Z147*'1. Standard_Cost'!$B$21+AA147*'1. Standard_Cost'!$C$21</f>
        <v>0</v>
      </c>
      <c r="AC147" s="86"/>
      <c r="AD147" s="86"/>
      <c r="AE147" s="84">
        <f>SUM(AD147,AC147,AB147,Y147,U147,T147,S147,R147)*'1. Standard_Cost'!$B$29</f>
        <v>0</v>
      </c>
      <c r="AF147" s="84">
        <f t="shared" si="228"/>
        <v>0</v>
      </c>
      <c r="AG147" s="86"/>
      <c r="AH147" s="86"/>
      <c r="AI147" s="86"/>
      <c r="AJ147" s="86"/>
      <c r="AK147" s="86"/>
      <c r="AL147" s="86"/>
      <c r="AM147" s="84" t="e">
        <f>AG147*'1. Standard_Cost'!$B$25+'Incremental_Cost Year 1'!#REF!*'1. Standard_Cost'!$C$25+'Incremental_Cost Year 1'!#REF!*'1. Standard_Cost'!$D$25+'Incremental_Cost Year 1'!#REF!+'Incremental_Cost Year 1'!#REF!+AK147</f>
        <v>#REF!</v>
      </c>
      <c r="AN147" s="84" t="e">
        <f>AM147*'1. Standard_Cost'!$C$29</f>
        <v>#REF!</v>
      </c>
      <c r="AO147" s="353"/>
      <c r="AP147" s="158"/>
      <c r="AQ147" s="113">
        <f t="shared" si="229"/>
        <v>0</v>
      </c>
      <c r="AR147" s="113">
        <f t="shared" si="230"/>
        <v>0</v>
      </c>
      <c r="AS147" s="113" t="e">
        <f t="shared" si="231"/>
        <v>#REF!</v>
      </c>
      <c r="AT147" s="113" t="e">
        <f t="shared" si="232"/>
        <v>#REF!</v>
      </c>
      <c r="AU147" s="154"/>
      <c r="AV147" s="154"/>
      <c r="AW147" s="154"/>
      <c r="AX147" s="154"/>
      <c r="AY147" s="154"/>
      <c r="AZ147" s="154"/>
      <c r="BA147" s="154"/>
      <c r="BB147" s="155" t="e">
        <f t="shared" si="233"/>
        <v>#REF!</v>
      </c>
      <c r="BC147" s="28"/>
      <c r="BD147" s="28"/>
      <c r="BE147" s="28"/>
      <c r="BF147" s="28"/>
    </row>
    <row r="148" spans="1:58" ht="78.75" outlineLevel="1">
      <c r="A148" s="73"/>
      <c r="B148" s="545"/>
      <c r="C148" s="546"/>
      <c r="D148" s="549"/>
      <c r="E148" s="531"/>
      <c r="F148" s="299">
        <v>2024</v>
      </c>
      <c r="G148" s="246">
        <v>2026</v>
      </c>
      <c r="H148" s="384" t="s">
        <v>721</v>
      </c>
      <c r="I148" s="86"/>
      <c r="J148" s="86"/>
      <c r="K148" s="86"/>
      <c r="L148" s="82" t="str">
        <f>IF(I148&lt;&gt;0,((VLOOKUP(I148,'1. Standard_Cost'!$B$4:$D$9,2)+VLOOKUP(I148,'1. Standard_Cost'!$B$4:$D$9,3))*J148*K148),"0")</f>
        <v>0</v>
      </c>
      <c r="M148" s="82">
        <f>L148*'1. Standard_Cost'!$F$4</f>
        <v>0</v>
      </c>
      <c r="N148" s="86"/>
      <c r="O148" s="86"/>
      <c r="P148" s="86"/>
      <c r="Q148" s="86"/>
      <c r="R148" s="84">
        <f>'1. Standard_Cost'!$B$13*N148*P148</f>
        <v>0</v>
      </c>
      <c r="S148" s="84">
        <f>N148*O148*P148*'1. Standard_Cost'!$C$13</f>
        <v>0</v>
      </c>
      <c r="T148" s="84">
        <f>N148*P148*Q148*'1. Standard_Cost'!$D$13</f>
        <v>0</v>
      </c>
      <c r="U148" s="84">
        <f>N148*O148*'1. Standard_Cost'!$E$13</f>
        <v>0</v>
      </c>
      <c r="V148" s="86"/>
      <c r="W148" s="86"/>
      <c r="X148" s="86"/>
      <c r="Y148" s="84">
        <f>+V148*((X148*'1. Standard_Cost'!$B$17)+(W148*X148*'1. Standard_Cost'!$C$17))</f>
        <v>0</v>
      </c>
      <c r="Z148" s="86"/>
      <c r="AA148" s="86"/>
      <c r="AB148" s="84">
        <f>+Z148*'1. Standard_Cost'!$B$21+AA148*'1. Standard_Cost'!$C$21</f>
        <v>0</v>
      </c>
      <c r="AC148" s="86"/>
      <c r="AD148" s="86"/>
      <c r="AE148" s="84">
        <f>SUM(AD148,AC148,AB148,Y148,U148,T148,S148,R148)*'1. Standard_Cost'!$B$29</f>
        <v>0</v>
      </c>
      <c r="AF148" s="84">
        <f t="shared" si="228"/>
        <v>0</v>
      </c>
      <c r="AG148" s="86"/>
      <c r="AH148" s="86"/>
      <c r="AI148" s="86"/>
      <c r="AJ148" s="86"/>
      <c r="AK148" s="86"/>
      <c r="AL148" s="86"/>
      <c r="AM148" s="84" t="e">
        <f>AG148*'1. Standard_Cost'!$B$25+'Incremental_Cost Year 1'!#REF!*'1. Standard_Cost'!$C$25+'Incremental_Cost Year 1'!#REF!*'1. Standard_Cost'!$D$25+'Incremental_Cost Year 1'!#REF!+'Incremental_Cost Year 1'!#REF!+AK148</f>
        <v>#REF!</v>
      </c>
      <c r="AN148" s="84" t="e">
        <f>AM148*'1. Standard_Cost'!$C$29</f>
        <v>#REF!</v>
      </c>
      <c r="AO148" s="353"/>
      <c r="AP148" s="158"/>
      <c r="AQ148" s="113">
        <f t="shared" si="229"/>
        <v>0</v>
      </c>
      <c r="AR148" s="113">
        <f t="shared" si="230"/>
        <v>0</v>
      </c>
      <c r="AS148" s="113" t="e">
        <f t="shared" si="231"/>
        <v>#REF!</v>
      </c>
      <c r="AT148" s="113" t="e">
        <f t="shared" si="232"/>
        <v>#REF!</v>
      </c>
      <c r="AU148" s="154"/>
      <c r="AV148" s="154"/>
      <c r="AW148" s="154"/>
      <c r="AX148" s="154"/>
      <c r="AY148" s="154"/>
      <c r="AZ148" s="154"/>
      <c r="BA148" s="154"/>
      <c r="BB148" s="155" t="e">
        <f t="shared" si="233"/>
        <v>#REF!</v>
      </c>
      <c r="BC148" s="28"/>
      <c r="BD148" s="28"/>
      <c r="BE148" s="28"/>
      <c r="BF148" s="28"/>
    </row>
    <row r="149" spans="1:58" ht="110.25" outlineLevel="1">
      <c r="A149" s="73"/>
      <c r="B149" s="111"/>
      <c r="C149" s="302"/>
      <c r="D149" s="302" t="s">
        <v>715</v>
      </c>
      <c r="E149" s="94" t="s">
        <v>714</v>
      </c>
      <c r="F149" s="378">
        <v>2024</v>
      </c>
      <c r="G149" s="379">
        <v>2026</v>
      </c>
      <c r="H149" s="380" t="s">
        <v>166</v>
      </c>
      <c r="I149" s="156"/>
      <c r="J149" s="156"/>
      <c r="K149" s="156"/>
      <c r="L149" s="84">
        <f>SUM(L145:L148)</f>
        <v>0</v>
      </c>
      <c r="M149" s="84">
        <f>SUM(M145:M148)</f>
        <v>0</v>
      </c>
      <c r="N149" s="156"/>
      <c r="O149" s="156"/>
      <c r="P149" s="156"/>
      <c r="Q149" s="156"/>
      <c r="R149" s="84">
        <f>SUM(R145:R148)</f>
        <v>0</v>
      </c>
      <c r="S149" s="84">
        <f t="shared" ref="S149:U149" si="234">SUM(S145:S148)</f>
        <v>0</v>
      </c>
      <c r="T149" s="84">
        <f t="shared" si="234"/>
        <v>0</v>
      </c>
      <c r="U149" s="84">
        <f t="shared" si="234"/>
        <v>0</v>
      </c>
      <c r="V149" s="156"/>
      <c r="W149" s="156"/>
      <c r="X149" s="156"/>
      <c r="Y149" s="84">
        <f t="shared" ref="Y149" si="235">SUM(Y145:Y148)</f>
        <v>0</v>
      </c>
      <c r="Z149" s="156"/>
      <c r="AA149" s="156"/>
      <c r="AB149" s="84">
        <f t="shared" ref="AB149" si="236">SUM(AB145:AB148)</f>
        <v>0</v>
      </c>
      <c r="AC149" s="84"/>
      <c r="AD149" s="84"/>
      <c r="AE149" s="84">
        <f t="shared" ref="AE149:AF149" si="237">SUM(AE145:AE148)</f>
        <v>0</v>
      </c>
      <c r="AF149" s="84">
        <f t="shared" si="237"/>
        <v>0</v>
      </c>
      <c r="AG149" s="156"/>
      <c r="AH149" s="156"/>
      <c r="AI149" s="156"/>
      <c r="AJ149" s="84">
        <f t="shared" ref="AJ149:AN149" si="238">SUM(AJ145:AJ148)</f>
        <v>0</v>
      </c>
      <c r="AK149" s="84">
        <f t="shared" si="238"/>
        <v>0</v>
      </c>
      <c r="AL149" s="84">
        <f t="shared" si="238"/>
        <v>0</v>
      </c>
      <c r="AM149" s="84" t="e">
        <f t="shared" si="238"/>
        <v>#REF!</v>
      </c>
      <c r="AN149" s="84" t="e">
        <f t="shared" si="238"/>
        <v>#REF!</v>
      </c>
      <c r="AO149" s="157"/>
      <c r="AP149" s="158"/>
      <c r="AQ149" s="84">
        <f t="shared" ref="AQ149:AT149" si="239">SUM(AQ145:AQ148)</f>
        <v>0</v>
      </c>
      <c r="AR149" s="84">
        <f t="shared" si="239"/>
        <v>0</v>
      </c>
      <c r="AS149" s="84" t="e">
        <f t="shared" si="239"/>
        <v>#REF!</v>
      </c>
      <c r="AT149" s="84" t="e">
        <f t="shared" si="239"/>
        <v>#REF!</v>
      </c>
      <c r="AU149" s="84"/>
      <c r="AV149" s="84"/>
      <c r="AW149" s="84"/>
      <c r="AX149" s="84"/>
      <c r="AY149" s="84"/>
      <c r="AZ149" s="84"/>
      <c r="BA149" s="84"/>
      <c r="BB149" s="84" t="e">
        <f t="shared" ref="BB149" si="240">SUM(BB145:BB148)</f>
        <v>#REF!</v>
      </c>
      <c r="BC149" s="28"/>
      <c r="BD149" s="28"/>
      <c r="BE149" s="28"/>
      <c r="BF149" s="28"/>
    </row>
    <row r="150" spans="1:58" ht="63" outlineLevel="1">
      <c r="A150" s="73"/>
      <c r="B150" s="543"/>
      <c r="C150" s="544"/>
      <c r="D150" s="547"/>
      <c r="E150" s="529"/>
      <c r="F150" s="382">
        <v>2024</v>
      </c>
      <c r="G150" s="382">
        <v>2026</v>
      </c>
      <c r="H150" s="384" t="s">
        <v>731</v>
      </c>
      <c r="I150" s="86"/>
      <c r="J150" s="86"/>
      <c r="K150" s="86"/>
      <c r="L150" s="82" t="str">
        <f>IF(I150&lt;&gt;0,((VLOOKUP(I150,'1. Standard_Cost'!$B$4:$D$9,2)+VLOOKUP(I150,'1. Standard_Cost'!$B$4:$D$9,3))*J150*K150),"0")</f>
        <v>0</v>
      </c>
      <c r="M150" s="82">
        <f>L150*'1. Standard_Cost'!$F$4</f>
        <v>0</v>
      </c>
      <c r="N150" s="86"/>
      <c r="O150" s="86"/>
      <c r="P150" s="86"/>
      <c r="Q150" s="86"/>
      <c r="R150" s="84">
        <f>'1. Standard_Cost'!$B$13*N150*P150</f>
        <v>0</v>
      </c>
      <c r="S150" s="84">
        <f>N150*O150*P150*'1. Standard_Cost'!$C$13</f>
        <v>0</v>
      </c>
      <c r="T150" s="84">
        <f>N150*P150*Q150*'1. Standard_Cost'!$D$13</f>
        <v>0</v>
      </c>
      <c r="U150" s="84">
        <f>N150*O150*'1. Standard_Cost'!$E$13</f>
        <v>0</v>
      </c>
      <c r="V150" s="86"/>
      <c r="W150" s="86"/>
      <c r="X150" s="86"/>
      <c r="Y150" s="84">
        <f>+V150*((X150*'1. Standard_Cost'!$B$17)+(W150*X150*'1. Standard_Cost'!$C$17))</f>
        <v>0</v>
      </c>
      <c r="Z150" s="86"/>
      <c r="AA150" s="86"/>
      <c r="AB150" s="84">
        <f>+Z150*'1. Standard_Cost'!$B$21+AA150*'1. Standard_Cost'!$C$21</f>
        <v>0</v>
      </c>
      <c r="AC150" s="86"/>
      <c r="AD150" s="86"/>
      <c r="AE150" s="84">
        <f>SUM(AD150,AC150,AB150,Y150,U150,T150,S150,R150)*'1. Standard_Cost'!$B$29</f>
        <v>0</v>
      </c>
      <c r="AF150" s="84">
        <f t="shared" ref="AF150:AF153" si="241">SUM(AE150,AD150,AC150,AB150,Y150,U150,T150,S150,R150)</f>
        <v>0</v>
      </c>
      <c r="AG150" s="86"/>
      <c r="AH150" s="86"/>
      <c r="AI150" s="86"/>
      <c r="AJ150" s="86"/>
      <c r="AK150" s="86"/>
      <c r="AL150" s="86"/>
      <c r="AM150" s="84" t="e">
        <f>AG150*'1. Standard_Cost'!$B$25+'Incremental_Cost Year 1'!#REF!*'1. Standard_Cost'!$C$25+'Incremental_Cost Year 1'!#REF!*'1. Standard_Cost'!$D$25+'Incremental_Cost Year 1'!#REF!+'Incremental_Cost Year 1'!#REF!+AK150</f>
        <v>#REF!</v>
      </c>
      <c r="AN150" s="84" t="e">
        <f>AM150*'1. Standard_Cost'!$C$29</f>
        <v>#REF!</v>
      </c>
      <c r="AO150" s="353"/>
      <c r="AP150" s="158"/>
      <c r="AQ150" s="113">
        <f t="shared" ref="AQ150:AQ153" si="242">L150+M150</f>
        <v>0</v>
      </c>
      <c r="AR150" s="113">
        <f t="shared" ref="AR150:AR153" si="243">AF150</f>
        <v>0</v>
      </c>
      <c r="AS150" s="113" t="e">
        <f t="shared" ref="AS150:AS153" si="244">AM150+AN150</f>
        <v>#REF!</v>
      </c>
      <c r="AT150" s="113" t="e">
        <f t="shared" ref="AT150:AT153" si="245">SUM(AQ150,AR150,AS150)</f>
        <v>#REF!</v>
      </c>
      <c r="AU150" s="154"/>
      <c r="AV150" s="154"/>
      <c r="AW150" s="154"/>
      <c r="AX150" s="154"/>
      <c r="AY150" s="154"/>
      <c r="AZ150" s="154"/>
      <c r="BA150" s="154"/>
      <c r="BB150" s="155" t="e">
        <f t="shared" ref="BB150:BB153" si="246">SUM(AU150:BA150)-AT150</f>
        <v>#REF!</v>
      </c>
      <c r="BC150" s="28"/>
      <c r="BD150" s="28"/>
      <c r="BE150" s="28"/>
      <c r="BF150" s="28"/>
    </row>
    <row r="151" spans="1:58" ht="63" outlineLevel="1">
      <c r="A151" s="73"/>
      <c r="B151" s="545"/>
      <c r="C151" s="546"/>
      <c r="D151" s="548"/>
      <c r="E151" s="530"/>
      <c r="F151" s="382">
        <v>2024</v>
      </c>
      <c r="G151" s="382">
        <v>2026</v>
      </c>
      <c r="H151" s="384" t="s">
        <v>730</v>
      </c>
      <c r="I151" s="86"/>
      <c r="J151" s="86"/>
      <c r="K151" s="86"/>
      <c r="L151" s="82" t="str">
        <f>IF(I151&lt;&gt;0,((VLOOKUP(I151,'1. Standard_Cost'!$B$4:$D$9,2)+VLOOKUP(I151,'1. Standard_Cost'!$B$4:$D$9,3))*J151*K151),"0")</f>
        <v>0</v>
      </c>
      <c r="M151" s="82">
        <f>L151*'1. Standard_Cost'!$F$4</f>
        <v>0</v>
      </c>
      <c r="N151" s="86"/>
      <c r="O151" s="86"/>
      <c r="P151" s="86"/>
      <c r="Q151" s="86"/>
      <c r="R151" s="84">
        <f>'1. Standard_Cost'!$B$13*N151*P151</f>
        <v>0</v>
      </c>
      <c r="S151" s="84">
        <f>N151*O151*P151*'1. Standard_Cost'!$C$13</f>
        <v>0</v>
      </c>
      <c r="T151" s="84">
        <f>N151*P151*Q151*'1. Standard_Cost'!$D$13</f>
        <v>0</v>
      </c>
      <c r="U151" s="84">
        <f>N151*O151*'1. Standard_Cost'!$E$13</f>
        <v>0</v>
      </c>
      <c r="V151" s="86"/>
      <c r="W151" s="86"/>
      <c r="X151" s="86"/>
      <c r="Y151" s="84">
        <f>+V151*((X151*'1. Standard_Cost'!$B$17)+(W151*X151*'1. Standard_Cost'!$C$17))</f>
        <v>0</v>
      </c>
      <c r="Z151" s="86"/>
      <c r="AA151" s="86"/>
      <c r="AB151" s="84">
        <f>+Z151*'1. Standard_Cost'!$B$21+AA151*'1. Standard_Cost'!$C$21</f>
        <v>0</v>
      </c>
      <c r="AC151" s="86"/>
      <c r="AD151" s="86"/>
      <c r="AE151" s="84">
        <f>SUM(AD151,AC151,AB151,Y151,U151,T151,S151,R151)*'1. Standard_Cost'!$B$29</f>
        <v>0</v>
      </c>
      <c r="AF151" s="84">
        <f t="shared" si="241"/>
        <v>0</v>
      </c>
      <c r="AG151" s="86"/>
      <c r="AH151" s="86"/>
      <c r="AI151" s="86"/>
      <c r="AJ151" s="86"/>
      <c r="AK151" s="86"/>
      <c r="AL151" s="86"/>
      <c r="AM151" s="84" t="e">
        <f>AG151*'1. Standard_Cost'!$B$25+'Incremental_Cost Year 1'!#REF!*'1. Standard_Cost'!$C$25+'Incremental_Cost Year 1'!#REF!*'1. Standard_Cost'!$D$25+'Incremental_Cost Year 1'!#REF!+'Incremental_Cost Year 1'!#REF!+AK151</f>
        <v>#REF!</v>
      </c>
      <c r="AN151" s="84" t="e">
        <f>AM151*'1. Standard_Cost'!$C$29</f>
        <v>#REF!</v>
      </c>
      <c r="AO151" s="353"/>
      <c r="AP151" s="158"/>
      <c r="AQ151" s="113">
        <f t="shared" si="242"/>
        <v>0</v>
      </c>
      <c r="AR151" s="113">
        <f t="shared" si="243"/>
        <v>0</v>
      </c>
      <c r="AS151" s="113" t="e">
        <f t="shared" si="244"/>
        <v>#REF!</v>
      </c>
      <c r="AT151" s="113" t="e">
        <f t="shared" si="245"/>
        <v>#REF!</v>
      </c>
      <c r="AU151" s="154"/>
      <c r="AV151" s="154"/>
      <c r="AW151" s="154"/>
      <c r="AX151" s="154"/>
      <c r="AY151" s="154"/>
      <c r="AZ151" s="154"/>
      <c r="BA151" s="154"/>
      <c r="BB151" s="155" t="e">
        <f t="shared" si="246"/>
        <v>#REF!</v>
      </c>
      <c r="BC151" s="28"/>
      <c r="BD151" s="28"/>
      <c r="BE151" s="28"/>
      <c r="BF151" s="28"/>
    </row>
    <row r="152" spans="1:58" ht="63" outlineLevel="1">
      <c r="A152" s="73"/>
      <c r="B152" s="545"/>
      <c r="C152" s="546"/>
      <c r="D152" s="548"/>
      <c r="E152" s="530"/>
      <c r="F152" s="382">
        <v>2024</v>
      </c>
      <c r="G152" s="382">
        <v>2026</v>
      </c>
      <c r="H152" s="384" t="s">
        <v>722</v>
      </c>
      <c r="I152" s="86"/>
      <c r="J152" s="86"/>
      <c r="K152" s="86"/>
      <c r="L152" s="82" t="str">
        <f>IF(I152&lt;&gt;0,((VLOOKUP(I152,'1. Standard_Cost'!$B$4:$D$9,2)+VLOOKUP(I152,'1. Standard_Cost'!$B$4:$D$9,3))*J152*K152),"0")</f>
        <v>0</v>
      </c>
      <c r="M152" s="82">
        <f>L152*'1. Standard_Cost'!$F$4</f>
        <v>0</v>
      </c>
      <c r="N152" s="86"/>
      <c r="O152" s="86"/>
      <c r="P152" s="86"/>
      <c r="Q152" s="86"/>
      <c r="R152" s="84">
        <f>'1. Standard_Cost'!$B$13*N152*P152</f>
        <v>0</v>
      </c>
      <c r="S152" s="84">
        <f>N152*O152*P152*'1. Standard_Cost'!$C$13</f>
        <v>0</v>
      </c>
      <c r="T152" s="84">
        <f>N152*P152*Q152*'1. Standard_Cost'!$D$13</f>
        <v>0</v>
      </c>
      <c r="U152" s="84">
        <f>N152*O152*'1. Standard_Cost'!$E$13</f>
        <v>0</v>
      </c>
      <c r="V152" s="86"/>
      <c r="W152" s="86"/>
      <c r="X152" s="86"/>
      <c r="Y152" s="84">
        <f>+V152*((X152*'1. Standard_Cost'!$B$17)+(W152*X152*'1. Standard_Cost'!$C$17))</f>
        <v>0</v>
      </c>
      <c r="Z152" s="86"/>
      <c r="AA152" s="86"/>
      <c r="AB152" s="84">
        <f>+Z152*'1. Standard_Cost'!$B$21+AA152*'1. Standard_Cost'!$C$21</f>
        <v>0</v>
      </c>
      <c r="AC152" s="86"/>
      <c r="AD152" s="86"/>
      <c r="AE152" s="84">
        <f>SUM(AD152,AC152,AB152,Y152,U152,T152,S152,R152)*'1. Standard_Cost'!$B$29</f>
        <v>0</v>
      </c>
      <c r="AF152" s="84">
        <f t="shared" si="241"/>
        <v>0</v>
      </c>
      <c r="AG152" s="86"/>
      <c r="AH152" s="86"/>
      <c r="AI152" s="86"/>
      <c r="AJ152" s="86"/>
      <c r="AK152" s="86"/>
      <c r="AL152" s="86"/>
      <c r="AM152" s="84" t="e">
        <f>AG152*'1. Standard_Cost'!$B$25+'Incremental_Cost Year 1'!#REF!*'1. Standard_Cost'!$C$25+'Incremental_Cost Year 1'!#REF!*'1. Standard_Cost'!$D$25+'Incremental_Cost Year 1'!#REF!+'Incremental_Cost Year 1'!#REF!+AK152</f>
        <v>#REF!</v>
      </c>
      <c r="AN152" s="84" t="e">
        <f>AM152*'1. Standard_Cost'!$C$29</f>
        <v>#REF!</v>
      </c>
      <c r="AO152" s="353"/>
      <c r="AP152" s="158"/>
      <c r="AQ152" s="113">
        <f t="shared" si="242"/>
        <v>0</v>
      </c>
      <c r="AR152" s="113">
        <f t="shared" si="243"/>
        <v>0</v>
      </c>
      <c r="AS152" s="113" t="e">
        <f t="shared" si="244"/>
        <v>#REF!</v>
      </c>
      <c r="AT152" s="113" t="e">
        <f t="shared" si="245"/>
        <v>#REF!</v>
      </c>
      <c r="AU152" s="154"/>
      <c r="AV152" s="154"/>
      <c r="AW152" s="154"/>
      <c r="AX152" s="154"/>
      <c r="AY152" s="154"/>
      <c r="AZ152" s="154"/>
      <c r="BA152" s="154"/>
      <c r="BB152" s="155" t="e">
        <f t="shared" si="246"/>
        <v>#REF!</v>
      </c>
      <c r="BC152" s="28"/>
      <c r="BD152" s="28"/>
      <c r="BE152" s="28"/>
      <c r="BF152" s="28"/>
    </row>
    <row r="153" spans="1:58" ht="78.75" outlineLevel="1">
      <c r="A153" s="73"/>
      <c r="B153" s="550"/>
      <c r="C153" s="551"/>
      <c r="D153" s="549"/>
      <c r="E153" s="531"/>
      <c r="F153" s="382">
        <v>2024</v>
      </c>
      <c r="G153" s="382">
        <v>2026</v>
      </c>
      <c r="H153" s="384" t="s">
        <v>723</v>
      </c>
      <c r="I153" s="86"/>
      <c r="J153" s="86"/>
      <c r="K153" s="86"/>
      <c r="L153" s="82" t="str">
        <f>IF(I153&lt;&gt;0,((VLOOKUP(I153,'1. Standard_Cost'!$B$4:$D$9,2)+VLOOKUP(I153,'1. Standard_Cost'!$B$4:$D$9,3))*J153*K153),"0")</f>
        <v>0</v>
      </c>
      <c r="M153" s="82">
        <f>L153*'1. Standard_Cost'!$F$4</f>
        <v>0</v>
      </c>
      <c r="N153" s="86"/>
      <c r="O153" s="86"/>
      <c r="P153" s="86"/>
      <c r="Q153" s="86"/>
      <c r="R153" s="84">
        <f>'1. Standard_Cost'!$B$13*N153*P153</f>
        <v>0</v>
      </c>
      <c r="S153" s="84">
        <f>N153*O153*P153*'1. Standard_Cost'!$C$13</f>
        <v>0</v>
      </c>
      <c r="T153" s="84">
        <f>N153*P153*Q153*'1. Standard_Cost'!$D$13</f>
        <v>0</v>
      </c>
      <c r="U153" s="84">
        <f>N153*O153*'1. Standard_Cost'!$E$13</f>
        <v>0</v>
      </c>
      <c r="V153" s="86"/>
      <c r="W153" s="86"/>
      <c r="X153" s="86"/>
      <c r="Y153" s="84">
        <f>+V153*((X153*'1. Standard_Cost'!$B$17)+(W153*X153*'1. Standard_Cost'!$C$17))</f>
        <v>0</v>
      </c>
      <c r="Z153" s="86"/>
      <c r="AA153" s="86"/>
      <c r="AB153" s="84">
        <f>+Z153*'1. Standard_Cost'!$B$21+AA153*'1. Standard_Cost'!$C$21</f>
        <v>0</v>
      </c>
      <c r="AC153" s="86"/>
      <c r="AD153" s="86"/>
      <c r="AE153" s="84">
        <f>SUM(AD153,AC153,AB153,Y153,U153,T153,S153,R153)*'1. Standard_Cost'!$B$29</f>
        <v>0</v>
      </c>
      <c r="AF153" s="84">
        <f t="shared" si="241"/>
        <v>0</v>
      </c>
      <c r="AG153" s="86"/>
      <c r="AH153" s="86"/>
      <c r="AI153" s="86"/>
      <c r="AJ153" s="86"/>
      <c r="AK153" s="86"/>
      <c r="AL153" s="86"/>
      <c r="AM153" s="84" t="e">
        <f>AG153*'1. Standard_Cost'!$B$25+'Incremental_Cost Year 1'!#REF!*'1. Standard_Cost'!$C$25+'Incremental_Cost Year 1'!#REF!*'1. Standard_Cost'!$D$25+'Incremental_Cost Year 1'!#REF!+'Incremental_Cost Year 1'!#REF!+AK153</f>
        <v>#REF!</v>
      </c>
      <c r="AN153" s="84" t="e">
        <f>AM153*'1. Standard_Cost'!$C$29</f>
        <v>#REF!</v>
      </c>
      <c r="AO153" s="353"/>
      <c r="AP153" s="158"/>
      <c r="AQ153" s="113">
        <f t="shared" si="242"/>
        <v>0</v>
      </c>
      <c r="AR153" s="113">
        <f t="shared" si="243"/>
        <v>0</v>
      </c>
      <c r="AS153" s="113" t="e">
        <f t="shared" si="244"/>
        <v>#REF!</v>
      </c>
      <c r="AT153" s="113" t="e">
        <f t="shared" si="245"/>
        <v>#REF!</v>
      </c>
      <c r="AU153" s="154"/>
      <c r="AV153" s="154"/>
      <c r="AW153" s="154"/>
      <c r="AX153" s="154"/>
      <c r="AY153" s="154"/>
      <c r="AZ153" s="154"/>
      <c r="BA153" s="154"/>
      <c r="BB153" s="155" t="e">
        <f t="shared" si="246"/>
        <v>#REF!</v>
      </c>
      <c r="BC153" s="28"/>
      <c r="BD153" s="28"/>
      <c r="BE153" s="28"/>
      <c r="BF153" s="28"/>
    </row>
    <row r="154" spans="1:58" ht="31.15" customHeight="1" outlineLevel="1">
      <c r="A154" s="73"/>
      <c r="B154" s="253"/>
      <c r="C154" s="274"/>
      <c r="D154" s="381" t="s">
        <v>717</v>
      </c>
      <c r="E154" s="94" t="s">
        <v>716</v>
      </c>
      <c r="F154" s="378">
        <v>2024</v>
      </c>
      <c r="G154" s="379">
        <v>2026</v>
      </c>
      <c r="H154" s="380" t="s">
        <v>381</v>
      </c>
      <c r="I154" s="156"/>
      <c r="J154" s="156"/>
      <c r="K154" s="156"/>
      <c r="L154" s="84">
        <f>SUM(L150:L153)</f>
        <v>0</v>
      </c>
      <c r="M154" s="84">
        <f>SUM(M150:M153)</f>
        <v>0</v>
      </c>
      <c r="N154" s="156"/>
      <c r="O154" s="156"/>
      <c r="P154" s="156"/>
      <c r="Q154" s="156"/>
      <c r="R154" s="84">
        <f t="shared" ref="R154:U154" si="247">SUM(R150:R153)</f>
        <v>0</v>
      </c>
      <c r="S154" s="84">
        <f t="shared" si="247"/>
        <v>0</v>
      </c>
      <c r="T154" s="84">
        <f t="shared" si="247"/>
        <v>0</v>
      </c>
      <c r="U154" s="84">
        <f t="shared" si="247"/>
        <v>0</v>
      </c>
      <c r="V154" s="156"/>
      <c r="W154" s="156"/>
      <c r="X154" s="156"/>
      <c r="Y154" s="84">
        <f>SUM(Y150:Y153)</f>
        <v>0</v>
      </c>
      <c r="Z154" s="84">
        <f>SUM(Z150:Z153)</f>
        <v>0</v>
      </c>
      <c r="AA154" s="156"/>
      <c r="AB154" s="84">
        <f>SUM(AB150:AB153)</f>
        <v>0</v>
      </c>
      <c r="AC154" s="84">
        <f>SUM(AC150:AC153)</f>
        <v>0</v>
      </c>
      <c r="AD154" s="84"/>
      <c r="AE154" s="84">
        <f>SUM(AE150:AE153)</f>
        <v>0</v>
      </c>
      <c r="AF154" s="84">
        <f>SUM(AF150:AF153)</f>
        <v>0</v>
      </c>
      <c r="AG154" s="156"/>
      <c r="AH154" s="156"/>
      <c r="AI154" s="156"/>
      <c r="AJ154" s="84">
        <f>SUM(AJ150:AJ153)</f>
        <v>0</v>
      </c>
      <c r="AK154" s="84">
        <f>SUM(AK150:AK153)</f>
        <v>0</v>
      </c>
      <c r="AL154" s="84">
        <f>SUM(AL150:AL153)</f>
        <v>0</v>
      </c>
      <c r="AM154" s="84" t="e">
        <f>SUM(AM150:AM153)</f>
        <v>#REF!</v>
      </c>
      <c r="AN154" s="84" t="e">
        <f>SUM(AN150:AN153)</f>
        <v>#REF!</v>
      </c>
      <c r="AO154" s="157"/>
      <c r="AP154" s="158"/>
      <c r="AQ154" s="84">
        <f>SUM(AQ150:AQ153)</f>
        <v>0</v>
      </c>
      <c r="AR154" s="84">
        <f>SUM(AR150:AR153)</f>
        <v>0</v>
      </c>
      <c r="AS154" s="84" t="e">
        <f t="shared" ref="AS154:AT154" si="248">SUM(AS150:AS153)</f>
        <v>#REF!</v>
      </c>
      <c r="AT154" s="84" t="e">
        <f t="shared" si="248"/>
        <v>#REF!</v>
      </c>
      <c r="AU154" s="84"/>
      <c r="AV154" s="84"/>
      <c r="AW154" s="84"/>
      <c r="AX154" s="84"/>
      <c r="AY154" s="84"/>
      <c r="AZ154" s="84"/>
      <c r="BA154" s="84"/>
      <c r="BB154" s="84" t="e">
        <f t="shared" ref="BB154" si="249">SUM(BB150:BB153)</f>
        <v>#REF!</v>
      </c>
      <c r="BC154" s="28"/>
      <c r="BD154" s="28"/>
      <c r="BE154" s="28"/>
      <c r="BF154" s="28"/>
    </row>
    <row r="155" spans="1:58" s="30" customFormat="1" ht="70.150000000000006" customHeight="1">
      <c r="A155" s="78"/>
      <c r="B155" s="532" t="s">
        <v>725</v>
      </c>
      <c r="C155" s="533"/>
      <c r="D155" s="533"/>
      <c r="E155" s="534"/>
      <c r="F155" s="352"/>
      <c r="G155" s="352"/>
      <c r="H155" s="352" t="s">
        <v>169</v>
      </c>
      <c r="I155" s="351"/>
      <c r="J155" s="351"/>
      <c r="K155" s="351"/>
      <c r="L155" s="351">
        <f>SUM(L156,L176)</f>
        <v>0</v>
      </c>
      <c r="M155" s="351">
        <f>SUM(M156,M176)</f>
        <v>0</v>
      </c>
      <c r="N155" s="351"/>
      <c r="O155" s="351"/>
      <c r="P155" s="351"/>
      <c r="Q155" s="351"/>
      <c r="R155" s="351">
        <f t="shared" ref="R155:U155" si="250">SUM(R156,R176)</f>
        <v>0</v>
      </c>
      <c r="S155" s="351">
        <f t="shared" si="250"/>
        <v>0</v>
      </c>
      <c r="T155" s="351">
        <f t="shared" si="250"/>
        <v>0</v>
      </c>
      <c r="U155" s="351">
        <f t="shared" si="250"/>
        <v>0</v>
      </c>
      <c r="V155" s="148"/>
      <c r="W155" s="148"/>
      <c r="X155" s="148"/>
      <c r="Y155" s="351">
        <f t="shared" ref="Y155:AF155" si="251">SUM(Y156,Y176)</f>
        <v>0</v>
      </c>
      <c r="Z155" s="351">
        <f t="shared" si="251"/>
        <v>0</v>
      </c>
      <c r="AA155" s="351">
        <f t="shared" si="251"/>
        <v>0</v>
      </c>
      <c r="AB155" s="351">
        <f t="shared" si="251"/>
        <v>0</v>
      </c>
      <c r="AC155" s="351">
        <f t="shared" si="251"/>
        <v>0</v>
      </c>
      <c r="AD155" s="351">
        <f t="shared" si="251"/>
        <v>0</v>
      </c>
      <c r="AE155" s="351">
        <f t="shared" si="251"/>
        <v>0</v>
      </c>
      <c r="AF155" s="351">
        <f t="shared" si="251"/>
        <v>0</v>
      </c>
      <c r="AG155" s="148"/>
      <c r="AH155" s="148"/>
      <c r="AI155" s="148"/>
      <c r="AJ155" s="351">
        <f t="shared" ref="AJ155:AN155" si="252">SUM(AJ156,AJ176)</f>
        <v>0</v>
      </c>
      <c r="AK155" s="351">
        <f t="shared" si="252"/>
        <v>0</v>
      </c>
      <c r="AL155" s="351">
        <f t="shared" si="252"/>
        <v>0</v>
      </c>
      <c r="AM155" s="351">
        <f t="shared" si="252"/>
        <v>0</v>
      </c>
      <c r="AN155" s="351">
        <f t="shared" si="252"/>
        <v>0</v>
      </c>
      <c r="AO155" s="148"/>
      <c r="AP155" s="149"/>
      <c r="AQ155" s="351">
        <f t="shared" ref="AQ155:BB155" si="253">SUM(AQ156,AQ176)</f>
        <v>0</v>
      </c>
      <c r="AR155" s="351">
        <f t="shared" si="253"/>
        <v>0</v>
      </c>
      <c r="AS155" s="351">
        <f t="shared" si="253"/>
        <v>0</v>
      </c>
      <c r="AT155" s="351">
        <f t="shared" si="253"/>
        <v>0</v>
      </c>
      <c r="AU155" s="351">
        <f t="shared" si="253"/>
        <v>0</v>
      </c>
      <c r="AV155" s="351">
        <f t="shared" si="253"/>
        <v>0</v>
      </c>
      <c r="AW155" s="351">
        <f t="shared" si="253"/>
        <v>0</v>
      </c>
      <c r="AX155" s="351">
        <f t="shared" si="253"/>
        <v>0</v>
      </c>
      <c r="AY155" s="351">
        <f t="shared" si="253"/>
        <v>0</v>
      </c>
      <c r="AZ155" s="351">
        <f t="shared" si="253"/>
        <v>0</v>
      </c>
      <c r="BA155" s="351">
        <f t="shared" si="253"/>
        <v>0</v>
      </c>
      <c r="BB155" s="351">
        <f t="shared" si="253"/>
        <v>0</v>
      </c>
    </row>
    <row r="156" spans="1:58" ht="49.15" customHeight="1">
      <c r="A156" s="97"/>
      <c r="B156" s="190"/>
      <c r="C156" s="526" t="s">
        <v>726</v>
      </c>
      <c r="D156" s="527"/>
      <c r="E156" s="528"/>
      <c r="F156" s="130"/>
      <c r="G156" s="191"/>
      <c r="H156" s="98" t="s">
        <v>170</v>
      </c>
      <c r="I156" s="167"/>
      <c r="J156" s="161"/>
      <c r="K156" s="161"/>
      <c r="L156" s="162">
        <f>SUM(L164)</f>
        <v>0</v>
      </c>
      <c r="M156" s="162">
        <f>SUM(M164)</f>
        <v>0</v>
      </c>
      <c r="N156" s="161"/>
      <c r="O156" s="161"/>
      <c r="P156" s="161"/>
      <c r="Q156" s="161"/>
      <c r="R156" s="162">
        <f t="shared" ref="R156:U156" si="254">SUM(R164)</f>
        <v>0</v>
      </c>
      <c r="S156" s="162">
        <f t="shared" si="254"/>
        <v>0</v>
      </c>
      <c r="T156" s="162">
        <f t="shared" si="254"/>
        <v>0</v>
      </c>
      <c r="U156" s="162">
        <f t="shared" si="254"/>
        <v>0</v>
      </c>
      <c r="V156" s="161"/>
      <c r="W156" s="161"/>
      <c r="X156" s="161"/>
      <c r="Y156" s="162">
        <f t="shared" ref="Y156:AF156" si="255">SUM(Y164)</f>
        <v>0</v>
      </c>
      <c r="Z156" s="162">
        <f t="shared" si="255"/>
        <v>0</v>
      </c>
      <c r="AA156" s="162">
        <f t="shared" si="255"/>
        <v>0</v>
      </c>
      <c r="AB156" s="162">
        <f t="shared" si="255"/>
        <v>0</v>
      </c>
      <c r="AC156" s="162">
        <f t="shared" si="255"/>
        <v>0</v>
      </c>
      <c r="AD156" s="162">
        <f t="shared" si="255"/>
        <v>0</v>
      </c>
      <c r="AE156" s="162">
        <f t="shared" si="255"/>
        <v>0</v>
      </c>
      <c r="AF156" s="162">
        <f t="shared" si="255"/>
        <v>0</v>
      </c>
      <c r="AG156" s="162"/>
      <c r="AH156" s="161"/>
      <c r="AI156" s="161"/>
      <c r="AJ156" s="162">
        <f t="shared" ref="AJ156:AN156" si="256">SUM(AJ164)</f>
        <v>0</v>
      </c>
      <c r="AK156" s="162">
        <f t="shared" si="256"/>
        <v>0</v>
      </c>
      <c r="AL156" s="162">
        <f t="shared" si="256"/>
        <v>0</v>
      </c>
      <c r="AM156" s="162">
        <f t="shared" si="256"/>
        <v>0</v>
      </c>
      <c r="AN156" s="162">
        <f t="shared" si="256"/>
        <v>0</v>
      </c>
      <c r="AO156" s="163"/>
      <c r="AP156" s="164"/>
      <c r="AQ156" s="162">
        <f t="shared" ref="AQ156:BB156" si="257">SUM(AQ164)</f>
        <v>0</v>
      </c>
      <c r="AR156" s="162">
        <f t="shared" si="257"/>
        <v>0</v>
      </c>
      <c r="AS156" s="162">
        <f t="shared" si="257"/>
        <v>0</v>
      </c>
      <c r="AT156" s="162">
        <f t="shared" si="257"/>
        <v>0</v>
      </c>
      <c r="AU156" s="162">
        <f t="shared" si="257"/>
        <v>0</v>
      </c>
      <c r="AV156" s="162">
        <f t="shared" si="257"/>
        <v>0</v>
      </c>
      <c r="AW156" s="162">
        <f t="shared" si="257"/>
        <v>0</v>
      </c>
      <c r="AX156" s="162">
        <f t="shared" si="257"/>
        <v>0</v>
      </c>
      <c r="AY156" s="162">
        <f t="shared" si="257"/>
        <v>0</v>
      </c>
      <c r="AZ156" s="162">
        <f t="shared" si="257"/>
        <v>0</v>
      </c>
      <c r="BA156" s="162">
        <f t="shared" si="257"/>
        <v>0</v>
      </c>
      <c r="BB156" s="162">
        <f t="shared" si="257"/>
        <v>0</v>
      </c>
      <c r="BC156" s="28"/>
      <c r="BD156" s="28"/>
      <c r="BE156" s="28"/>
      <c r="BF156" s="28"/>
    </row>
    <row r="157" spans="1:58" ht="51.6" customHeight="1">
      <c r="B157" s="244"/>
      <c r="C157" s="385"/>
      <c r="D157" s="386"/>
      <c r="E157" s="387"/>
      <c r="F157" s="396">
        <v>2024</v>
      </c>
      <c r="G157" s="396">
        <v>2024</v>
      </c>
      <c r="H157" s="399" t="s">
        <v>776</v>
      </c>
      <c r="I157" s="87"/>
      <c r="J157" s="83"/>
      <c r="K157" s="83"/>
      <c r="L157" s="82" t="str">
        <f>IF(I157&lt;&gt;0,((VLOOKUP(I157,'1. Standard_Cost'!$B$4:$D$9,2)+VLOOKUP(I157,'1. Standard_Cost'!$B$4:$D$9,3))*J157*K157),"0")</f>
        <v>0</v>
      </c>
      <c r="M157" s="82">
        <f>L157*'1. Standard_Cost'!$F$4</f>
        <v>0</v>
      </c>
      <c r="N157" s="83"/>
      <c r="O157" s="83"/>
      <c r="P157" s="83"/>
      <c r="Q157" s="83"/>
      <c r="R157" s="84">
        <f>'1. Standard_Cost'!$B$13*N157*P157</f>
        <v>0</v>
      </c>
      <c r="S157" s="84">
        <f>N157*O157*P157*'1. Standard_Cost'!$C$13</f>
        <v>0</v>
      </c>
      <c r="T157" s="84">
        <f>N157*P157*Q157*'1. Standard_Cost'!$D$13</f>
        <v>0</v>
      </c>
      <c r="U157" s="84">
        <f>N157*O157*'1. Standard_Cost'!$E$13</f>
        <v>0</v>
      </c>
      <c r="V157" s="83"/>
      <c r="W157" s="83"/>
      <c r="X157" s="83"/>
      <c r="Y157" s="84">
        <f>+V157*((X157*'1. Standard_Cost'!$B$17)+(W157*X157*'1. Standard_Cost'!$C$17))</f>
        <v>0</v>
      </c>
      <c r="Z157" s="83"/>
      <c r="AA157" s="83"/>
      <c r="AB157" s="84">
        <f>+Z157*'1. Standard_Cost'!$B$21+AA157*'1. Standard_Cost'!$C$21</f>
        <v>0</v>
      </c>
      <c r="AC157" s="85"/>
      <c r="AD157" s="86"/>
      <c r="AE157" s="84">
        <f>SUM(AD157,AC157,AB157,Y157,U157,T157,S157,R157)*'1. Standard_Cost'!$B$29</f>
        <v>0</v>
      </c>
      <c r="AF157" s="84">
        <f t="shared" ref="AF157:AF161" si="258">SUM(AE157,AD157,AC157,AB157,Y157,U157,T157,S157,R157)</f>
        <v>0</v>
      </c>
      <c r="AG157" s="83"/>
      <c r="AH157" s="83"/>
      <c r="AI157" s="83"/>
      <c r="AJ157" s="87"/>
      <c r="AK157" s="87"/>
      <c r="AL157" s="87"/>
      <c r="AM157" s="84">
        <f>AG157*'1. Standard_Cost'!$B$25+'Incremental_Cost Year 5'!AH157*'1. Standard_Cost'!$C$25+'Incremental_Cost Year 5'!AI157*'1. Standard_Cost'!$D$25+'Incremental_Cost Year 5'!AJ157+'Incremental_Cost Year 5'!AL157+AK157</f>
        <v>0</v>
      </c>
      <c r="AN157" s="84">
        <f>AM157*'1. Standard_Cost'!$C$29</f>
        <v>0</v>
      </c>
      <c r="AO157" s="87"/>
      <c r="AQ157" s="113">
        <f t="shared" ref="AQ157:AQ161" si="259">L157+M157</f>
        <v>0</v>
      </c>
      <c r="AR157" s="113">
        <f t="shared" ref="AR157:AR161" si="260">AF157</f>
        <v>0</v>
      </c>
      <c r="AS157" s="113">
        <f t="shared" ref="AS157:AS161" si="261">AM157+AN157</f>
        <v>0</v>
      </c>
      <c r="AT157" s="113">
        <f t="shared" ref="AT157:AT161" si="262">SUM(AQ157,AR157,AS157)</f>
        <v>0</v>
      </c>
      <c r="AU157" s="154"/>
      <c r="AV157" s="154"/>
      <c r="AW157" s="154"/>
      <c r="AX157" s="154"/>
      <c r="AY157" s="154"/>
      <c r="AZ157" s="154"/>
      <c r="BA157" s="154"/>
      <c r="BB157" s="155">
        <f t="shared" ref="BB157:BB161" si="263">SUM(AU157:BA157)-AT157</f>
        <v>0</v>
      </c>
    </row>
    <row r="158" spans="1:58" ht="51.6" customHeight="1">
      <c r="B158" s="39"/>
      <c r="C158" s="388"/>
      <c r="D158" s="389"/>
      <c r="E158" s="390"/>
      <c r="F158" s="396">
        <v>2024</v>
      </c>
      <c r="G158" s="396">
        <v>2026</v>
      </c>
      <c r="H158" s="400" t="s">
        <v>778</v>
      </c>
      <c r="I158" s="87"/>
      <c r="J158" s="83"/>
      <c r="K158" s="83"/>
      <c r="L158" s="82" t="str">
        <f>IF(I158&lt;&gt;0,((VLOOKUP(I158,'1. Standard_Cost'!$B$4:$D$9,2)+VLOOKUP(I158,'1. Standard_Cost'!$B$4:$D$9,3))*J158*K158),"0")</f>
        <v>0</v>
      </c>
      <c r="M158" s="82">
        <f>L158*'1. Standard_Cost'!$F$4</f>
        <v>0</v>
      </c>
      <c r="N158" s="83"/>
      <c r="O158" s="83"/>
      <c r="P158" s="83"/>
      <c r="Q158" s="83"/>
      <c r="R158" s="84">
        <f>'1. Standard_Cost'!$B$13*N158*P158</f>
        <v>0</v>
      </c>
      <c r="S158" s="84">
        <f>N158*O158*P158*'1. Standard_Cost'!$C$13</f>
        <v>0</v>
      </c>
      <c r="T158" s="84">
        <f>N158*P158*Q158*'1. Standard_Cost'!$D$13</f>
        <v>0</v>
      </c>
      <c r="U158" s="84">
        <f>N158*O158*'1. Standard_Cost'!$E$13</f>
        <v>0</v>
      </c>
      <c r="V158" s="83"/>
      <c r="W158" s="83"/>
      <c r="X158" s="83"/>
      <c r="Y158" s="84">
        <f>+V158*((X158*'1. Standard_Cost'!$B$17)+(W158*X158*'1. Standard_Cost'!$C$17))</f>
        <v>0</v>
      </c>
      <c r="Z158" s="83"/>
      <c r="AA158" s="83"/>
      <c r="AB158" s="84">
        <f>+Z158*'1. Standard_Cost'!$B$21+AA158*'1. Standard_Cost'!$C$21</f>
        <v>0</v>
      </c>
      <c r="AC158" s="85"/>
      <c r="AD158" s="86"/>
      <c r="AE158" s="84">
        <f>SUM(AD158,AC158,AB158,Y158,U158,T158,S158,R158)*'1. Standard_Cost'!$B$29</f>
        <v>0</v>
      </c>
      <c r="AF158" s="84">
        <f t="shared" si="258"/>
        <v>0</v>
      </c>
      <c r="AG158" s="83"/>
      <c r="AH158" s="83"/>
      <c r="AI158" s="83"/>
      <c r="AJ158" s="87"/>
      <c r="AK158" s="87"/>
      <c r="AL158" s="87"/>
      <c r="AM158" s="84">
        <f>AG158*'1. Standard_Cost'!$B$25+'Incremental_Cost Year 5'!AH158*'1. Standard_Cost'!$C$25+'Incremental_Cost Year 5'!AI158*'1. Standard_Cost'!$D$25+'Incremental_Cost Year 5'!AJ158+'Incremental_Cost Year 5'!AL158+AK158</f>
        <v>0</v>
      </c>
      <c r="AN158" s="84">
        <f>AM158*'1. Standard_Cost'!$C$29</f>
        <v>0</v>
      </c>
      <c r="AO158" s="87"/>
      <c r="AQ158" s="113">
        <f t="shared" si="259"/>
        <v>0</v>
      </c>
      <c r="AR158" s="113">
        <f t="shared" si="260"/>
        <v>0</v>
      </c>
      <c r="AS158" s="113">
        <f t="shared" si="261"/>
        <v>0</v>
      </c>
      <c r="AT158" s="113">
        <f t="shared" si="262"/>
        <v>0</v>
      </c>
      <c r="AU158" s="154"/>
      <c r="AV158" s="154"/>
      <c r="AW158" s="154"/>
      <c r="AX158" s="154"/>
      <c r="AY158" s="154"/>
      <c r="AZ158" s="154"/>
      <c r="BA158" s="154"/>
      <c r="BB158" s="155">
        <f t="shared" si="263"/>
        <v>0</v>
      </c>
    </row>
    <row r="159" spans="1:58" ht="51.6" customHeight="1">
      <c r="B159" s="39"/>
      <c r="C159" s="388"/>
      <c r="D159" s="389"/>
      <c r="E159" s="390"/>
      <c r="F159" s="396">
        <v>2024</v>
      </c>
      <c r="G159" s="396">
        <v>2025</v>
      </c>
      <c r="H159" s="399" t="s">
        <v>783</v>
      </c>
      <c r="I159" s="87"/>
      <c r="J159" s="83"/>
      <c r="K159" s="83"/>
      <c r="L159" s="82" t="str">
        <f>IF(I159&lt;&gt;0,((VLOOKUP(I159,'1. Standard_Cost'!$B$4:$D$9,2)+VLOOKUP(I159,'1. Standard_Cost'!$B$4:$D$9,3))*J159*K159),"0")</f>
        <v>0</v>
      </c>
      <c r="M159" s="82">
        <f>L159*'1. Standard_Cost'!$F$4</f>
        <v>0</v>
      </c>
      <c r="N159" s="83"/>
      <c r="O159" s="83"/>
      <c r="P159" s="83"/>
      <c r="Q159" s="83"/>
      <c r="R159" s="84">
        <f>'1. Standard_Cost'!$B$13*N159*P159</f>
        <v>0</v>
      </c>
      <c r="S159" s="84">
        <f>N159*O159*P159*'1. Standard_Cost'!$C$13</f>
        <v>0</v>
      </c>
      <c r="T159" s="84">
        <f>N159*P159*Q159*'1. Standard_Cost'!$D$13</f>
        <v>0</v>
      </c>
      <c r="U159" s="84">
        <f>N159*O159*'1. Standard_Cost'!$E$13</f>
        <v>0</v>
      </c>
      <c r="V159" s="83"/>
      <c r="W159" s="83"/>
      <c r="X159" s="83"/>
      <c r="Y159" s="84">
        <f>+V159*((X159*'1. Standard_Cost'!$B$17)+(W159*X159*'1. Standard_Cost'!$C$17))</f>
        <v>0</v>
      </c>
      <c r="Z159" s="83"/>
      <c r="AA159" s="83"/>
      <c r="AB159" s="84">
        <f>+Z159*'1. Standard_Cost'!$B$21+AA159*'1. Standard_Cost'!$C$21</f>
        <v>0</v>
      </c>
      <c r="AC159" s="85"/>
      <c r="AD159" s="86"/>
      <c r="AE159" s="84">
        <f>SUM(AD159,AC159,AB159,Y159,U159,T159,S159,R159)*'1. Standard_Cost'!$B$29</f>
        <v>0</v>
      </c>
      <c r="AF159" s="84">
        <f t="shared" si="258"/>
        <v>0</v>
      </c>
      <c r="AG159" s="83"/>
      <c r="AH159" s="83"/>
      <c r="AI159" s="83"/>
      <c r="AJ159" s="87"/>
      <c r="AK159" s="87"/>
      <c r="AL159" s="87"/>
      <c r="AM159" s="84">
        <f>AG159*'1. Standard_Cost'!$B$25+'Incremental_Cost Year 5'!AH159*'1. Standard_Cost'!$C$25+'Incremental_Cost Year 5'!AI159*'1. Standard_Cost'!$D$25+'Incremental_Cost Year 5'!AJ159+'Incremental_Cost Year 5'!AL159+AK159</f>
        <v>0</v>
      </c>
      <c r="AN159" s="84">
        <f>AM159*'1. Standard_Cost'!$C$29</f>
        <v>0</v>
      </c>
      <c r="AO159" s="87"/>
      <c r="AQ159" s="113">
        <f t="shared" si="259"/>
        <v>0</v>
      </c>
      <c r="AR159" s="113">
        <f t="shared" si="260"/>
        <v>0</v>
      </c>
      <c r="AS159" s="113">
        <f t="shared" si="261"/>
        <v>0</v>
      </c>
      <c r="AT159" s="113">
        <f t="shared" si="262"/>
        <v>0</v>
      </c>
      <c r="AU159" s="154"/>
      <c r="AV159" s="154"/>
      <c r="AW159" s="154"/>
      <c r="AX159" s="154"/>
      <c r="AY159" s="154"/>
      <c r="AZ159" s="154"/>
      <c r="BA159" s="154"/>
      <c r="BB159" s="155">
        <f t="shared" si="263"/>
        <v>0</v>
      </c>
    </row>
    <row r="160" spans="1:58" ht="51.6" customHeight="1">
      <c r="B160" s="39"/>
      <c r="C160" s="388"/>
      <c r="D160" s="389"/>
      <c r="E160" s="390"/>
      <c r="F160" s="396">
        <v>2025</v>
      </c>
      <c r="G160" s="396">
        <v>2026</v>
      </c>
      <c r="H160" s="399" t="s">
        <v>784</v>
      </c>
      <c r="I160" s="87"/>
      <c r="J160" s="83"/>
      <c r="K160" s="83"/>
      <c r="L160" s="82" t="str">
        <f>IF(I160&lt;&gt;0,((VLOOKUP(I160,'1. Standard_Cost'!$B$4:$D$9,2)+VLOOKUP(I160,'1. Standard_Cost'!$B$4:$D$9,3))*J160*K160),"0")</f>
        <v>0</v>
      </c>
      <c r="M160" s="82">
        <f>L160*'1. Standard_Cost'!$F$4</f>
        <v>0</v>
      </c>
      <c r="N160" s="83"/>
      <c r="O160" s="83"/>
      <c r="P160" s="83"/>
      <c r="Q160" s="83"/>
      <c r="R160" s="84">
        <f>'1. Standard_Cost'!$B$13*N160*P160</f>
        <v>0</v>
      </c>
      <c r="S160" s="84">
        <f>N160*O160*P160*'1. Standard_Cost'!$C$13</f>
        <v>0</v>
      </c>
      <c r="T160" s="84">
        <f>N160*P160*Q160*'1. Standard_Cost'!$D$13</f>
        <v>0</v>
      </c>
      <c r="U160" s="84">
        <f>N160*O160*'1. Standard_Cost'!$E$13</f>
        <v>0</v>
      </c>
      <c r="V160" s="83"/>
      <c r="W160" s="83"/>
      <c r="X160" s="83"/>
      <c r="Y160" s="84">
        <f>+V160*((X160*'1. Standard_Cost'!$B$17)+(W160*X160*'1. Standard_Cost'!$C$17))</f>
        <v>0</v>
      </c>
      <c r="Z160" s="83"/>
      <c r="AA160" s="83"/>
      <c r="AB160" s="84">
        <f>+Z160*'1. Standard_Cost'!$B$21+AA160*'1. Standard_Cost'!$C$21</f>
        <v>0</v>
      </c>
      <c r="AC160" s="85"/>
      <c r="AD160" s="86"/>
      <c r="AE160" s="84">
        <f>SUM(AD160,AC160,AB160,Y160,U160,T160,S160,R160)*'1. Standard_Cost'!$B$29</f>
        <v>0</v>
      </c>
      <c r="AF160" s="84">
        <f t="shared" si="258"/>
        <v>0</v>
      </c>
      <c r="AG160" s="83"/>
      <c r="AH160" s="83"/>
      <c r="AI160" s="83"/>
      <c r="AJ160" s="87"/>
      <c r="AK160" s="87"/>
      <c r="AL160" s="87"/>
      <c r="AM160" s="84">
        <f>AG160*'1. Standard_Cost'!$B$25+'Incremental_Cost Year 5'!AH160*'1. Standard_Cost'!$C$25+'Incremental_Cost Year 5'!AI160*'1. Standard_Cost'!$D$25+'Incremental_Cost Year 5'!AJ160+'Incremental_Cost Year 5'!AL160+AK160</f>
        <v>0</v>
      </c>
      <c r="AN160" s="84">
        <f>AM160*'1. Standard_Cost'!$C$29</f>
        <v>0</v>
      </c>
      <c r="AO160" s="87"/>
      <c r="AQ160" s="113">
        <f t="shared" si="259"/>
        <v>0</v>
      </c>
      <c r="AR160" s="113">
        <f t="shared" si="260"/>
        <v>0</v>
      </c>
      <c r="AS160" s="113">
        <f t="shared" si="261"/>
        <v>0</v>
      </c>
      <c r="AT160" s="113">
        <f t="shared" si="262"/>
        <v>0</v>
      </c>
      <c r="AU160" s="154"/>
      <c r="AV160" s="154"/>
      <c r="AW160" s="154"/>
      <c r="AX160" s="154"/>
      <c r="AY160" s="154"/>
      <c r="AZ160" s="154"/>
      <c r="BA160" s="154"/>
      <c r="BB160" s="155">
        <f t="shared" si="263"/>
        <v>0</v>
      </c>
    </row>
    <row r="161" spans="1:58" ht="51.6" customHeight="1">
      <c r="B161" s="391"/>
      <c r="C161" s="392"/>
      <c r="D161" s="393"/>
      <c r="E161" s="394"/>
      <c r="F161" s="396">
        <v>2024</v>
      </c>
      <c r="G161" s="396">
        <v>2024</v>
      </c>
      <c r="H161" s="399" t="s">
        <v>785</v>
      </c>
      <c r="I161" s="87"/>
      <c r="J161" s="83"/>
      <c r="K161" s="83"/>
      <c r="L161" s="82" t="str">
        <f>IF(I161&lt;&gt;0,((VLOOKUP(I161,'1. Standard_Cost'!$B$4:$D$9,2)+VLOOKUP(I161,'1. Standard_Cost'!$B$4:$D$9,3))*J161*K161),"0")</f>
        <v>0</v>
      </c>
      <c r="M161" s="82">
        <f>L161*'1. Standard_Cost'!$F$4</f>
        <v>0</v>
      </c>
      <c r="N161" s="83"/>
      <c r="O161" s="83"/>
      <c r="P161" s="83"/>
      <c r="Q161" s="83"/>
      <c r="R161" s="84">
        <f>'1. Standard_Cost'!$B$13*N161*P161</f>
        <v>0</v>
      </c>
      <c r="S161" s="84">
        <f>N161*O161*P161*'1. Standard_Cost'!$C$13</f>
        <v>0</v>
      </c>
      <c r="T161" s="84">
        <f>N161*P161*Q161*'1. Standard_Cost'!$D$13</f>
        <v>0</v>
      </c>
      <c r="U161" s="84">
        <f>N161*O161*'1. Standard_Cost'!$E$13</f>
        <v>0</v>
      </c>
      <c r="V161" s="83"/>
      <c r="W161" s="83"/>
      <c r="X161" s="83"/>
      <c r="Y161" s="84">
        <f>+V161*((X161*'1. Standard_Cost'!$B$17)+(W161*X161*'1. Standard_Cost'!$C$17))</f>
        <v>0</v>
      </c>
      <c r="Z161" s="83"/>
      <c r="AA161" s="83"/>
      <c r="AB161" s="84">
        <f>+Z161*'1. Standard_Cost'!$B$21+AA161*'1. Standard_Cost'!$C$21</f>
        <v>0</v>
      </c>
      <c r="AC161" s="85"/>
      <c r="AD161" s="86"/>
      <c r="AE161" s="84">
        <f>SUM(AD161,AC161,AB161,Y161,U161,T161,S161,R161)*'1. Standard_Cost'!$B$29</f>
        <v>0</v>
      </c>
      <c r="AF161" s="84">
        <f t="shared" si="258"/>
        <v>0</v>
      </c>
      <c r="AG161" s="83"/>
      <c r="AH161" s="83"/>
      <c r="AI161" s="83"/>
      <c r="AJ161" s="87"/>
      <c r="AK161" s="87"/>
      <c r="AL161" s="87"/>
      <c r="AM161" s="84">
        <f>AG161*'1. Standard_Cost'!$B$25+'Incremental_Cost Year 5'!AH161*'1. Standard_Cost'!$C$25+'Incremental_Cost Year 5'!AI161*'1. Standard_Cost'!$D$25+'Incremental_Cost Year 5'!AJ161+'Incremental_Cost Year 5'!AL161+AK161</f>
        <v>0</v>
      </c>
      <c r="AN161" s="84">
        <f>AM161*'1. Standard_Cost'!$C$29</f>
        <v>0</v>
      </c>
      <c r="AO161" s="87"/>
      <c r="AQ161" s="113">
        <f t="shared" si="259"/>
        <v>0</v>
      </c>
      <c r="AR161" s="113">
        <f t="shared" si="260"/>
        <v>0</v>
      </c>
      <c r="AS161" s="113">
        <f t="shared" si="261"/>
        <v>0</v>
      </c>
      <c r="AT161" s="113">
        <f t="shared" si="262"/>
        <v>0</v>
      </c>
      <c r="AU161" s="154"/>
      <c r="AV161" s="154"/>
      <c r="AW161" s="154"/>
      <c r="AX161" s="154"/>
      <c r="AY161" s="154"/>
      <c r="AZ161" s="154"/>
      <c r="BA161" s="154"/>
      <c r="BB161" s="155">
        <f t="shared" si="263"/>
        <v>0</v>
      </c>
    </row>
    <row r="162" spans="1:58" ht="51.6" customHeight="1">
      <c r="B162" s="397"/>
      <c r="C162" s="398"/>
      <c r="D162" s="395" t="s">
        <v>538</v>
      </c>
      <c r="E162" s="263" t="s">
        <v>727</v>
      </c>
      <c r="F162" s="395"/>
      <c r="G162" s="395"/>
      <c r="H162" s="395" t="s">
        <v>171</v>
      </c>
      <c r="I162" s="156"/>
      <c r="J162" s="156"/>
      <c r="K162" s="156"/>
      <c r="L162" s="84">
        <f>SUM(L157:L161)</f>
        <v>0</v>
      </c>
      <c r="M162" s="84">
        <f>SUM(M157:M161)</f>
        <v>0</v>
      </c>
      <c r="N162" s="156"/>
      <c r="O162" s="156"/>
      <c r="P162" s="156"/>
      <c r="Q162" s="156"/>
      <c r="R162" s="84">
        <f t="shared" ref="R162:U162" si="264">SUM(R157:R161)</f>
        <v>0</v>
      </c>
      <c r="S162" s="84">
        <f t="shared" si="264"/>
        <v>0</v>
      </c>
      <c r="T162" s="84">
        <f t="shared" si="264"/>
        <v>0</v>
      </c>
      <c r="U162" s="84">
        <f t="shared" si="264"/>
        <v>0</v>
      </c>
      <c r="V162" s="156"/>
      <c r="W162" s="156"/>
      <c r="X162" s="156"/>
      <c r="Y162" s="84">
        <f>SUM(Y157:Y161)</f>
        <v>0</v>
      </c>
      <c r="Z162" s="84"/>
      <c r="AA162" s="156"/>
      <c r="AB162" s="84">
        <f>SUM(AB157:AB161)</f>
        <v>0</v>
      </c>
      <c r="AC162" s="84">
        <f>SUM(AC157:AC161)</f>
        <v>0</v>
      </c>
      <c r="AD162" s="84">
        <f t="shared" ref="AD162:AF162" si="265">SUM(AD155:AD161)</f>
        <v>0</v>
      </c>
      <c r="AE162" s="84">
        <f t="shared" si="265"/>
        <v>0</v>
      </c>
      <c r="AF162" s="84">
        <f t="shared" si="265"/>
        <v>0</v>
      </c>
      <c r="AG162" s="156"/>
      <c r="AH162" s="156"/>
      <c r="AI162" s="156"/>
      <c r="AJ162" s="84">
        <f>SUM(AJ157:AJ161)</f>
        <v>0</v>
      </c>
      <c r="AK162" s="84">
        <f>SUM(AK157:AK161)</f>
        <v>0</v>
      </c>
      <c r="AL162" s="84">
        <f t="shared" ref="AL162:AN162" si="266">SUM(AL155:AL161)</f>
        <v>0</v>
      </c>
      <c r="AM162" s="84">
        <f t="shared" si="266"/>
        <v>0</v>
      </c>
      <c r="AN162" s="84">
        <f t="shared" si="266"/>
        <v>0</v>
      </c>
      <c r="AO162" s="157"/>
      <c r="AP162" s="158"/>
      <c r="AQ162" s="84">
        <f>SUM(AQ157:AQ161)</f>
        <v>0</v>
      </c>
      <c r="AR162" s="84">
        <f>SUM(AR157:AR161)</f>
        <v>0</v>
      </c>
      <c r="AS162" s="84">
        <f t="shared" ref="AS162:BA162" si="267">SUM(AS155:AS161)</f>
        <v>0</v>
      </c>
      <c r="AT162" s="84">
        <f t="shared" si="267"/>
        <v>0</v>
      </c>
      <c r="AU162" s="84">
        <f t="shared" si="267"/>
        <v>0</v>
      </c>
      <c r="AV162" s="84">
        <f t="shared" si="267"/>
        <v>0</v>
      </c>
      <c r="AW162" s="84">
        <f t="shared" si="267"/>
        <v>0</v>
      </c>
      <c r="AX162" s="84">
        <f t="shared" si="267"/>
        <v>0</v>
      </c>
      <c r="AY162" s="84">
        <f t="shared" si="267"/>
        <v>0</v>
      </c>
      <c r="AZ162" s="84">
        <f t="shared" si="267"/>
        <v>0</v>
      </c>
      <c r="BA162" s="84">
        <f t="shared" si="267"/>
        <v>0</v>
      </c>
      <c r="BB162" s="84">
        <f>SUM(BB157:BB161)</f>
        <v>0</v>
      </c>
      <c r="BC162" s="374"/>
    </row>
    <row r="163" spans="1:58" ht="51.6" customHeight="1">
      <c r="B163" s="244"/>
      <c r="C163" s="385"/>
      <c r="D163" s="386"/>
      <c r="E163" s="387"/>
      <c r="F163" s="402">
        <v>2024</v>
      </c>
      <c r="G163" s="402">
        <v>2024</v>
      </c>
      <c r="H163" s="404" t="s">
        <v>787</v>
      </c>
      <c r="I163" s="87"/>
      <c r="J163" s="83"/>
      <c r="K163" s="83"/>
      <c r="L163" s="82" t="str">
        <f>IF(I163&lt;&gt;0,((VLOOKUP(I163,'1. Standard_Cost'!$B$4:$D$9,2)+VLOOKUP(I163,'1. Standard_Cost'!$B$4:$D$9,3))*J163*K163),"0")</f>
        <v>0</v>
      </c>
      <c r="M163" s="82">
        <f>L163*'1. Standard_Cost'!$F$4</f>
        <v>0</v>
      </c>
      <c r="N163" s="83"/>
      <c r="O163" s="83"/>
      <c r="P163" s="83"/>
      <c r="Q163" s="83"/>
      <c r="R163" s="84">
        <f>'1. Standard_Cost'!$B$13*N163*P163</f>
        <v>0</v>
      </c>
      <c r="S163" s="84">
        <f>N163*O163*P163*'1. Standard_Cost'!$C$13</f>
        <v>0</v>
      </c>
      <c r="T163" s="84">
        <f>N163*P163*Q163*'1. Standard_Cost'!$D$13</f>
        <v>0</v>
      </c>
      <c r="U163" s="84">
        <f>N163*O163*'1. Standard_Cost'!$E$13</f>
        <v>0</v>
      </c>
      <c r="V163" s="83"/>
      <c r="W163" s="83"/>
      <c r="X163" s="83"/>
      <c r="Y163" s="84">
        <f>+V163*((X163*'1. Standard_Cost'!$B$17)+(W163*X163*'1. Standard_Cost'!$C$17))</f>
        <v>0</v>
      </c>
      <c r="Z163" s="83"/>
      <c r="AA163" s="83"/>
      <c r="AB163" s="84">
        <f>+Z163*'1. Standard_Cost'!$B$21+AA163*'1. Standard_Cost'!$C$21</f>
        <v>0</v>
      </c>
      <c r="AC163" s="85"/>
      <c r="AD163" s="86"/>
      <c r="AE163" s="84">
        <f>SUM(AD163,AC163,AB163,Y163,U163,T163,S163,R163)*'1. Standard_Cost'!$B$29</f>
        <v>0</v>
      </c>
      <c r="AF163" s="84">
        <f t="shared" ref="AF163:AF166" si="268">SUM(AE163,AD163,AC163,AB163,Y163,U163,T163,S163,R163)</f>
        <v>0</v>
      </c>
      <c r="AG163" s="83"/>
      <c r="AH163" s="83"/>
      <c r="AI163" s="83"/>
      <c r="AJ163" s="87"/>
      <c r="AK163" s="87"/>
      <c r="AL163" s="87"/>
      <c r="AM163" s="84">
        <f>AG163*'1. Standard_Cost'!$B$25+'Incremental_Cost Year 5'!AH163*'1. Standard_Cost'!$C$25+'Incremental_Cost Year 5'!AI163*'1. Standard_Cost'!$D$25+'Incremental_Cost Year 5'!AJ163+'Incremental_Cost Year 5'!AL163+AK163</f>
        <v>0</v>
      </c>
      <c r="AN163" s="84">
        <f>AM163*'1. Standard_Cost'!$C$29</f>
        <v>0</v>
      </c>
      <c r="AO163" s="87"/>
      <c r="AQ163" s="113">
        <f t="shared" ref="AQ163:AQ166" si="269">L163+M163</f>
        <v>0</v>
      </c>
      <c r="AR163" s="113">
        <f t="shared" ref="AR163:AR166" si="270">AF163</f>
        <v>0</v>
      </c>
      <c r="AS163" s="113">
        <f t="shared" ref="AS163:AS166" si="271">AM163+AN163</f>
        <v>0</v>
      </c>
      <c r="AT163" s="113">
        <f t="shared" ref="AT163:AT166" si="272">SUM(AQ163,AR163,AS163)</f>
        <v>0</v>
      </c>
      <c r="AU163" s="154"/>
      <c r="AV163" s="154"/>
      <c r="AW163" s="154"/>
      <c r="AX163" s="154"/>
      <c r="AY163" s="154"/>
      <c r="AZ163" s="154"/>
      <c r="BA163" s="154"/>
      <c r="BB163" s="155">
        <f t="shared" ref="BB163:BB166" si="273">SUM(AU163:BA163)-AT163</f>
        <v>0</v>
      </c>
    </row>
    <row r="164" spans="1:58" ht="51.6" customHeight="1">
      <c r="B164" s="39"/>
      <c r="C164" s="388"/>
      <c r="D164" s="389"/>
      <c r="E164" s="390"/>
      <c r="F164" s="402">
        <v>2024</v>
      </c>
      <c r="G164" s="402">
        <v>2026</v>
      </c>
      <c r="H164" s="399" t="s">
        <v>788</v>
      </c>
      <c r="I164" s="87"/>
      <c r="J164" s="83"/>
      <c r="K164" s="83"/>
      <c r="L164" s="82" t="str">
        <f>IF(I164&lt;&gt;0,((VLOOKUP(I164,'1. Standard_Cost'!$B$4:$D$9,2)+VLOOKUP(I164,'1. Standard_Cost'!$B$4:$D$9,3))*J164*K164),"0")</f>
        <v>0</v>
      </c>
      <c r="M164" s="82">
        <f>L164*'1. Standard_Cost'!$F$4</f>
        <v>0</v>
      </c>
      <c r="N164" s="83"/>
      <c r="O164" s="83"/>
      <c r="P164" s="83"/>
      <c r="Q164" s="83"/>
      <c r="R164" s="84">
        <f>'1. Standard_Cost'!$B$13*N164*P164</f>
        <v>0</v>
      </c>
      <c r="S164" s="84">
        <f>N164*O164*P164*'1. Standard_Cost'!$C$13</f>
        <v>0</v>
      </c>
      <c r="T164" s="84">
        <f>N164*P164*Q164*'1. Standard_Cost'!$D$13</f>
        <v>0</v>
      </c>
      <c r="U164" s="84">
        <f>N164*O164*'1. Standard_Cost'!$E$13</f>
        <v>0</v>
      </c>
      <c r="V164" s="83"/>
      <c r="W164" s="83"/>
      <c r="X164" s="83"/>
      <c r="Y164" s="84">
        <f>+V164*((X164*'1. Standard_Cost'!$B$17)+(W164*X164*'1. Standard_Cost'!$C$17))</f>
        <v>0</v>
      </c>
      <c r="Z164" s="83"/>
      <c r="AA164" s="83"/>
      <c r="AB164" s="84">
        <f>+Z164*'1. Standard_Cost'!$B$21+AA164*'1. Standard_Cost'!$C$21</f>
        <v>0</v>
      </c>
      <c r="AC164" s="85"/>
      <c r="AD164" s="86"/>
      <c r="AE164" s="84">
        <f>SUM(AD164,AC164,AB164,Y164,U164,T164,S164,R164)*'1. Standard_Cost'!$B$29</f>
        <v>0</v>
      </c>
      <c r="AF164" s="84">
        <f t="shared" si="268"/>
        <v>0</v>
      </c>
      <c r="AG164" s="83"/>
      <c r="AH164" s="83"/>
      <c r="AI164" s="83"/>
      <c r="AJ164" s="87"/>
      <c r="AK164" s="87"/>
      <c r="AL164" s="87"/>
      <c r="AM164" s="84">
        <f>AG164*'1. Standard_Cost'!$B$25+'Incremental_Cost Year 5'!AH164*'1. Standard_Cost'!$C$25+'Incremental_Cost Year 5'!AI164*'1. Standard_Cost'!$D$25+'Incremental_Cost Year 5'!AJ164+'Incremental_Cost Year 5'!AL164+AK164</f>
        <v>0</v>
      </c>
      <c r="AN164" s="84">
        <f>AM164*'1. Standard_Cost'!$C$29</f>
        <v>0</v>
      </c>
      <c r="AO164" s="87"/>
      <c r="AQ164" s="113">
        <f t="shared" si="269"/>
        <v>0</v>
      </c>
      <c r="AR164" s="113">
        <f t="shared" si="270"/>
        <v>0</v>
      </c>
      <c r="AS164" s="113">
        <f t="shared" si="271"/>
        <v>0</v>
      </c>
      <c r="AT164" s="113">
        <f t="shared" si="272"/>
        <v>0</v>
      </c>
      <c r="AU164" s="154"/>
      <c r="AV164" s="154"/>
      <c r="AW164" s="154"/>
      <c r="AX164" s="154"/>
      <c r="AY164" s="154"/>
      <c r="AZ164" s="154"/>
      <c r="BA164" s="154"/>
      <c r="BB164" s="155">
        <f t="shared" si="273"/>
        <v>0</v>
      </c>
    </row>
    <row r="165" spans="1:58" ht="51.6" customHeight="1">
      <c r="B165" s="39"/>
      <c r="C165" s="388"/>
      <c r="D165" s="389"/>
      <c r="E165" s="390"/>
      <c r="F165" s="402">
        <v>2024</v>
      </c>
      <c r="G165" s="402">
        <v>2025</v>
      </c>
      <c r="H165" s="404" t="s">
        <v>789</v>
      </c>
      <c r="I165" s="87"/>
      <c r="J165" s="83"/>
      <c r="K165" s="83"/>
      <c r="L165" s="82" t="str">
        <f>IF(I165&lt;&gt;0,((VLOOKUP(I165,'1. Standard_Cost'!$B$4:$D$9,2)+VLOOKUP(I165,'1. Standard_Cost'!$B$4:$D$9,3))*J165*K165),"0")</f>
        <v>0</v>
      </c>
      <c r="M165" s="82">
        <f>L165*'1. Standard_Cost'!$F$4</f>
        <v>0</v>
      </c>
      <c r="N165" s="83"/>
      <c r="O165" s="83"/>
      <c r="P165" s="83"/>
      <c r="Q165" s="83"/>
      <c r="R165" s="84">
        <f>'1. Standard_Cost'!$B$13*N165*P165</f>
        <v>0</v>
      </c>
      <c r="S165" s="84">
        <f>N165*O165*P165*'1. Standard_Cost'!$C$13</f>
        <v>0</v>
      </c>
      <c r="T165" s="84">
        <f>N165*P165*Q165*'1. Standard_Cost'!$D$13</f>
        <v>0</v>
      </c>
      <c r="U165" s="84">
        <f>N165*O165*'1. Standard_Cost'!$E$13</f>
        <v>0</v>
      </c>
      <c r="V165" s="83"/>
      <c r="W165" s="83"/>
      <c r="X165" s="83"/>
      <c r="Y165" s="84">
        <f>+V165*((X165*'1. Standard_Cost'!$B$17)+(W165*X165*'1. Standard_Cost'!$C$17))</f>
        <v>0</v>
      </c>
      <c r="Z165" s="83"/>
      <c r="AA165" s="83"/>
      <c r="AB165" s="84">
        <f>+Z165*'1. Standard_Cost'!$B$21+AA165*'1. Standard_Cost'!$C$21</f>
        <v>0</v>
      </c>
      <c r="AC165" s="85"/>
      <c r="AD165" s="86"/>
      <c r="AE165" s="84">
        <f>SUM(AD165,AC165,AB165,Y165,U165,T165,S165,R165)*'1. Standard_Cost'!$B$29</f>
        <v>0</v>
      </c>
      <c r="AF165" s="84">
        <f t="shared" si="268"/>
        <v>0</v>
      </c>
      <c r="AG165" s="83"/>
      <c r="AH165" s="83"/>
      <c r="AI165" s="83"/>
      <c r="AJ165" s="87"/>
      <c r="AK165" s="87"/>
      <c r="AL165" s="87"/>
      <c r="AM165" s="84">
        <f>AG165*'1. Standard_Cost'!$B$25+'Incremental_Cost Year 5'!AH165*'1. Standard_Cost'!$C$25+'Incremental_Cost Year 5'!AI165*'1. Standard_Cost'!$D$25+'Incremental_Cost Year 5'!AJ165+'Incremental_Cost Year 5'!AL165+AK165</f>
        <v>0</v>
      </c>
      <c r="AN165" s="84">
        <f>AM165*'1. Standard_Cost'!$C$29</f>
        <v>0</v>
      </c>
      <c r="AO165" s="87"/>
      <c r="AQ165" s="113">
        <f t="shared" si="269"/>
        <v>0</v>
      </c>
      <c r="AR165" s="113">
        <f t="shared" si="270"/>
        <v>0</v>
      </c>
      <c r="AS165" s="113">
        <f t="shared" si="271"/>
        <v>0</v>
      </c>
      <c r="AT165" s="113">
        <f t="shared" si="272"/>
        <v>0</v>
      </c>
      <c r="AU165" s="154"/>
      <c r="AV165" s="154"/>
      <c r="AW165" s="154"/>
      <c r="AX165" s="154"/>
      <c r="AY165" s="154"/>
      <c r="AZ165" s="154"/>
      <c r="BA165" s="154"/>
      <c r="BB165" s="155">
        <f t="shared" si="273"/>
        <v>0</v>
      </c>
    </row>
    <row r="166" spans="1:58" ht="51.6" customHeight="1">
      <c r="B166" s="391"/>
      <c r="C166" s="392"/>
      <c r="D166" s="393"/>
      <c r="E166" s="394"/>
      <c r="F166" s="402">
        <v>2024</v>
      </c>
      <c r="G166" s="402">
        <v>2026</v>
      </c>
      <c r="H166" s="404" t="s">
        <v>790</v>
      </c>
      <c r="I166" s="87"/>
      <c r="J166" s="83"/>
      <c r="K166" s="83"/>
      <c r="L166" s="82" t="str">
        <f>IF(I166&lt;&gt;0,((VLOOKUP(I166,'1. Standard_Cost'!$B$4:$D$9,2)+VLOOKUP(I166,'1. Standard_Cost'!$B$4:$D$9,3))*J166*K166),"0")</f>
        <v>0</v>
      </c>
      <c r="M166" s="82">
        <f>L166*'1. Standard_Cost'!$F$4</f>
        <v>0</v>
      </c>
      <c r="N166" s="83"/>
      <c r="O166" s="83"/>
      <c r="P166" s="83"/>
      <c r="Q166" s="83"/>
      <c r="R166" s="84">
        <f>'1. Standard_Cost'!$B$13*N166*P166</f>
        <v>0</v>
      </c>
      <c r="S166" s="84">
        <f>N166*O166*P166*'1. Standard_Cost'!$C$13</f>
        <v>0</v>
      </c>
      <c r="T166" s="84">
        <f>N166*P166*Q166*'1. Standard_Cost'!$D$13</f>
        <v>0</v>
      </c>
      <c r="U166" s="84">
        <f>N166*O166*'1. Standard_Cost'!$E$13</f>
        <v>0</v>
      </c>
      <c r="V166" s="83"/>
      <c r="W166" s="83"/>
      <c r="X166" s="83"/>
      <c r="Y166" s="84">
        <f>+V166*((X166*'1. Standard_Cost'!$B$17)+(W166*X166*'1. Standard_Cost'!$C$17))</f>
        <v>0</v>
      </c>
      <c r="Z166" s="83"/>
      <c r="AA166" s="83"/>
      <c r="AB166" s="84">
        <f>+Z166*'1. Standard_Cost'!$B$21+AA166*'1. Standard_Cost'!$C$21</f>
        <v>0</v>
      </c>
      <c r="AC166" s="85"/>
      <c r="AD166" s="86"/>
      <c r="AE166" s="84">
        <f>SUM(AD166,AC166,AB166,Y166,U166,T166,S166,R166)*'1. Standard_Cost'!$B$29</f>
        <v>0</v>
      </c>
      <c r="AF166" s="84">
        <f t="shared" si="268"/>
        <v>0</v>
      </c>
      <c r="AG166" s="83"/>
      <c r="AH166" s="83"/>
      <c r="AI166" s="83"/>
      <c r="AJ166" s="87"/>
      <c r="AK166" s="87"/>
      <c r="AL166" s="87"/>
      <c r="AM166" s="84">
        <f>AG166*'1. Standard_Cost'!$B$25+'Incremental_Cost Year 5'!AH166*'1. Standard_Cost'!$C$25+'Incremental_Cost Year 5'!AI166*'1. Standard_Cost'!$D$25+'Incremental_Cost Year 5'!AJ166+'Incremental_Cost Year 5'!AL166+AK166</f>
        <v>0</v>
      </c>
      <c r="AN166" s="84">
        <f>AM166*'1. Standard_Cost'!$C$29</f>
        <v>0</v>
      </c>
      <c r="AO166" s="87"/>
      <c r="AQ166" s="113">
        <f t="shared" si="269"/>
        <v>0</v>
      </c>
      <c r="AR166" s="113">
        <f t="shared" si="270"/>
        <v>0</v>
      </c>
      <c r="AS166" s="113">
        <f t="shared" si="271"/>
        <v>0</v>
      </c>
      <c r="AT166" s="113">
        <f t="shared" si="272"/>
        <v>0</v>
      </c>
      <c r="AU166" s="154"/>
      <c r="AV166" s="154"/>
      <c r="AW166" s="154"/>
      <c r="AX166" s="154"/>
      <c r="AY166" s="154"/>
      <c r="AZ166" s="154"/>
      <c r="BA166" s="154"/>
      <c r="BB166" s="155">
        <f t="shared" si="273"/>
        <v>0</v>
      </c>
    </row>
    <row r="167" spans="1:58" ht="51.6" customHeight="1">
      <c r="B167" s="397"/>
      <c r="C167" s="398"/>
      <c r="D167" s="395" t="s">
        <v>732</v>
      </c>
      <c r="E167" s="263" t="s">
        <v>786</v>
      </c>
      <c r="F167" s="403">
        <v>2024</v>
      </c>
      <c r="G167" s="403">
        <v>2026</v>
      </c>
      <c r="H167" s="395" t="s">
        <v>172</v>
      </c>
      <c r="I167" s="156"/>
      <c r="J167" s="156"/>
      <c r="K167" s="156"/>
      <c r="L167" s="84">
        <f>SUM(L163:L166)</f>
        <v>0</v>
      </c>
      <c r="M167" s="84">
        <f>SUM(M163:M166)</f>
        <v>0</v>
      </c>
      <c r="N167" s="156"/>
      <c r="O167" s="156"/>
      <c r="P167" s="156"/>
      <c r="Q167" s="156"/>
      <c r="R167" s="84">
        <f t="shared" ref="R167:U167" si="274">SUM(R163:R166)</f>
        <v>0</v>
      </c>
      <c r="S167" s="84">
        <f t="shared" si="274"/>
        <v>0</v>
      </c>
      <c r="T167" s="84">
        <f t="shared" si="274"/>
        <v>0</v>
      </c>
      <c r="U167" s="84">
        <f t="shared" si="274"/>
        <v>0</v>
      </c>
      <c r="V167" s="156"/>
      <c r="W167" s="156"/>
      <c r="X167" s="156"/>
      <c r="Y167" s="84">
        <f>SUM(Y163:Y166)</f>
        <v>0</v>
      </c>
      <c r="Z167" s="84">
        <f>SUM(Z163:Z166)</f>
        <v>0</v>
      </c>
      <c r="AA167" s="156"/>
      <c r="AB167" s="84">
        <f>SUM(AB163:AB166)</f>
        <v>0</v>
      </c>
      <c r="AC167" s="84">
        <f>SUM(AC163:AC166)</f>
        <v>0</v>
      </c>
      <c r="AD167" s="84">
        <f t="shared" ref="AD167:AF167" si="275">SUM(AD160:AD166)</f>
        <v>0</v>
      </c>
      <c r="AE167" s="84">
        <f t="shared" si="275"/>
        <v>0</v>
      </c>
      <c r="AF167" s="84">
        <f t="shared" si="275"/>
        <v>0</v>
      </c>
      <c r="AG167" s="156"/>
      <c r="AH167" s="156"/>
      <c r="AI167" s="156"/>
      <c r="AJ167" s="84">
        <f>SUM(AJ163:AJ166)</f>
        <v>0</v>
      </c>
      <c r="AK167" s="84">
        <f>SUM(AK163:AK166)</f>
        <v>0</v>
      </c>
      <c r="AL167" s="84">
        <f t="shared" ref="AL167:AN167" si="276">SUM(AL160:AL166)</f>
        <v>0</v>
      </c>
      <c r="AM167" s="84">
        <f t="shared" si="276"/>
        <v>0</v>
      </c>
      <c r="AN167" s="84">
        <f t="shared" si="276"/>
        <v>0</v>
      </c>
      <c r="AO167" s="157"/>
      <c r="AP167" s="158"/>
      <c r="AQ167" s="84">
        <f t="shared" ref="AQ167:BB167" si="277">SUM(AQ163:AQ166)</f>
        <v>0</v>
      </c>
      <c r="AR167" s="84">
        <f t="shared" si="277"/>
        <v>0</v>
      </c>
      <c r="AS167" s="84">
        <f t="shared" si="277"/>
        <v>0</v>
      </c>
      <c r="AT167" s="84">
        <f t="shared" si="277"/>
        <v>0</v>
      </c>
      <c r="AU167" s="84">
        <f t="shared" si="277"/>
        <v>0</v>
      </c>
      <c r="AV167" s="84">
        <f t="shared" si="277"/>
        <v>0</v>
      </c>
      <c r="AW167" s="84">
        <f t="shared" si="277"/>
        <v>0</v>
      </c>
      <c r="AX167" s="84">
        <f t="shared" si="277"/>
        <v>0</v>
      </c>
      <c r="AY167" s="84">
        <f t="shared" si="277"/>
        <v>0</v>
      </c>
      <c r="AZ167" s="84">
        <f t="shared" si="277"/>
        <v>0</v>
      </c>
      <c r="BA167" s="84">
        <f t="shared" si="277"/>
        <v>0</v>
      </c>
      <c r="BB167" s="84">
        <f t="shared" si="277"/>
        <v>0</v>
      </c>
    </row>
    <row r="168" spans="1:58" ht="51.6" customHeight="1">
      <c r="B168" s="244"/>
      <c r="C168" s="385"/>
      <c r="D168" s="386"/>
      <c r="E168" s="387"/>
      <c r="F168" s="406">
        <v>2024</v>
      </c>
      <c r="G168" s="406">
        <v>2026</v>
      </c>
      <c r="H168" s="399" t="s">
        <v>733</v>
      </c>
      <c r="I168" s="87"/>
      <c r="J168" s="83"/>
      <c r="K168" s="83"/>
      <c r="L168" s="82" t="str">
        <f>IF(I168&lt;&gt;0,((VLOOKUP(I168,'1. Standard_Cost'!$B$4:$D$9,2)+VLOOKUP(I168,'1. Standard_Cost'!$B$4:$D$9,3))*J168*K168),"0")</f>
        <v>0</v>
      </c>
      <c r="M168" s="82">
        <f>L168*'1. Standard_Cost'!$F$4</f>
        <v>0</v>
      </c>
      <c r="N168" s="83"/>
      <c r="O168" s="83"/>
      <c r="P168" s="83"/>
      <c r="Q168" s="83"/>
      <c r="R168" s="84">
        <f>'1. Standard_Cost'!$B$13*N168*P168</f>
        <v>0</v>
      </c>
      <c r="S168" s="84">
        <f>N168*O168*P168*'1. Standard_Cost'!$C$13</f>
        <v>0</v>
      </c>
      <c r="T168" s="84">
        <f>N168*P168*Q168*'1. Standard_Cost'!$D$13</f>
        <v>0</v>
      </c>
      <c r="U168" s="84">
        <f>N168*O168*'1. Standard_Cost'!$E$13</f>
        <v>0</v>
      </c>
      <c r="V168" s="83"/>
      <c r="W168" s="83"/>
      <c r="X168" s="83"/>
      <c r="Y168" s="84">
        <f>+V168*((X168*'1. Standard_Cost'!$B$17)+(W168*X168*'1. Standard_Cost'!$C$17))</f>
        <v>0</v>
      </c>
      <c r="Z168" s="83"/>
      <c r="AA168" s="83"/>
      <c r="AB168" s="84">
        <f>+Z168*'1. Standard_Cost'!$B$21+AA168*'1. Standard_Cost'!$C$21</f>
        <v>0</v>
      </c>
      <c r="AC168" s="85"/>
      <c r="AD168" s="86"/>
      <c r="AE168" s="84">
        <f>SUM(AD168,AC168,AB168,Y168,U168,T168,S168,R168)*'1. Standard_Cost'!$B$29</f>
        <v>0</v>
      </c>
      <c r="AF168" s="84">
        <f t="shared" ref="AF168:AF172" si="278">SUM(AE168,AD168,AC168,AB168,Y168,U168,T168,S168,R168)</f>
        <v>0</v>
      </c>
      <c r="AG168" s="83"/>
      <c r="AH168" s="83"/>
      <c r="AI168" s="83"/>
      <c r="AJ168" s="87"/>
      <c r="AK168" s="87"/>
      <c r="AL168" s="87"/>
      <c r="AM168" s="84">
        <f>AG168*'1. Standard_Cost'!$B$25+'Incremental_Cost Year 5'!AH168*'1. Standard_Cost'!$C$25+'Incremental_Cost Year 5'!AI168*'1. Standard_Cost'!$D$25+'Incremental_Cost Year 5'!AJ168+'Incremental_Cost Year 5'!AL168+AK168</f>
        <v>0</v>
      </c>
      <c r="AN168" s="84">
        <f>AM168*'1. Standard_Cost'!$C$29</f>
        <v>0</v>
      </c>
      <c r="AO168" s="87"/>
      <c r="AQ168" s="113">
        <f t="shared" ref="AQ168:AQ172" si="279">L168+M168</f>
        <v>0</v>
      </c>
      <c r="AR168" s="113">
        <f t="shared" ref="AR168:AR172" si="280">AF168</f>
        <v>0</v>
      </c>
      <c r="AS168" s="113">
        <f t="shared" ref="AS168:AS172" si="281">AM168+AN168</f>
        <v>0</v>
      </c>
      <c r="AT168" s="113">
        <f t="shared" ref="AT168:AT172" si="282">SUM(AQ168,AR168,AS168)</f>
        <v>0</v>
      </c>
      <c r="AU168" s="154"/>
      <c r="AV168" s="154"/>
      <c r="AW168" s="154"/>
      <c r="AX168" s="154"/>
      <c r="AY168" s="154"/>
      <c r="AZ168" s="154"/>
      <c r="BA168" s="154"/>
      <c r="BB168" s="155">
        <f t="shared" ref="BB168:BB172" si="283">SUM(AU168:BA168)-AT168</f>
        <v>0</v>
      </c>
    </row>
    <row r="169" spans="1:58" ht="51.6" customHeight="1">
      <c r="B169" s="39"/>
      <c r="C169" s="388"/>
      <c r="D169" s="389"/>
      <c r="E169" s="390"/>
      <c r="F169" s="406">
        <v>2024</v>
      </c>
      <c r="G169" s="406">
        <v>2026</v>
      </c>
      <c r="H169" s="399" t="s">
        <v>792</v>
      </c>
      <c r="I169" s="87"/>
      <c r="J169" s="83"/>
      <c r="K169" s="83"/>
      <c r="L169" s="82" t="str">
        <f>IF(I169&lt;&gt;0,((VLOOKUP(I169,'1. Standard_Cost'!$B$4:$D$9,2)+VLOOKUP(I169,'1. Standard_Cost'!$B$4:$D$9,3))*J169*K169),"0")</f>
        <v>0</v>
      </c>
      <c r="M169" s="82">
        <f>L169*'1. Standard_Cost'!$F$4</f>
        <v>0</v>
      </c>
      <c r="N169" s="83"/>
      <c r="O169" s="83"/>
      <c r="P169" s="83"/>
      <c r="Q169" s="83"/>
      <c r="R169" s="84">
        <f>'1. Standard_Cost'!$B$13*N169*P169</f>
        <v>0</v>
      </c>
      <c r="S169" s="84">
        <f>N169*O169*P169*'1. Standard_Cost'!$C$13</f>
        <v>0</v>
      </c>
      <c r="T169" s="84">
        <f>N169*P169*Q169*'1. Standard_Cost'!$D$13</f>
        <v>0</v>
      </c>
      <c r="U169" s="84">
        <f>N169*O169*'1. Standard_Cost'!$E$13</f>
        <v>0</v>
      </c>
      <c r="V169" s="83"/>
      <c r="W169" s="83"/>
      <c r="X169" s="83"/>
      <c r="Y169" s="84">
        <f>+V169*((X169*'1. Standard_Cost'!$B$17)+(W169*X169*'1. Standard_Cost'!$C$17))</f>
        <v>0</v>
      </c>
      <c r="Z169" s="83"/>
      <c r="AA169" s="83"/>
      <c r="AB169" s="84">
        <f>+Z169*'1. Standard_Cost'!$B$21+AA169*'1. Standard_Cost'!$C$21</f>
        <v>0</v>
      </c>
      <c r="AC169" s="85"/>
      <c r="AD169" s="86"/>
      <c r="AE169" s="84">
        <f>SUM(AD169,AC169,AB169,Y169,U169,T169,S169,R169)*'1. Standard_Cost'!$B$29</f>
        <v>0</v>
      </c>
      <c r="AF169" s="84">
        <f t="shared" si="278"/>
        <v>0</v>
      </c>
      <c r="AG169" s="83"/>
      <c r="AH169" s="83"/>
      <c r="AI169" s="83"/>
      <c r="AJ169" s="87"/>
      <c r="AK169" s="87"/>
      <c r="AL169" s="87"/>
      <c r="AM169" s="84">
        <f>AG169*'1. Standard_Cost'!$B$25+'Incremental_Cost Year 5'!AH169*'1. Standard_Cost'!$C$25+'Incremental_Cost Year 5'!AI169*'1. Standard_Cost'!$D$25+'Incremental_Cost Year 5'!AJ169+'Incremental_Cost Year 5'!AL169+AK169</f>
        <v>0</v>
      </c>
      <c r="AN169" s="84">
        <f>AM169*'1. Standard_Cost'!$C$29</f>
        <v>0</v>
      </c>
      <c r="AO169" s="87"/>
      <c r="AQ169" s="113">
        <f t="shared" si="279"/>
        <v>0</v>
      </c>
      <c r="AR169" s="113">
        <f t="shared" si="280"/>
        <v>0</v>
      </c>
      <c r="AS169" s="113">
        <f t="shared" si="281"/>
        <v>0</v>
      </c>
      <c r="AT169" s="113">
        <f t="shared" si="282"/>
        <v>0</v>
      </c>
      <c r="AU169" s="154"/>
      <c r="AV169" s="154"/>
      <c r="AW169" s="154"/>
      <c r="AX169" s="154"/>
      <c r="AY169" s="154"/>
      <c r="AZ169" s="154"/>
      <c r="BA169" s="154"/>
      <c r="BB169" s="155">
        <f t="shared" si="283"/>
        <v>0</v>
      </c>
    </row>
    <row r="170" spans="1:58" ht="51.6" customHeight="1">
      <c r="B170" s="39"/>
      <c r="C170" s="388"/>
      <c r="D170" s="389"/>
      <c r="E170" s="390"/>
      <c r="F170" s="406">
        <v>2024</v>
      </c>
      <c r="G170" s="406">
        <v>2026</v>
      </c>
      <c r="H170" s="404" t="s">
        <v>735</v>
      </c>
      <c r="I170" s="87"/>
      <c r="J170" s="83"/>
      <c r="K170" s="83"/>
      <c r="L170" s="82" t="str">
        <f>IF(I170&lt;&gt;0,((VLOOKUP(I170,'1. Standard_Cost'!$B$4:$D$9,2)+VLOOKUP(I170,'1. Standard_Cost'!$B$4:$D$9,3))*J170*K170),"0")</f>
        <v>0</v>
      </c>
      <c r="M170" s="82">
        <f>L170*'1. Standard_Cost'!$F$4</f>
        <v>0</v>
      </c>
      <c r="N170" s="83"/>
      <c r="O170" s="83"/>
      <c r="P170" s="83"/>
      <c r="Q170" s="83"/>
      <c r="R170" s="84">
        <f>'1. Standard_Cost'!$B$13*N170*P170</f>
        <v>0</v>
      </c>
      <c r="S170" s="84">
        <f>N170*O170*P170*'1. Standard_Cost'!$C$13</f>
        <v>0</v>
      </c>
      <c r="T170" s="84">
        <f>N170*P170*Q170*'1. Standard_Cost'!$D$13</f>
        <v>0</v>
      </c>
      <c r="U170" s="84">
        <f>N170*O170*'1. Standard_Cost'!$E$13</f>
        <v>0</v>
      </c>
      <c r="V170" s="83"/>
      <c r="W170" s="83"/>
      <c r="X170" s="83"/>
      <c r="Y170" s="84">
        <f>+V170*((X170*'1. Standard_Cost'!$B$17)+(W170*X170*'1. Standard_Cost'!$C$17))</f>
        <v>0</v>
      </c>
      <c r="Z170" s="83"/>
      <c r="AA170" s="83"/>
      <c r="AB170" s="84">
        <f>+Z170*'1. Standard_Cost'!$B$21+AA170*'1. Standard_Cost'!$C$21</f>
        <v>0</v>
      </c>
      <c r="AC170" s="85"/>
      <c r="AD170" s="86"/>
      <c r="AE170" s="84">
        <f>SUM(AD170,AC170,AB170,Y170,U170,T170,S170,R170)*'1. Standard_Cost'!$B$29</f>
        <v>0</v>
      </c>
      <c r="AF170" s="84">
        <f t="shared" si="278"/>
        <v>0</v>
      </c>
      <c r="AG170" s="83"/>
      <c r="AH170" s="83"/>
      <c r="AI170" s="83"/>
      <c r="AJ170" s="87"/>
      <c r="AK170" s="87"/>
      <c r="AL170" s="87"/>
      <c r="AM170" s="84">
        <f>AG170*'1. Standard_Cost'!$B$25+'Incremental_Cost Year 5'!AH170*'1. Standard_Cost'!$C$25+'Incremental_Cost Year 5'!AI170*'1. Standard_Cost'!$D$25+'Incremental_Cost Year 5'!AJ170+'Incremental_Cost Year 5'!AL170+AK170</f>
        <v>0</v>
      </c>
      <c r="AN170" s="84">
        <f>AM170*'1. Standard_Cost'!$C$29</f>
        <v>0</v>
      </c>
      <c r="AO170" s="87"/>
      <c r="AQ170" s="113">
        <f t="shared" si="279"/>
        <v>0</v>
      </c>
      <c r="AR170" s="113">
        <f t="shared" si="280"/>
        <v>0</v>
      </c>
      <c r="AS170" s="113">
        <f t="shared" si="281"/>
        <v>0</v>
      </c>
      <c r="AT170" s="113">
        <f t="shared" si="282"/>
        <v>0</v>
      </c>
      <c r="AU170" s="154"/>
      <c r="AV170" s="154"/>
      <c r="AW170" s="154"/>
      <c r="AX170" s="154"/>
      <c r="AY170" s="154"/>
      <c r="AZ170" s="154"/>
      <c r="BA170" s="154"/>
      <c r="BB170" s="155">
        <f t="shared" si="283"/>
        <v>0</v>
      </c>
    </row>
    <row r="171" spans="1:58" ht="51.6" customHeight="1">
      <c r="B171" s="39"/>
      <c r="C171" s="388"/>
      <c r="D171" s="389"/>
      <c r="E171" s="390"/>
      <c r="F171" s="406">
        <v>2024</v>
      </c>
      <c r="G171" s="406">
        <v>2026</v>
      </c>
      <c r="H171" s="413" t="s">
        <v>782</v>
      </c>
      <c r="I171" s="87"/>
      <c r="J171" s="83"/>
      <c r="K171" s="83"/>
      <c r="L171" s="82" t="str">
        <f>IF(I171&lt;&gt;0,((VLOOKUP(I171,'1. Standard_Cost'!$B$4:$D$9,2)+VLOOKUP(I171,'1. Standard_Cost'!$B$4:$D$9,3))*J171*K171),"0")</f>
        <v>0</v>
      </c>
      <c r="M171" s="82">
        <f>L171*'1. Standard_Cost'!$F$4</f>
        <v>0</v>
      </c>
      <c r="N171" s="83"/>
      <c r="O171" s="83"/>
      <c r="P171" s="83"/>
      <c r="Q171" s="83"/>
      <c r="R171" s="84">
        <f>'1. Standard_Cost'!$B$13*N171*P171</f>
        <v>0</v>
      </c>
      <c r="S171" s="84">
        <f>N171*O171*P171*'1. Standard_Cost'!$C$13</f>
        <v>0</v>
      </c>
      <c r="T171" s="84">
        <f>N171*P171*Q171*'1. Standard_Cost'!$D$13</f>
        <v>0</v>
      </c>
      <c r="U171" s="84">
        <f>N171*O171*'1. Standard_Cost'!$E$13</f>
        <v>0</v>
      </c>
      <c r="V171" s="83"/>
      <c r="W171" s="83"/>
      <c r="X171" s="83"/>
      <c r="Y171" s="84">
        <f>+V171*((X171*'1. Standard_Cost'!$B$17)+(W171*X171*'1. Standard_Cost'!$C$17))</f>
        <v>0</v>
      </c>
      <c r="Z171" s="83"/>
      <c r="AA171" s="83"/>
      <c r="AB171" s="84">
        <f>+Z171*'1. Standard_Cost'!$B$21+AA171*'1. Standard_Cost'!$C$21</f>
        <v>0</v>
      </c>
      <c r="AC171" s="85"/>
      <c r="AD171" s="86"/>
      <c r="AE171" s="84">
        <f>SUM(AD171,AC171,AB171,Y171,U171,T171,S171,R171)*'1. Standard_Cost'!$B$29</f>
        <v>0</v>
      </c>
      <c r="AF171" s="84">
        <f t="shared" ref="AF171" si="284">SUM(AE171,AD171,AC171,AB171,Y171,U171,T171,S171,R171)</f>
        <v>0</v>
      </c>
      <c r="AG171" s="83"/>
      <c r="AH171" s="83"/>
      <c r="AI171" s="83"/>
      <c r="AJ171" s="87"/>
      <c r="AK171" s="87"/>
      <c r="AL171" s="87"/>
      <c r="AM171" s="84">
        <f>AG171*'1. Standard_Cost'!$B$25+'Incremental_Cost Year 5'!AH171*'1. Standard_Cost'!$C$25+'Incremental_Cost Year 5'!AI171*'1. Standard_Cost'!$D$25+'Incremental_Cost Year 5'!AJ171+'Incremental_Cost Year 5'!AL171+AK171</f>
        <v>0</v>
      </c>
      <c r="AN171" s="84">
        <f>AM171*'1. Standard_Cost'!$C$29</f>
        <v>0</v>
      </c>
      <c r="AO171" s="87"/>
      <c r="AQ171" s="113">
        <f t="shared" ref="AQ171" si="285">L171+M171</f>
        <v>0</v>
      </c>
      <c r="AR171" s="113">
        <f t="shared" ref="AR171" si="286">AF171</f>
        <v>0</v>
      </c>
      <c r="AS171" s="113">
        <f t="shared" ref="AS171" si="287">AM171+AN171</f>
        <v>0</v>
      </c>
      <c r="AT171" s="113">
        <f t="shared" ref="AT171" si="288">SUM(AQ171,AR171,AS171)</f>
        <v>0</v>
      </c>
      <c r="AU171" s="154"/>
      <c r="AV171" s="154"/>
      <c r="AW171" s="154"/>
      <c r="AX171" s="154"/>
      <c r="AY171" s="154"/>
      <c r="AZ171" s="154"/>
      <c r="BA171" s="154"/>
      <c r="BB171" s="155">
        <f t="shared" ref="BB171" si="289">SUM(AU171:BA171)-AT171</f>
        <v>0</v>
      </c>
    </row>
    <row r="172" spans="1:58" ht="51.6" customHeight="1">
      <c r="B172" s="391"/>
      <c r="C172" s="392"/>
      <c r="D172" s="393"/>
      <c r="E172" s="394"/>
      <c r="F172" s="406">
        <v>2024</v>
      </c>
      <c r="G172" s="406">
        <v>2024</v>
      </c>
      <c r="H172" s="399" t="s">
        <v>734</v>
      </c>
      <c r="I172" s="87"/>
      <c r="J172" s="83"/>
      <c r="K172" s="83"/>
      <c r="L172" s="82" t="str">
        <f>IF(I172&lt;&gt;0,((VLOOKUP(I172,'1. Standard_Cost'!$B$4:$D$9,2)+VLOOKUP(I172,'1. Standard_Cost'!$B$4:$D$9,3))*J172*K172),"0")</f>
        <v>0</v>
      </c>
      <c r="M172" s="82">
        <f>L172*'1. Standard_Cost'!$F$4</f>
        <v>0</v>
      </c>
      <c r="N172" s="83"/>
      <c r="O172" s="83"/>
      <c r="P172" s="83"/>
      <c r="Q172" s="83"/>
      <c r="R172" s="84">
        <f>'1. Standard_Cost'!$B$13*N172*P172</f>
        <v>0</v>
      </c>
      <c r="S172" s="84">
        <f>N172*O172*P172*'1. Standard_Cost'!$C$13</f>
        <v>0</v>
      </c>
      <c r="T172" s="84">
        <f>N172*P172*Q172*'1. Standard_Cost'!$D$13</f>
        <v>0</v>
      </c>
      <c r="U172" s="84">
        <f>N172*O172*'1. Standard_Cost'!$E$13</f>
        <v>0</v>
      </c>
      <c r="V172" s="83"/>
      <c r="W172" s="83"/>
      <c r="X172" s="83"/>
      <c r="Y172" s="84">
        <f>+V172*((X172*'1. Standard_Cost'!$B$17)+(W172*X172*'1. Standard_Cost'!$C$17))</f>
        <v>0</v>
      </c>
      <c r="Z172" s="83"/>
      <c r="AA172" s="83"/>
      <c r="AB172" s="84">
        <f>+Z172*'1. Standard_Cost'!$B$21+AA172*'1. Standard_Cost'!$C$21</f>
        <v>0</v>
      </c>
      <c r="AC172" s="85"/>
      <c r="AD172" s="86"/>
      <c r="AE172" s="84">
        <f>SUM(AD172,AC172,AB172,Y172,U172,T172,S172,R172)*'1. Standard_Cost'!$B$29</f>
        <v>0</v>
      </c>
      <c r="AF172" s="84">
        <f t="shared" si="278"/>
        <v>0</v>
      </c>
      <c r="AG172" s="83"/>
      <c r="AH172" s="83"/>
      <c r="AI172" s="83"/>
      <c r="AJ172" s="87"/>
      <c r="AK172" s="87"/>
      <c r="AL172" s="87"/>
      <c r="AM172" s="84">
        <f>AG172*'1. Standard_Cost'!$B$25+'Incremental_Cost Year 5'!AH172*'1. Standard_Cost'!$C$25+'Incremental_Cost Year 5'!AI172*'1. Standard_Cost'!$D$25+'Incremental_Cost Year 5'!AJ172+'Incremental_Cost Year 5'!AL172+AK172</f>
        <v>0</v>
      </c>
      <c r="AN172" s="84">
        <f>AM172*'1. Standard_Cost'!$C$29</f>
        <v>0</v>
      </c>
      <c r="AO172" s="87"/>
      <c r="AQ172" s="113">
        <f t="shared" si="279"/>
        <v>0</v>
      </c>
      <c r="AR172" s="113">
        <f t="shared" si="280"/>
        <v>0</v>
      </c>
      <c r="AS172" s="113">
        <f t="shared" si="281"/>
        <v>0</v>
      </c>
      <c r="AT172" s="113">
        <f t="shared" si="282"/>
        <v>0</v>
      </c>
      <c r="AU172" s="154"/>
      <c r="AV172" s="154"/>
      <c r="AW172" s="154"/>
      <c r="AX172" s="154"/>
      <c r="AY172" s="154"/>
      <c r="AZ172" s="154"/>
      <c r="BA172" s="154"/>
      <c r="BB172" s="155">
        <f t="shared" si="283"/>
        <v>0</v>
      </c>
    </row>
    <row r="173" spans="1:58" ht="51.6" customHeight="1">
      <c r="B173" s="397"/>
      <c r="C173" s="398"/>
      <c r="D173" s="395" t="s">
        <v>781</v>
      </c>
      <c r="E173" s="263" t="s">
        <v>736</v>
      </c>
      <c r="F173" s="403">
        <v>2024</v>
      </c>
      <c r="G173" s="403">
        <v>2026</v>
      </c>
      <c r="H173" s="405" t="s">
        <v>173</v>
      </c>
      <c r="I173" s="156"/>
      <c r="J173" s="156"/>
      <c r="K173" s="156"/>
      <c r="L173" s="84">
        <f>SUM(L168:L172)</f>
        <v>0</v>
      </c>
      <c r="M173" s="84">
        <f>SUM(M168:M172)</f>
        <v>0</v>
      </c>
      <c r="N173" s="156"/>
      <c r="O173" s="156"/>
      <c r="P173" s="156"/>
      <c r="Q173" s="156"/>
      <c r="R173" s="84">
        <f t="shared" ref="R173:U173" si="290">SUM(R168:R172)</f>
        <v>0</v>
      </c>
      <c r="S173" s="84">
        <f t="shared" si="290"/>
        <v>0</v>
      </c>
      <c r="T173" s="84">
        <f t="shared" si="290"/>
        <v>0</v>
      </c>
      <c r="U173" s="84">
        <f t="shared" si="290"/>
        <v>0</v>
      </c>
      <c r="V173" s="156"/>
      <c r="W173" s="156"/>
      <c r="X173" s="156"/>
      <c r="Y173" s="84">
        <f>SUM(Y168:Y172)</f>
        <v>0</v>
      </c>
      <c r="Z173" s="84">
        <f>SUM(Z168:Z172)</f>
        <v>0</v>
      </c>
      <c r="AA173" s="156"/>
      <c r="AB173" s="84">
        <f>SUM(AB168:AB172)</f>
        <v>0</v>
      </c>
      <c r="AC173" s="84">
        <f>SUM(AC168:AC172)</f>
        <v>0</v>
      </c>
      <c r="AD173" s="84">
        <f t="shared" ref="AD173:AF173" si="291">SUM(AD165:AD172)</f>
        <v>0</v>
      </c>
      <c r="AE173" s="84">
        <f t="shared" si="291"/>
        <v>0</v>
      </c>
      <c r="AF173" s="84">
        <f t="shared" si="291"/>
        <v>0</v>
      </c>
      <c r="AG173" s="156"/>
      <c r="AH173" s="156"/>
      <c r="AI173" s="156"/>
      <c r="AJ173" s="84">
        <f>SUM(AJ168:AJ172)</f>
        <v>0</v>
      </c>
      <c r="AK173" s="84">
        <f>SUM(AK168:AK172)</f>
        <v>0</v>
      </c>
      <c r="AL173" s="84">
        <f t="shared" ref="AL173:AN173" si="292">SUM(AL165:AL172)</f>
        <v>0</v>
      </c>
      <c r="AM173" s="84">
        <f t="shared" si="292"/>
        <v>0</v>
      </c>
      <c r="AN173" s="84">
        <f t="shared" si="292"/>
        <v>0</v>
      </c>
      <c r="AO173" s="157"/>
      <c r="AP173" s="158"/>
      <c r="AQ173" s="84">
        <f t="shared" ref="AQ173:BB173" si="293">SUM(AQ168:AQ172)</f>
        <v>0</v>
      </c>
      <c r="AR173" s="84">
        <f t="shared" si="293"/>
        <v>0</v>
      </c>
      <c r="AS173" s="84">
        <f t="shared" si="293"/>
        <v>0</v>
      </c>
      <c r="AT173" s="84">
        <f t="shared" si="293"/>
        <v>0</v>
      </c>
      <c r="AU173" s="84">
        <f t="shared" si="293"/>
        <v>0</v>
      </c>
      <c r="AV173" s="84">
        <f t="shared" si="293"/>
        <v>0</v>
      </c>
      <c r="AW173" s="84">
        <f t="shared" si="293"/>
        <v>0</v>
      </c>
      <c r="AX173" s="84">
        <f t="shared" si="293"/>
        <v>0</v>
      </c>
      <c r="AY173" s="84">
        <f t="shared" si="293"/>
        <v>0</v>
      </c>
      <c r="AZ173" s="84">
        <f t="shared" si="293"/>
        <v>0</v>
      </c>
      <c r="BA173" s="84">
        <f t="shared" si="293"/>
        <v>0</v>
      </c>
      <c r="BB173" s="84">
        <f t="shared" si="293"/>
        <v>0</v>
      </c>
    </row>
    <row r="174" spans="1:58" ht="49.15" customHeight="1">
      <c r="A174" s="97"/>
      <c r="B174" s="190"/>
      <c r="C174" s="526" t="s">
        <v>737</v>
      </c>
      <c r="D174" s="527"/>
      <c r="E174" s="528"/>
      <c r="F174" s="130"/>
      <c r="G174" s="191"/>
      <c r="H174" s="98" t="s">
        <v>183</v>
      </c>
      <c r="I174" s="167"/>
      <c r="J174" s="161"/>
      <c r="K174" s="161"/>
      <c r="L174" s="162">
        <f>SUM(L182)</f>
        <v>0</v>
      </c>
      <c r="M174" s="162">
        <f>SUM(M182)</f>
        <v>0</v>
      </c>
      <c r="N174" s="161"/>
      <c r="O174" s="161"/>
      <c r="P174" s="161"/>
      <c r="Q174" s="161"/>
      <c r="R174" s="162">
        <f t="shared" ref="R174:U174" si="294">SUM(R182)</f>
        <v>0</v>
      </c>
      <c r="S174" s="162">
        <f t="shared" si="294"/>
        <v>0</v>
      </c>
      <c r="T174" s="162">
        <f t="shared" si="294"/>
        <v>0</v>
      </c>
      <c r="U174" s="162">
        <f t="shared" si="294"/>
        <v>0</v>
      </c>
      <c r="V174" s="161"/>
      <c r="W174" s="161"/>
      <c r="X174" s="161"/>
      <c r="Y174" s="162">
        <f t="shared" ref="Y174:AF174" si="295">SUM(Y182)</f>
        <v>0</v>
      </c>
      <c r="Z174" s="162">
        <f t="shared" si="295"/>
        <v>0</v>
      </c>
      <c r="AA174" s="162">
        <f t="shared" si="295"/>
        <v>0</v>
      </c>
      <c r="AB174" s="162">
        <f t="shared" si="295"/>
        <v>0</v>
      </c>
      <c r="AC174" s="162">
        <f t="shared" si="295"/>
        <v>0</v>
      </c>
      <c r="AD174" s="162">
        <f t="shared" si="295"/>
        <v>0</v>
      </c>
      <c r="AE174" s="162">
        <f t="shared" si="295"/>
        <v>0</v>
      </c>
      <c r="AF174" s="162">
        <f t="shared" si="295"/>
        <v>0</v>
      </c>
      <c r="AG174" s="162"/>
      <c r="AH174" s="161"/>
      <c r="AI174" s="161"/>
      <c r="AJ174" s="162">
        <f t="shared" ref="AJ174:AN174" si="296">SUM(AJ182)</f>
        <v>0</v>
      </c>
      <c r="AK174" s="162">
        <f t="shared" si="296"/>
        <v>0</v>
      </c>
      <c r="AL174" s="162">
        <f t="shared" si="296"/>
        <v>0</v>
      </c>
      <c r="AM174" s="162">
        <f t="shared" si="296"/>
        <v>0</v>
      </c>
      <c r="AN174" s="162">
        <f t="shared" si="296"/>
        <v>0</v>
      </c>
      <c r="AO174" s="163"/>
      <c r="AP174" s="164"/>
      <c r="AQ174" s="162">
        <f t="shared" ref="AQ174:BB174" si="297">SUM(AQ182)</f>
        <v>0</v>
      </c>
      <c r="AR174" s="162">
        <f t="shared" si="297"/>
        <v>0</v>
      </c>
      <c r="AS174" s="162">
        <f t="shared" si="297"/>
        <v>0</v>
      </c>
      <c r="AT174" s="162">
        <f t="shared" si="297"/>
        <v>0</v>
      </c>
      <c r="AU174" s="162">
        <f t="shared" si="297"/>
        <v>0</v>
      </c>
      <c r="AV174" s="162">
        <f t="shared" si="297"/>
        <v>0</v>
      </c>
      <c r="AW174" s="162">
        <f t="shared" si="297"/>
        <v>0</v>
      </c>
      <c r="AX174" s="162">
        <f t="shared" si="297"/>
        <v>0</v>
      </c>
      <c r="AY174" s="162">
        <f t="shared" si="297"/>
        <v>0</v>
      </c>
      <c r="AZ174" s="162">
        <f t="shared" si="297"/>
        <v>0</v>
      </c>
      <c r="BA174" s="162">
        <f t="shared" si="297"/>
        <v>0</v>
      </c>
      <c r="BB174" s="162">
        <f t="shared" si="297"/>
        <v>0</v>
      </c>
      <c r="BC174" s="28"/>
      <c r="BD174" s="28"/>
      <c r="BE174" s="28"/>
      <c r="BF174" s="28"/>
    </row>
    <row r="175" spans="1:58" ht="51.6" customHeight="1">
      <c r="B175" s="244"/>
      <c r="C175" s="385"/>
      <c r="D175" s="386"/>
      <c r="E175" s="387"/>
      <c r="F175" s="402">
        <v>2024</v>
      </c>
      <c r="G175" s="402">
        <v>2025</v>
      </c>
      <c r="H175" s="404" t="s">
        <v>741</v>
      </c>
      <c r="I175" s="87"/>
      <c r="J175" s="83"/>
      <c r="K175" s="83"/>
      <c r="L175" s="82" t="str">
        <f>IF(I175&lt;&gt;0,((VLOOKUP(I175,'1. Standard_Cost'!$B$4:$D$9,2)+VLOOKUP(I175,'1. Standard_Cost'!$B$4:$D$9,3))*J175*K175),"0")</f>
        <v>0</v>
      </c>
      <c r="M175" s="82">
        <f>L175*'1. Standard_Cost'!$F$4</f>
        <v>0</v>
      </c>
      <c r="N175" s="83"/>
      <c r="O175" s="83"/>
      <c r="P175" s="83"/>
      <c r="Q175" s="83"/>
      <c r="R175" s="84">
        <f>'1. Standard_Cost'!$B$13*N175*P175</f>
        <v>0</v>
      </c>
      <c r="S175" s="84">
        <f>N175*O175*P175*'1. Standard_Cost'!$C$13</f>
        <v>0</v>
      </c>
      <c r="T175" s="84">
        <f>N175*P175*Q175*'1. Standard_Cost'!$D$13</f>
        <v>0</v>
      </c>
      <c r="U175" s="84">
        <f>N175*O175*'1. Standard_Cost'!$E$13</f>
        <v>0</v>
      </c>
      <c r="V175" s="83"/>
      <c r="W175" s="83"/>
      <c r="X175" s="83"/>
      <c r="Y175" s="84">
        <f>+V175*((X175*'1. Standard_Cost'!$B$17)+(W175*X175*'1. Standard_Cost'!$C$17))</f>
        <v>0</v>
      </c>
      <c r="Z175" s="83"/>
      <c r="AA175" s="83"/>
      <c r="AB175" s="84">
        <f>+Z175*'1. Standard_Cost'!$B$21+AA175*'1. Standard_Cost'!$C$21</f>
        <v>0</v>
      </c>
      <c r="AC175" s="85"/>
      <c r="AD175" s="86"/>
      <c r="AE175" s="84">
        <f>SUM(AD175,AC175,AB175,Y175,U175,T175,S175,R175)*'1. Standard_Cost'!$B$29</f>
        <v>0</v>
      </c>
      <c r="AF175" s="84">
        <f t="shared" ref="AF175:AF177" si="298">SUM(AE175,AD175,AC175,AB175,Y175,U175,T175,S175,R175)</f>
        <v>0</v>
      </c>
      <c r="AG175" s="83"/>
      <c r="AH175" s="83"/>
      <c r="AI175" s="83"/>
      <c r="AJ175" s="87"/>
      <c r="AK175" s="87"/>
      <c r="AL175" s="87"/>
      <c r="AM175" s="84">
        <f>AG175*'1. Standard_Cost'!$B$25+'Incremental_Cost Year 5'!AH175*'1. Standard_Cost'!$C$25+'Incremental_Cost Year 5'!AI175*'1. Standard_Cost'!$D$25+'Incremental_Cost Year 5'!AJ175+'Incremental_Cost Year 5'!AL175+AK175</f>
        <v>0</v>
      </c>
      <c r="AN175" s="84">
        <f>AM175*'1. Standard_Cost'!$C$29</f>
        <v>0</v>
      </c>
      <c r="AO175" s="87"/>
      <c r="AQ175" s="113">
        <f t="shared" ref="AQ175:AQ177" si="299">L175+M175</f>
        <v>0</v>
      </c>
      <c r="AR175" s="113">
        <f t="shared" ref="AR175:AR177" si="300">AF175</f>
        <v>0</v>
      </c>
      <c r="AS175" s="113">
        <f t="shared" ref="AS175:AS177" si="301">AM175+AN175</f>
        <v>0</v>
      </c>
      <c r="AT175" s="113">
        <f t="shared" ref="AT175:AT177" si="302">SUM(AQ175,AR175,AS175)</f>
        <v>0</v>
      </c>
      <c r="AU175" s="154"/>
      <c r="AV175" s="154"/>
      <c r="AW175" s="154"/>
      <c r="AX175" s="154"/>
      <c r="AY175" s="154"/>
      <c r="AZ175" s="154"/>
      <c r="BA175" s="154"/>
      <c r="BB175" s="155">
        <f t="shared" ref="BB175:BB177" si="303">SUM(AU175:BA175)-AT175</f>
        <v>0</v>
      </c>
    </row>
    <row r="176" spans="1:58" ht="51.6" customHeight="1">
      <c r="B176" s="39"/>
      <c r="C176" s="388"/>
      <c r="D176" s="389"/>
      <c r="E176" s="390"/>
      <c r="F176" s="402">
        <v>2024</v>
      </c>
      <c r="G176" s="402">
        <v>2026</v>
      </c>
      <c r="H176" s="399" t="s">
        <v>739</v>
      </c>
      <c r="I176" s="87"/>
      <c r="J176" s="83"/>
      <c r="K176" s="83"/>
      <c r="L176" s="82" t="str">
        <f>IF(I176&lt;&gt;0,((VLOOKUP(I176,'1. Standard_Cost'!$B$4:$D$9,2)+VLOOKUP(I176,'1. Standard_Cost'!$B$4:$D$9,3))*J176*K176),"0")</f>
        <v>0</v>
      </c>
      <c r="M176" s="82">
        <f>L176*'1. Standard_Cost'!$F$4</f>
        <v>0</v>
      </c>
      <c r="N176" s="83"/>
      <c r="O176" s="83"/>
      <c r="P176" s="83"/>
      <c r="Q176" s="83"/>
      <c r="R176" s="84">
        <f>'1. Standard_Cost'!$B$13*N176*P176</f>
        <v>0</v>
      </c>
      <c r="S176" s="84">
        <f>N176*O176*P176*'1. Standard_Cost'!$C$13</f>
        <v>0</v>
      </c>
      <c r="T176" s="84">
        <f>N176*P176*Q176*'1. Standard_Cost'!$D$13</f>
        <v>0</v>
      </c>
      <c r="U176" s="84">
        <f>N176*O176*'1. Standard_Cost'!$E$13</f>
        <v>0</v>
      </c>
      <c r="V176" s="83"/>
      <c r="W176" s="83"/>
      <c r="X176" s="83"/>
      <c r="Y176" s="84">
        <f>+V176*((X176*'1. Standard_Cost'!$B$17)+(W176*X176*'1. Standard_Cost'!$C$17))</f>
        <v>0</v>
      </c>
      <c r="Z176" s="83"/>
      <c r="AA176" s="83"/>
      <c r="AB176" s="84">
        <f>+Z176*'1. Standard_Cost'!$B$21+AA176*'1. Standard_Cost'!$C$21</f>
        <v>0</v>
      </c>
      <c r="AC176" s="85"/>
      <c r="AD176" s="86"/>
      <c r="AE176" s="84">
        <f>SUM(AD176,AC176,AB176,Y176,U176,T176,S176,R176)*'1. Standard_Cost'!$B$29</f>
        <v>0</v>
      </c>
      <c r="AF176" s="84">
        <f t="shared" si="298"/>
        <v>0</v>
      </c>
      <c r="AG176" s="83"/>
      <c r="AH176" s="83"/>
      <c r="AI176" s="83"/>
      <c r="AJ176" s="87"/>
      <c r="AK176" s="87"/>
      <c r="AL176" s="87"/>
      <c r="AM176" s="84">
        <f>AG176*'1. Standard_Cost'!$B$25+'Incremental_Cost Year 5'!AH176*'1. Standard_Cost'!$C$25+'Incremental_Cost Year 5'!AI176*'1. Standard_Cost'!$D$25+'Incremental_Cost Year 5'!AJ176+'Incremental_Cost Year 5'!AL176+AK176</f>
        <v>0</v>
      </c>
      <c r="AN176" s="84">
        <f>AM176*'1. Standard_Cost'!$C$29</f>
        <v>0</v>
      </c>
      <c r="AO176" s="87"/>
      <c r="AQ176" s="113">
        <f t="shared" si="299"/>
        <v>0</v>
      </c>
      <c r="AR176" s="113">
        <f t="shared" si="300"/>
        <v>0</v>
      </c>
      <c r="AS176" s="113">
        <f t="shared" si="301"/>
        <v>0</v>
      </c>
      <c r="AT176" s="113">
        <f t="shared" si="302"/>
        <v>0</v>
      </c>
      <c r="AU176" s="154"/>
      <c r="AV176" s="154"/>
      <c r="AW176" s="154"/>
      <c r="AX176" s="154"/>
      <c r="AY176" s="154"/>
      <c r="AZ176" s="154"/>
      <c r="BA176" s="154"/>
      <c r="BB176" s="155">
        <f t="shared" si="303"/>
        <v>0</v>
      </c>
    </row>
    <row r="177" spans="1:58" ht="51.6" customHeight="1">
      <c r="B177" s="391"/>
      <c r="C177" s="392"/>
      <c r="D177" s="393"/>
      <c r="E177" s="394"/>
      <c r="F177" s="402">
        <v>2024</v>
      </c>
      <c r="G177" s="402">
        <v>2026</v>
      </c>
      <c r="H177" s="404" t="s">
        <v>740</v>
      </c>
      <c r="I177" s="87"/>
      <c r="J177" s="83"/>
      <c r="K177" s="83"/>
      <c r="L177" s="82" t="str">
        <f>IF(I177&lt;&gt;0,((VLOOKUP(I177,'1. Standard_Cost'!$B$4:$D$9,2)+VLOOKUP(I177,'1. Standard_Cost'!$B$4:$D$9,3))*J177*K177),"0")</f>
        <v>0</v>
      </c>
      <c r="M177" s="82">
        <f>L177*'1. Standard_Cost'!$F$4</f>
        <v>0</v>
      </c>
      <c r="N177" s="83"/>
      <c r="O177" s="83"/>
      <c r="P177" s="83"/>
      <c r="Q177" s="83"/>
      <c r="R177" s="84">
        <f>'1. Standard_Cost'!$B$13*N177*P177</f>
        <v>0</v>
      </c>
      <c r="S177" s="84">
        <f>N177*O177*P177*'1. Standard_Cost'!$C$13</f>
        <v>0</v>
      </c>
      <c r="T177" s="84">
        <f>N177*P177*Q177*'1. Standard_Cost'!$D$13</f>
        <v>0</v>
      </c>
      <c r="U177" s="84">
        <f>N177*O177*'1. Standard_Cost'!$E$13</f>
        <v>0</v>
      </c>
      <c r="V177" s="83"/>
      <c r="W177" s="83"/>
      <c r="X177" s="83"/>
      <c r="Y177" s="84">
        <f>+V177*((X177*'1. Standard_Cost'!$B$17)+(W177*X177*'1. Standard_Cost'!$C$17))</f>
        <v>0</v>
      </c>
      <c r="Z177" s="83"/>
      <c r="AA177" s="83"/>
      <c r="AB177" s="84">
        <f>+Z177*'1. Standard_Cost'!$B$21+AA177*'1. Standard_Cost'!$C$21</f>
        <v>0</v>
      </c>
      <c r="AC177" s="85"/>
      <c r="AD177" s="86"/>
      <c r="AE177" s="84">
        <f>SUM(AD177,AC177,AB177,Y177,U177,T177,S177,R177)*'1. Standard_Cost'!$B$29</f>
        <v>0</v>
      </c>
      <c r="AF177" s="84">
        <f t="shared" si="298"/>
        <v>0</v>
      </c>
      <c r="AG177" s="83"/>
      <c r="AH177" s="83"/>
      <c r="AI177" s="83"/>
      <c r="AJ177" s="87"/>
      <c r="AK177" s="87"/>
      <c r="AL177" s="87"/>
      <c r="AM177" s="84">
        <f>AG177*'1. Standard_Cost'!$B$25+'Incremental_Cost Year 5'!AH177*'1. Standard_Cost'!$C$25+'Incremental_Cost Year 5'!AI177*'1. Standard_Cost'!$D$25+'Incremental_Cost Year 5'!AJ177+'Incremental_Cost Year 5'!AL177+AK177</f>
        <v>0</v>
      </c>
      <c r="AN177" s="84">
        <f>AM177*'1. Standard_Cost'!$C$29</f>
        <v>0</v>
      </c>
      <c r="AO177" s="87"/>
      <c r="AQ177" s="113">
        <f t="shared" si="299"/>
        <v>0</v>
      </c>
      <c r="AR177" s="113">
        <f t="shared" si="300"/>
        <v>0</v>
      </c>
      <c r="AS177" s="113">
        <f t="shared" si="301"/>
        <v>0</v>
      </c>
      <c r="AT177" s="113">
        <f t="shared" si="302"/>
        <v>0</v>
      </c>
      <c r="AU177" s="154"/>
      <c r="AV177" s="154"/>
      <c r="AW177" s="154"/>
      <c r="AX177" s="154"/>
      <c r="AY177" s="154"/>
      <c r="AZ177" s="154"/>
      <c r="BA177" s="154"/>
      <c r="BB177" s="155">
        <f t="shared" si="303"/>
        <v>0</v>
      </c>
    </row>
    <row r="178" spans="1:58" ht="51.6" customHeight="1">
      <c r="B178" s="397"/>
      <c r="C178" s="398"/>
      <c r="D178" s="395" t="s">
        <v>538</v>
      </c>
      <c r="E178" s="263" t="s">
        <v>738</v>
      </c>
      <c r="F178" s="334">
        <v>2024</v>
      </c>
      <c r="G178" s="334">
        <v>2026</v>
      </c>
      <c r="H178" s="395"/>
      <c r="I178" s="156"/>
      <c r="J178" s="156"/>
      <c r="K178" s="156"/>
      <c r="L178" s="84">
        <f>SUM(L175:L177)</f>
        <v>0</v>
      </c>
      <c r="M178" s="84">
        <f>SUM(M175:M177)</f>
        <v>0</v>
      </c>
      <c r="N178" s="156"/>
      <c r="O178" s="156"/>
      <c r="P178" s="156"/>
      <c r="Q178" s="156"/>
      <c r="R178" s="84">
        <f t="shared" ref="R178:U178" si="304">SUM(R175:R177)</f>
        <v>0</v>
      </c>
      <c r="S178" s="84">
        <f t="shared" si="304"/>
        <v>0</v>
      </c>
      <c r="T178" s="84">
        <f t="shared" si="304"/>
        <v>0</v>
      </c>
      <c r="U178" s="84">
        <f t="shared" si="304"/>
        <v>0</v>
      </c>
      <c r="V178" s="156"/>
      <c r="W178" s="156"/>
      <c r="X178" s="156"/>
      <c r="Y178" s="84">
        <f>SUM(Y175:Y177)</f>
        <v>0</v>
      </c>
      <c r="Z178" s="84"/>
      <c r="AA178" s="156"/>
      <c r="AB178" s="84">
        <f>SUM(AB175:AB177)</f>
        <v>0</v>
      </c>
      <c r="AC178" s="84">
        <f>SUM(AC175:AC177)</f>
        <v>0</v>
      </c>
      <c r="AD178" s="84">
        <f t="shared" ref="AD178:AF178" si="305">SUM(AD170:AD177)</f>
        <v>0</v>
      </c>
      <c r="AE178" s="84">
        <f t="shared" si="305"/>
        <v>0</v>
      </c>
      <c r="AF178" s="84">
        <f t="shared" si="305"/>
        <v>0</v>
      </c>
      <c r="AG178" s="156"/>
      <c r="AH178" s="156"/>
      <c r="AI178" s="156"/>
      <c r="AJ178" s="84">
        <f>SUM(AJ175:AJ177)</f>
        <v>0</v>
      </c>
      <c r="AK178" s="84">
        <f>SUM(AK175:AK177)</f>
        <v>0</v>
      </c>
      <c r="AL178" s="84">
        <f t="shared" ref="AL178:AN178" si="306">SUM(AL170:AL177)</f>
        <v>0</v>
      </c>
      <c r="AM178" s="84">
        <f t="shared" si="306"/>
        <v>0</v>
      </c>
      <c r="AN178" s="84">
        <f t="shared" si="306"/>
        <v>0</v>
      </c>
      <c r="AO178" s="157"/>
      <c r="AP178" s="158"/>
      <c r="AQ178" s="84">
        <f t="shared" ref="AQ178:BB178" si="307">SUM(AQ175:AQ177)</f>
        <v>0</v>
      </c>
      <c r="AR178" s="84">
        <f t="shared" si="307"/>
        <v>0</v>
      </c>
      <c r="AS178" s="84">
        <f t="shared" si="307"/>
        <v>0</v>
      </c>
      <c r="AT178" s="84">
        <f t="shared" si="307"/>
        <v>0</v>
      </c>
      <c r="AU178" s="84">
        <f t="shared" si="307"/>
        <v>0</v>
      </c>
      <c r="AV178" s="84">
        <f t="shared" si="307"/>
        <v>0</v>
      </c>
      <c r="AW178" s="84">
        <f t="shared" si="307"/>
        <v>0</v>
      </c>
      <c r="AX178" s="84">
        <f t="shared" si="307"/>
        <v>0</v>
      </c>
      <c r="AY178" s="84">
        <f t="shared" si="307"/>
        <v>0</v>
      </c>
      <c r="AZ178" s="84">
        <f t="shared" si="307"/>
        <v>0</v>
      </c>
      <c r="BA178" s="84">
        <f t="shared" si="307"/>
        <v>0</v>
      </c>
      <c r="BB178" s="84">
        <f t="shared" si="307"/>
        <v>0</v>
      </c>
    </row>
    <row r="179" spans="1:58" ht="51.6" customHeight="1">
      <c r="B179" s="244"/>
      <c r="C179" s="385"/>
      <c r="D179" s="386"/>
      <c r="E179" s="387"/>
      <c r="F179" s="408">
        <v>2024</v>
      </c>
      <c r="G179" s="408">
        <v>2024</v>
      </c>
      <c r="H179" s="409" t="s">
        <v>794</v>
      </c>
      <c r="I179" s="87"/>
      <c r="J179" s="83"/>
      <c r="K179" s="83"/>
      <c r="L179" s="82" t="str">
        <f>IF(I179&lt;&gt;0,((VLOOKUP(I179,'1. Standard_Cost'!$B$4:$D$9,2)+VLOOKUP(I179,'1. Standard_Cost'!$B$4:$D$9,3))*J179*K179),"0")</f>
        <v>0</v>
      </c>
      <c r="M179" s="82">
        <f>L179*'1. Standard_Cost'!$F$4</f>
        <v>0</v>
      </c>
      <c r="N179" s="83"/>
      <c r="O179" s="83"/>
      <c r="P179" s="83"/>
      <c r="Q179" s="83"/>
      <c r="R179" s="84">
        <f>'1. Standard_Cost'!$B$13*N179*P179</f>
        <v>0</v>
      </c>
      <c r="S179" s="84">
        <f>N179*O179*P179*'1. Standard_Cost'!$C$13</f>
        <v>0</v>
      </c>
      <c r="T179" s="84">
        <f>N179*P179*Q179*'1. Standard_Cost'!$D$13</f>
        <v>0</v>
      </c>
      <c r="U179" s="84">
        <f>N179*O179*'1. Standard_Cost'!$E$13</f>
        <v>0</v>
      </c>
      <c r="V179" s="83"/>
      <c r="W179" s="83"/>
      <c r="X179" s="83"/>
      <c r="Y179" s="84">
        <f>+V179*((X179*'1. Standard_Cost'!$B$17)+(W179*X179*'1. Standard_Cost'!$C$17))</f>
        <v>0</v>
      </c>
      <c r="Z179" s="83"/>
      <c r="AA179" s="83"/>
      <c r="AB179" s="84">
        <f>+Z179*'1. Standard_Cost'!$B$21+AA179*'1. Standard_Cost'!$C$21</f>
        <v>0</v>
      </c>
      <c r="AC179" s="85"/>
      <c r="AD179" s="86"/>
      <c r="AE179" s="84">
        <f>SUM(AD179,AC179,AB179,Y179,U179,T179,S179,R179)*'1. Standard_Cost'!$B$29</f>
        <v>0</v>
      </c>
      <c r="AF179" s="84">
        <f t="shared" ref="AF179:AF181" si="308">SUM(AE179,AD179,AC179,AB179,Y179,U179,T179,S179,R179)</f>
        <v>0</v>
      </c>
      <c r="AG179" s="83"/>
      <c r="AH179" s="83"/>
      <c r="AI179" s="83"/>
      <c r="AJ179" s="87"/>
      <c r="AK179" s="87"/>
      <c r="AL179" s="87"/>
      <c r="AM179" s="84">
        <f>AG179*'1. Standard_Cost'!$B$25+'Incremental_Cost Year 5'!AH179*'1. Standard_Cost'!$C$25+'Incremental_Cost Year 5'!AI179*'1. Standard_Cost'!$D$25+'Incremental_Cost Year 5'!AJ179+'Incremental_Cost Year 5'!AL179+AK179</f>
        <v>0</v>
      </c>
      <c r="AN179" s="84">
        <f>AM179*'1. Standard_Cost'!$C$29</f>
        <v>0</v>
      </c>
      <c r="AO179" s="87"/>
      <c r="AQ179" s="113">
        <f t="shared" ref="AQ179:AQ181" si="309">L179+M179</f>
        <v>0</v>
      </c>
      <c r="AR179" s="113">
        <f t="shared" ref="AR179:AR181" si="310">AF179</f>
        <v>0</v>
      </c>
      <c r="AS179" s="113">
        <f t="shared" ref="AS179:AS181" si="311">AM179+AN179</f>
        <v>0</v>
      </c>
      <c r="AT179" s="113">
        <f t="shared" ref="AT179:AT181" si="312">SUM(AQ179,AR179,AS179)</f>
        <v>0</v>
      </c>
      <c r="AU179" s="154"/>
      <c r="AV179" s="154"/>
      <c r="AW179" s="154"/>
      <c r="AX179" s="154"/>
      <c r="AY179" s="154"/>
      <c r="AZ179" s="154"/>
      <c r="BA179" s="154"/>
      <c r="BB179" s="155">
        <f t="shared" ref="BB179:BB181" si="313">SUM(AU179:BA179)-AT179</f>
        <v>0</v>
      </c>
    </row>
    <row r="180" spans="1:58" ht="51.6" customHeight="1">
      <c r="B180" s="39"/>
      <c r="C180" s="388"/>
      <c r="D180" s="389"/>
      <c r="E180" s="390"/>
      <c r="F180" s="408">
        <v>2024</v>
      </c>
      <c r="G180" s="408">
        <v>2026</v>
      </c>
      <c r="H180" s="410" t="s">
        <v>796</v>
      </c>
      <c r="I180" s="87"/>
      <c r="J180" s="83"/>
      <c r="K180" s="83"/>
      <c r="L180" s="82" t="str">
        <f>IF(I180&lt;&gt;0,((VLOOKUP(I180,'1. Standard_Cost'!$B$4:$D$9,2)+VLOOKUP(I180,'1. Standard_Cost'!$B$4:$D$9,3))*J180*K180),"0")</f>
        <v>0</v>
      </c>
      <c r="M180" s="82">
        <f>L180*'1. Standard_Cost'!$F$4</f>
        <v>0</v>
      </c>
      <c r="N180" s="83"/>
      <c r="O180" s="83"/>
      <c r="P180" s="83"/>
      <c r="Q180" s="83"/>
      <c r="R180" s="84">
        <f>'1. Standard_Cost'!$B$13*N180*P180</f>
        <v>0</v>
      </c>
      <c r="S180" s="84">
        <f>N180*O180*P180*'1. Standard_Cost'!$C$13</f>
        <v>0</v>
      </c>
      <c r="T180" s="84">
        <f>N180*P180*Q180*'1. Standard_Cost'!$D$13</f>
        <v>0</v>
      </c>
      <c r="U180" s="84">
        <f>N180*O180*'1. Standard_Cost'!$E$13</f>
        <v>0</v>
      </c>
      <c r="V180" s="83"/>
      <c r="W180" s="83"/>
      <c r="X180" s="83"/>
      <c r="Y180" s="84">
        <f>+V180*((X180*'1. Standard_Cost'!$B$17)+(W180*X180*'1. Standard_Cost'!$C$17))</f>
        <v>0</v>
      </c>
      <c r="Z180" s="83"/>
      <c r="AA180" s="83"/>
      <c r="AB180" s="84">
        <f>+Z180*'1. Standard_Cost'!$B$21+AA180*'1. Standard_Cost'!$C$21</f>
        <v>0</v>
      </c>
      <c r="AC180" s="85"/>
      <c r="AD180" s="86"/>
      <c r="AE180" s="84">
        <f>SUM(AD180,AC180,AB180,Y180,U180,T180,S180,R180)*'1. Standard_Cost'!$B$29</f>
        <v>0</v>
      </c>
      <c r="AF180" s="84">
        <f t="shared" si="308"/>
        <v>0</v>
      </c>
      <c r="AG180" s="83"/>
      <c r="AH180" s="83"/>
      <c r="AI180" s="83"/>
      <c r="AJ180" s="87"/>
      <c r="AK180" s="87"/>
      <c r="AL180" s="87"/>
      <c r="AM180" s="84">
        <f>AG180*'1. Standard_Cost'!$B$25+'Incremental_Cost Year 5'!AH180*'1. Standard_Cost'!$C$25+'Incremental_Cost Year 5'!AI180*'1. Standard_Cost'!$D$25+'Incremental_Cost Year 5'!AJ180+'Incremental_Cost Year 5'!AL180+AK180</f>
        <v>0</v>
      </c>
      <c r="AN180" s="84">
        <f>AM180*'1. Standard_Cost'!$C$29</f>
        <v>0</v>
      </c>
      <c r="AO180" s="87"/>
      <c r="AQ180" s="113">
        <f t="shared" si="309"/>
        <v>0</v>
      </c>
      <c r="AR180" s="113">
        <f t="shared" si="310"/>
        <v>0</v>
      </c>
      <c r="AS180" s="113">
        <f t="shared" si="311"/>
        <v>0</v>
      </c>
      <c r="AT180" s="113">
        <f t="shared" si="312"/>
        <v>0</v>
      </c>
      <c r="AU180" s="154"/>
      <c r="AV180" s="154"/>
      <c r="AW180" s="154"/>
      <c r="AX180" s="154"/>
      <c r="AY180" s="154"/>
      <c r="AZ180" s="154"/>
      <c r="BA180" s="154"/>
      <c r="BB180" s="155">
        <f t="shared" si="313"/>
        <v>0</v>
      </c>
    </row>
    <row r="181" spans="1:58" ht="51.6" customHeight="1">
      <c r="B181" s="391"/>
      <c r="C181" s="392"/>
      <c r="D181" s="393"/>
      <c r="E181" s="394"/>
      <c r="F181" s="408">
        <v>2024</v>
      </c>
      <c r="G181" s="408">
        <v>2026</v>
      </c>
      <c r="H181" s="410" t="s">
        <v>746</v>
      </c>
      <c r="I181" s="87"/>
      <c r="J181" s="83"/>
      <c r="K181" s="83"/>
      <c r="L181" s="82" t="str">
        <f>IF(I181&lt;&gt;0,((VLOOKUP(I181,'1. Standard_Cost'!$B$4:$D$9,2)+VLOOKUP(I181,'1. Standard_Cost'!$B$4:$D$9,3))*J181*K181),"0")</f>
        <v>0</v>
      </c>
      <c r="M181" s="82">
        <f>L181*'1. Standard_Cost'!$F$4</f>
        <v>0</v>
      </c>
      <c r="N181" s="83"/>
      <c r="O181" s="83"/>
      <c r="P181" s="83"/>
      <c r="Q181" s="83"/>
      <c r="R181" s="84">
        <f>'1. Standard_Cost'!$B$13*N181*P181</f>
        <v>0</v>
      </c>
      <c r="S181" s="84">
        <f>N181*O181*P181*'1. Standard_Cost'!$C$13</f>
        <v>0</v>
      </c>
      <c r="T181" s="84">
        <f>N181*P181*Q181*'1. Standard_Cost'!$D$13</f>
        <v>0</v>
      </c>
      <c r="U181" s="84">
        <f>N181*O181*'1. Standard_Cost'!$E$13</f>
        <v>0</v>
      </c>
      <c r="V181" s="83"/>
      <c r="W181" s="83"/>
      <c r="X181" s="83"/>
      <c r="Y181" s="84">
        <f>+V181*((X181*'1. Standard_Cost'!$B$17)+(W181*X181*'1. Standard_Cost'!$C$17))</f>
        <v>0</v>
      </c>
      <c r="Z181" s="83"/>
      <c r="AA181" s="83"/>
      <c r="AB181" s="84">
        <f>+Z181*'1. Standard_Cost'!$B$21+AA181*'1. Standard_Cost'!$C$21</f>
        <v>0</v>
      </c>
      <c r="AC181" s="85"/>
      <c r="AD181" s="86"/>
      <c r="AE181" s="84">
        <f>SUM(AD181,AC181,AB181,Y181,U181,T181,S181,R181)*'1. Standard_Cost'!$B$29</f>
        <v>0</v>
      </c>
      <c r="AF181" s="84">
        <f t="shared" si="308"/>
        <v>0</v>
      </c>
      <c r="AG181" s="83"/>
      <c r="AH181" s="83"/>
      <c r="AI181" s="83"/>
      <c r="AJ181" s="87"/>
      <c r="AK181" s="87"/>
      <c r="AL181" s="87"/>
      <c r="AM181" s="84">
        <f>AG181*'1. Standard_Cost'!$B$25+'Incremental_Cost Year 5'!AH181*'1. Standard_Cost'!$C$25+'Incremental_Cost Year 5'!AI181*'1. Standard_Cost'!$D$25+'Incremental_Cost Year 5'!AJ181+'Incremental_Cost Year 5'!AL181+AK181</f>
        <v>0</v>
      </c>
      <c r="AN181" s="84">
        <f>AM181*'1. Standard_Cost'!$C$29</f>
        <v>0</v>
      </c>
      <c r="AO181" s="87"/>
      <c r="AQ181" s="113">
        <f t="shared" si="309"/>
        <v>0</v>
      </c>
      <c r="AR181" s="113">
        <f t="shared" si="310"/>
        <v>0</v>
      </c>
      <c r="AS181" s="113">
        <f t="shared" si="311"/>
        <v>0</v>
      </c>
      <c r="AT181" s="113">
        <f t="shared" si="312"/>
        <v>0</v>
      </c>
      <c r="AU181" s="154"/>
      <c r="AV181" s="154"/>
      <c r="AW181" s="154"/>
      <c r="AX181" s="154"/>
      <c r="AY181" s="154"/>
      <c r="AZ181" s="154"/>
      <c r="BA181" s="154"/>
      <c r="BB181" s="155">
        <f t="shared" si="313"/>
        <v>0</v>
      </c>
    </row>
    <row r="182" spans="1:58" ht="51.6" customHeight="1">
      <c r="B182" s="397"/>
      <c r="C182" s="398"/>
      <c r="D182" s="263" t="s">
        <v>742</v>
      </c>
      <c r="E182" s="263" t="s">
        <v>745</v>
      </c>
      <c r="F182" s="407">
        <v>2024</v>
      </c>
      <c r="G182" s="407">
        <v>2026</v>
      </c>
      <c r="H182" s="395"/>
      <c r="I182" s="156"/>
      <c r="J182" s="156"/>
      <c r="K182" s="156"/>
      <c r="L182" s="84">
        <f>SUM(L179:L181)</f>
        <v>0</v>
      </c>
      <c r="M182" s="84">
        <f>SUM(M179:M181)</f>
        <v>0</v>
      </c>
      <c r="N182" s="156"/>
      <c r="O182" s="156"/>
      <c r="P182" s="156"/>
      <c r="Q182" s="156"/>
      <c r="R182" s="84">
        <f t="shared" ref="R182:U182" si="314">SUM(R179:R181)</f>
        <v>0</v>
      </c>
      <c r="S182" s="84">
        <f t="shared" si="314"/>
        <v>0</v>
      </c>
      <c r="T182" s="84">
        <f t="shared" si="314"/>
        <v>0</v>
      </c>
      <c r="U182" s="84">
        <f t="shared" si="314"/>
        <v>0</v>
      </c>
      <c r="V182" s="156"/>
      <c r="W182" s="156"/>
      <c r="X182" s="156"/>
      <c r="Y182" s="84">
        <f>SUM(Y179:Y181)</f>
        <v>0</v>
      </c>
      <c r="Z182" s="84"/>
      <c r="AA182" s="156"/>
      <c r="AB182" s="84">
        <f t="shared" ref="AB182:AF182" si="315">SUM(AB179:AB181)</f>
        <v>0</v>
      </c>
      <c r="AC182" s="84">
        <f t="shared" si="315"/>
        <v>0</v>
      </c>
      <c r="AD182" s="84">
        <f t="shared" si="315"/>
        <v>0</v>
      </c>
      <c r="AE182" s="84">
        <f t="shared" si="315"/>
        <v>0</v>
      </c>
      <c r="AF182" s="84">
        <f t="shared" si="315"/>
        <v>0</v>
      </c>
      <c r="AG182" s="156"/>
      <c r="AH182" s="156"/>
      <c r="AI182" s="156"/>
      <c r="AJ182" s="84">
        <f t="shared" ref="AJ182:AN182" si="316">SUM(AJ179:AJ181)</f>
        <v>0</v>
      </c>
      <c r="AK182" s="84">
        <f t="shared" si="316"/>
        <v>0</v>
      </c>
      <c r="AL182" s="84">
        <f t="shared" si="316"/>
        <v>0</v>
      </c>
      <c r="AM182" s="84">
        <f t="shared" si="316"/>
        <v>0</v>
      </c>
      <c r="AN182" s="84">
        <f t="shared" si="316"/>
        <v>0</v>
      </c>
      <c r="AO182" s="157"/>
      <c r="AP182" s="158"/>
      <c r="AQ182" s="84">
        <f t="shared" ref="AQ182:BB182" si="317">SUM(AQ179:AQ181)</f>
        <v>0</v>
      </c>
      <c r="AR182" s="84">
        <f t="shared" si="317"/>
        <v>0</v>
      </c>
      <c r="AS182" s="84">
        <f t="shared" si="317"/>
        <v>0</v>
      </c>
      <c r="AT182" s="84">
        <f t="shared" si="317"/>
        <v>0</v>
      </c>
      <c r="AU182" s="84">
        <f t="shared" si="317"/>
        <v>0</v>
      </c>
      <c r="AV182" s="84">
        <f t="shared" si="317"/>
        <v>0</v>
      </c>
      <c r="AW182" s="84">
        <f t="shared" si="317"/>
        <v>0</v>
      </c>
      <c r="AX182" s="84">
        <f t="shared" si="317"/>
        <v>0</v>
      </c>
      <c r="AY182" s="84">
        <f t="shared" si="317"/>
        <v>0</v>
      </c>
      <c r="AZ182" s="84">
        <f t="shared" si="317"/>
        <v>0</v>
      </c>
      <c r="BA182" s="84">
        <f t="shared" si="317"/>
        <v>0</v>
      </c>
      <c r="BB182" s="84">
        <f t="shared" si="317"/>
        <v>0</v>
      </c>
    </row>
    <row r="183" spans="1:58" ht="51.6" customHeight="1">
      <c r="B183" s="244"/>
      <c r="C183" s="385"/>
      <c r="D183" s="386"/>
      <c r="E183" s="387"/>
      <c r="F183" s="408">
        <v>2024</v>
      </c>
      <c r="G183" s="408">
        <v>2025</v>
      </c>
      <c r="H183" s="410" t="s">
        <v>747</v>
      </c>
      <c r="I183" s="87"/>
      <c r="J183" s="83"/>
      <c r="K183" s="83"/>
      <c r="L183" s="82" t="str">
        <f>IF(I183&lt;&gt;0,((VLOOKUP(I183,'1. Standard_Cost'!$B$4:$D$9,2)+VLOOKUP(I183,'1. Standard_Cost'!$B$4:$D$9,3))*J183*K183),"0")</f>
        <v>0</v>
      </c>
      <c r="M183" s="82">
        <f>L183*'1. Standard_Cost'!$F$4</f>
        <v>0</v>
      </c>
      <c r="N183" s="83"/>
      <c r="O183" s="83"/>
      <c r="P183" s="83"/>
      <c r="Q183" s="83"/>
      <c r="R183" s="84">
        <f>'1. Standard_Cost'!$B$13*N183*P183</f>
        <v>0</v>
      </c>
      <c r="S183" s="84">
        <f>N183*O183*P183*'1. Standard_Cost'!$C$13</f>
        <v>0</v>
      </c>
      <c r="T183" s="84">
        <f>N183*P183*Q183*'1. Standard_Cost'!$D$13</f>
        <v>0</v>
      </c>
      <c r="U183" s="84">
        <f>N183*O183*'1. Standard_Cost'!$E$13</f>
        <v>0</v>
      </c>
      <c r="V183" s="83"/>
      <c r="W183" s="83"/>
      <c r="X183" s="83"/>
      <c r="Y183" s="84">
        <f>+V183*((X183*'1. Standard_Cost'!$B$17)+(W183*X183*'1. Standard_Cost'!$C$17))</f>
        <v>0</v>
      </c>
      <c r="Z183" s="83"/>
      <c r="AA183" s="83"/>
      <c r="AB183" s="84">
        <f>+Z183*'1. Standard_Cost'!$B$21+AA183*'1. Standard_Cost'!$C$21</f>
        <v>0</v>
      </c>
      <c r="AC183" s="85"/>
      <c r="AD183" s="86"/>
      <c r="AE183" s="84">
        <f>SUM(AD183,AC183,AB183,Y183,U183,T183,S183,R183)*'1. Standard_Cost'!$B$29</f>
        <v>0</v>
      </c>
      <c r="AF183" s="84">
        <f t="shared" ref="AF183:AF184" si="318">SUM(AE183,AD183,AC183,AB183,Y183,U183,T183,S183,R183)</f>
        <v>0</v>
      </c>
      <c r="AG183" s="83"/>
      <c r="AH183" s="83"/>
      <c r="AI183" s="83"/>
      <c r="AJ183" s="87"/>
      <c r="AK183" s="87"/>
      <c r="AL183" s="87"/>
      <c r="AM183" s="84">
        <f>AG183*'1. Standard_Cost'!$B$25+'Incremental_Cost Year 5'!AH183*'1. Standard_Cost'!$C$25+'Incremental_Cost Year 5'!AI183*'1. Standard_Cost'!$D$25+'Incremental_Cost Year 5'!AJ183+'Incremental_Cost Year 5'!AL183+AK183</f>
        <v>0</v>
      </c>
      <c r="AN183" s="84">
        <f>AM183*'1. Standard_Cost'!$C$29</f>
        <v>0</v>
      </c>
      <c r="AO183" s="87"/>
      <c r="AQ183" s="113">
        <f t="shared" ref="AQ183:AQ184" si="319">L183+M183</f>
        <v>0</v>
      </c>
      <c r="AR183" s="113">
        <f t="shared" ref="AR183:AR184" si="320">AF183</f>
        <v>0</v>
      </c>
      <c r="AS183" s="113">
        <f t="shared" ref="AS183:AS184" si="321">AM183+AN183</f>
        <v>0</v>
      </c>
      <c r="AT183" s="113">
        <f t="shared" ref="AT183:AT184" si="322">SUM(AQ183,AR183,AS183)</f>
        <v>0</v>
      </c>
      <c r="AU183" s="154"/>
      <c r="AV183" s="154"/>
      <c r="AW183" s="154"/>
      <c r="AX183" s="154"/>
      <c r="AY183" s="154"/>
      <c r="AZ183" s="154"/>
      <c r="BA183" s="154"/>
      <c r="BB183" s="155">
        <f t="shared" ref="BB183:BB184" si="323">SUM(AU183:BA183)-AT183</f>
        <v>0</v>
      </c>
    </row>
    <row r="184" spans="1:58" ht="51.6" customHeight="1">
      <c r="B184" s="39"/>
      <c r="C184" s="388"/>
      <c r="D184" s="389"/>
      <c r="E184" s="390"/>
      <c r="F184" s="408">
        <v>2024</v>
      </c>
      <c r="G184" s="408">
        <v>2026</v>
      </c>
      <c r="H184" s="410" t="s">
        <v>748</v>
      </c>
      <c r="I184" s="87"/>
      <c r="J184" s="83"/>
      <c r="K184" s="83"/>
      <c r="L184" s="82" t="str">
        <f>IF(I184&lt;&gt;0,((VLOOKUP(I184,'1. Standard_Cost'!$B$4:$D$9,2)+VLOOKUP(I184,'1. Standard_Cost'!$B$4:$D$9,3))*J184*K184),"0")</f>
        <v>0</v>
      </c>
      <c r="M184" s="82">
        <f>L184*'1. Standard_Cost'!$F$4</f>
        <v>0</v>
      </c>
      <c r="N184" s="83"/>
      <c r="O184" s="83"/>
      <c r="P184" s="83"/>
      <c r="Q184" s="83"/>
      <c r="R184" s="84">
        <f>'1. Standard_Cost'!$B$13*N184*P184</f>
        <v>0</v>
      </c>
      <c r="S184" s="84">
        <f>N184*O184*P184*'1. Standard_Cost'!$C$13</f>
        <v>0</v>
      </c>
      <c r="T184" s="84">
        <f>N184*P184*Q184*'1. Standard_Cost'!$D$13</f>
        <v>0</v>
      </c>
      <c r="U184" s="84">
        <f>N184*O184*'1. Standard_Cost'!$E$13</f>
        <v>0</v>
      </c>
      <c r="V184" s="83"/>
      <c r="W184" s="83"/>
      <c r="X184" s="83"/>
      <c r="Y184" s="84">
        <f>+V184*((X184*'1. Standard_Cost'!$B$17)+(W184*X184*'1. Standard_Cost'!$C$17))</f>
        <v>0</v>
      </c>
      <c r="Z184" s="83"/>
      <c r="AA184" s="83"/>
      <c r="AB184" s="84">
        <f>+Z184*'1. Standard_Cost'!$B$21+AA184*'1. Standard_Cost'!$C$21</f>
        <v>0</v>
      </c>
      <c r="AC184" s="85"/>
      <c r="AD184" s="86"/>
      <c r="AE184" s="84">
        <f>SUM(AD184,AC184,AB184,Y184,U184,T184,S184,R184)*'1. Standard_Cost'!$B$29</f>
        <v>0</v>
      </c>
      <c r="AF184" s="84">
        <f t="shared" si="318"/>
        <v>0</v>
      </c>
      <c r="AG184" s="83"/>
      <c r="AH184" s="83"/>
      <c r="AI184" s="83"/>
      <c r="AJ184" s="87"/>
      <c r="AK184" s="87"/>
      <c r="AL184" s="87"/>
      <c r="AM184" s="84">
        <f>AG184*'1. Standard_Cost'!$B$25+'Incremental_Cost Year 5'!AH184*'1. Standard_Cost'!$C$25+'Incremental_Cost Year 5'!AI184*'1. Standard_Cost'!$D$25+'Incremental_Cost Year 5'!AJ184+'Incremental_Cost Year 5'!AL184+AK184</f>
        <v>0</v>
      </c>
      <c r="AN184" s="84">
        <f>AM184*'1. Standard_Cost'!$C$29</f>
        <v>0</v>
      </c>
      <c r="AO184" s="87"/>
      <c r="AQ184" s="113">
        <f t="shared" si="319"/>
        <v>0</v>
      </c>
      <c r="AR184" s="113">
        <f t="shared" si="320"/>
        <v>0</v>
      </c>
      <c r="AS184" s="113">
        <f t="shared" si="321"/>
        <v>0</v>
      </c>
      <c r="AT184" s="113">
        <f t="shared" si="322"/>
        <v>0</v>
      </c>
      <c r="AU184" s="154"/>
      <c r="AV184" s="154"/>
      <c r="AW184" s="154"/>
      <c r="AX184" s="154"/>
      <c r="AY184" s="154"/>
      <c r="AZ184" s="154"/>
      <c r="BA184" s="154"/>
      <c r="BB184" s="155">
        <f t="shared" si="323"/>
        <v>0</v>
      </c>
    </row>
    <row r="185" spans="1:58" ht="51.6" customHeight="1">
      <c r="B185" s="39"/>
      <c r="C185" s="388"/>
      <c r="D185" s="389"/>
      <c r="E185" s="390"/>
      <c r="F185" s="408">
        <v>2024</v>
      </c>
      <c r="G185" s="408">
        <v>2026</v>
      </c>
      <c r="H185" s="410" t="s">
        <v>751</v>
      </c>
      <c r="I185" s="87"/>
      <c r="J185" s="83"/>
      <c r="K185" s="83"/>
      <c r="L185" s="82" t="str">
        <f>IF(I185&lt;&gt;0,((VLOOKUP(I185,'1. Standard_Cost'!$B$4:$D$9,2)+VLOOKUP(I185,'1. Standard_Cost'!$B$4:$D$9,3))*J185*K185),"0")</f>
        <v>0</v>
      </c>
      <c r="M185" s="82">
        <f>L185*'1. Standard_Cost'!$F$4</f>
        <v>0</v>
      </c>
      <c r="N185" s="83"/>
      <c r="O185" s="83"/>
      <c r="P185" s="83"/>
      <c r="Q185" s="83"/>
      <c r="R185" s="84">
        <f>'1. Standard_Cost'!$B$13*N185*P185</f>
        <v>0</v>
      </c>
      <c r="S185" s="84">
        <f>N185*O185*P185*'1. Standard_Cost'!$C$13</f>
        <v>0</v>
      </c>
      <c r="T185" s="84">
        <f>N185*P185*Q185*'1. Standard_Cost'!$D$13</f>
        <v>0</v>
      </c>
      <c r="U185" s="84">
        <f>N185*O185*'1. Standard_Cost'!$E$13</f>
        <v>0</v>
      </c>
      <c r="V185" s="83"/>
      <c r="W185" s="83"/>
      <c r="X185" s="83"/>
      <c r="Y185" s="84">
        <f>+V185*((X185*'1. Standard_Cost'!$B$17)+(W185*X185*'1. Standard_Cost'!$C$17))</f>
        <v>0</v>
      </c>
      <c r="Z185" s="83"/>
      <c r="AA185" s="83"/>
      <c r="AB185" s="84">
        <f>+Z185*'1. Standard_Cost'!$B$21+AA185*'1. Standard_Cost'!$C$21</f>
        <v>0</v>
      </c>
      <c r="AC185" s="85"/>
      <c r="AD185" s="86"/>
      <c r="AE185" s="84">
        <f>SUM(AD185,AC185,AB185,Y185,U185,T185,S185,R185)*'1. Standard_Cost'!$B$29</f>
        <v>0</v>
      </c>
      <c r="AF185" s="84">
        <f t="shared" ref="AF185:AF187" si="324">SUM(AE185,AD185,AC185,AB185,Y185,U185,T185,S185,R185)</f>
        <v>0</v>
      </c>
      <c r="AG185" s="83"/>
      <c r="AH185" s="83"/>
      <c r="AI185" s="83"/>
      <c r="AJ185" s="87"/>
      <c r="AK185" s="87"/>
      <c r="AL185" s="87"/>
      <c r="AM185" s="84">
        <f>AG185*'1. Standard_Cost'!$B$25+'Incremental_Cost Year 5'!AH185*'1. Standard_Cost'!$C$25+'Incremental_Cost Year 5'!AI185*'1. Standard_Cost'!$D$25+'Incremental_Cost Year 5'!AJ185+'Incremental_Cost Year 5'!AL185+AK185</f>
        <v>0</v>
      </c>
      <c r="AN185" s="84">
        <f>AM185*'1. Standard_Cost'!$C$29</f>
        <v>0</v>
      </c>
      <c r="AO185" s="87"/>
      <c r="AQ185" s="113">
        <f t="shared" ref="AQ185:AQ187" si="325">L185+M185</f>
        <v>0</v>
      </c>
      <c r="AR185" s="113">
        <f t="shared" ref="AR185:AR187" si="326">AF185</f>
        <v>0</v>
      </c>
      <c r="AS185" s="113">
        <f t="shared" ref="AS185:AS187" si="327">AM185+AN185</f>
        <v>0</v>
      </c>
      <c r="AT185" s="113">
        <f t="shared" ref="AT185:AT187" si="328">SUM(AQ185,AR185,AS185)</f>
        <v>0</v>
      </c>
      <c r="AU185" s="154"/>
      <c r="AV185" s="154"/>
      <c r="AW185" s="154"/>
      <c r="AX185" s="154"/>
      <c r="AY185" s="154"/>
      <c r="AZ185" s="154"/>
      <c r="BA185" s="154"/>
      <c r="BB185" s="155">
        <f t="shared" ref="BB185:BB187" si="329">SUM(AU185:BA185)-AT185</f>
        <v>0</v>
      </c>
    </row>
    <row r="186" spans="1:58" ht="51.6" customHeight="1">
      <c r="B186" s="39"/>
      <c r="C186" s="388"/>
      <c r="D186" s="389"/>
      <c r="E186" s="390"/>
      <c r="F186" s="408">
        <v>2024</v>
      </c>
      <c r="G186" s="408">
        <v>2026</v>
      </c>
      <c r="H186" s="410" t="s">
        <v>750</v>
      </c>
      <c r="I186" s="87"/>
      <c r="J186" s="83"/>
      <c r="K186" s="83"/>
      <c r="L186" s="82" t="str">
        <f>IF(I186&lt;&gt;0,((VLOOKUP(I186,'1. Standard_Cost'!$B$4:$D$9,2)+VLOOKUP(I186,'1. Standard_Cost'!$B$4:$D$9,3))*J186*K186),"0")</f>
        <v>0</v>
      </c>
      <c r="M186" s="82">
        <f>L186*'1. Standard_Cost'!$F$4</f>
        <v>0</v>
      </c>
      <c r="N186" s="83"/>
      <c r="O186" s="83"/>
      <c r="P186" s="83"/>
      <c r="Q186" s="83"/>
      <c r="R186" s="84">
        <f>'1. Standard_Cost'!$B$13*N186*P186</f>
        <v>0</v>
      </c>
      <c r="S186" s="84">
        <f>N186*O186*P186*'1. Standard_Cost'!$C$13</f>
        <v>0</v>
      </c>
      <c r="T186" s="84">
        <f>N186*P186*Q186*'1. Standard_Cost'!$D$13</f>
        <v>0</v>
      </c>
      <c r="U186" s="84">
        <f>N186*O186*'1. Standard_Cost'!$E$13</f>
        <v>0</v>
      </c>
      <c r="V186" s="83"/>
      <c r="W186" s="83"/>
      <c r="X186" s="83"/>
      <c r="Y186" s="84">
        <f>+V186*((X186*'1. Standard_Cost'!$B$17)+(W186*X186*'1. Standard_Cost'!$C$17))</f>
        <v>0</v>
      </c>
      <c r="Z186" s="83"/>
      <c r="AA186" s="83"/>
      <c r="AB186" s="84">
        <f>+Z186*'1. Standard_Cost'!$B$21+AA186*'1. Standard_Cost'!$C$21</f>
        <v>0</v>
      </c>
      <c r="AC186" s="85"/>
      <c r="AD186" s="86"/>
      <c r="AE186" s="84">
        <f>SUM(AD186,AC186,AB186,Y186,U186,T186,S186,R186)*'1. Standard_Cost'!$B$29</f>
        <v>0</v>
      </c>
      <c r="AF186" s="84">
        <f t="shared" si="324"/>
        <v>0</v>
      </c>
      <c r="AG186" s="83"/>
      <c r="AH186" s="83"/>
      <c r="AI186" s="83"/>
      <c r="AJ186" s="87"/>
      <c r="AK186" s="87"/>
      <c r="AL186" s="87"/>
      <c r="AM186" s="84">
        <f>AG186*'1. Standard_Cost'!$B$25+'Incremental_Cost Year 5'!AH186*'1. Standard_Cost'!$C$25+'Incremental_Cost Year 5'!AI186*'1. Standard_Cost'!$D$25+'Incremental_Cost Year 5'!AJ186+'Incremental_Cost Year 5'!AL186+AK186</f>
        <v>0</v>
      </c>
      <c r="AN186" s="84">
        <f>AM186*'1. Standard_Cost'!$C$29</f>
        <v>0</v>
      </c>
      <c r="AO186" s="87"/>
      <c r="AQ186" s="113">
        <f t="shared" si="325"/>
        <v>0</v>
      </c>
      <c r="AR186" s="113">
        <f t="shared" si="326"/>
        <v>0</v>
      </c>
      <c r="AS186" s="113">
        <f t="shared" si="327"/>
        <v>0</v>
      </c>
      <c r="AT186" s="113">
        <f t="shared" si="328"/>
        <v>0</v>
      </c>
      <c r="AU186" s="154"/>
      <c r="AV186" s="154"/>
      <c r="AW186" s="154"/>
      <c r="AX186" s="154"/>
      <c r="AY186" s="154"/>
      <c r="AZ186" s="154"/>
      <c r="BA186" s="154"/>
      <c r="BB186" s="155">
        <f t="shared" si="329"/>
        <v>0</v>
      </c>
    </row>
    <row r="187" spans="1:58" ht="51.6" customHeight="1">
      <c r="B187" s="391"/>
      <c r="C187" s="392"/>
      <c r="D187" s="393"/>
      <c r="E187" s="394"/>
      <c r="F187" s="408">
        <v>2024</v>
      </c>
      <c r="G187" s="408">
        <v>2026</v>
      </c>
      <c r="H187" s="410" t="s">
        <v>749</v>
      </c>
      <c r="I187" s="87"/>
      <c r="J187" s="83"/>
      <c r="K187" s="83"/>
      <c r="L187" s="82" t="str">
        <f>IF(I187&lt;&gt;0,((VLOOKUP(I187,'1. Standard_Cost'!$B$4:$D$9,2)+VLOOKUP(I187,'1. Standard_Cost'!$B$4:$D$9,3))*J187*K187),"0")</f>
        <v>0</v>
      </c>
      <c r="M187" s="82">
        <f>L187*'1. Standard_Cost'!$F$4</f>
        <v>0</v>
      </c>
      <c r="N187" s="83"/>
      <c r="O187" s="83"/>
      <c r="P187" s="83"/>
      <c r="Q187" s="83"/>
      <c r="R187" s="84">
        <f>'1. Standard_Cost'!$B$13*N187*P187</f>
        <v>0</v>
      </c>
      <c r="S187" s="84">
        <f>N187*O187*P187*'1. Standard_Cost'!$C$13</f>
        <v>0</v>
      </c>
      <c r="T187" s="84">
        <f>N187*P187*Q187*'1. Standard_Cost'!$D$13</f>
        <v>0</v>
      </c>
      <c r="U187" s="84">
        <f>N187*O187*'1. Standard_Cost'!$E$13</f>
        <v>0</v>
      </c>
      <c r="V187" s="83"/>
      <c r="W187" s="83"/>
      <c r="X187" s="83"/>
      <c r="Y187" s="84">
        <f>+V187*((X187*'1. Standard_Cost'!$B$17)+(W187*X187*'1. Standard_Cost'!$C$17))</f>
        <v>0</v>
      </c>
      <c r="Z187" s="83"/>
      <c r="AA187" s="83"/>
      <c r="AB187" s="84">
        <f>+Z187*'1. Standard_Cost'!$B$21+AA187*'1. Standard_Cost'!$C$21</f>
        <v>0</v>
      </c>
      <c r="AC187" s="85"/>
      <c r="AD187" s="86"/>
      <c r="AE187" s="84">
        <f>SUM(AD187,AC187,AB187,Y187,U187,T187,S187,R187)*'1. Standard_Cost'!$B$29</f>
        <v>0</v>
      </c>
      <c r="AF187" s="84">
        <f t="shared" si="324"/>
        <v>0</v>
      </c>
      <c r="AG187" s="83"/>
      <c r="AH187" s="83"/>
      <c r="AI187" s="83"/>
      <c r="AJ187" s="87"/>
      <c r="AK187" s="87"/>
      <c r="AL187" s="87"/>
      <c r="AM187" s="84">
        <f>AG187*'1. Standard_Cost'!$B$25+'Incremental_Cost Year 5'!AH187*'1. Standard_Cost'!$C$25+'Incremental_Cost Year 5'!AI187*'1. Standard_Cost'!$D$25+'Incremental_Cost Year 5'!AJ187+'Incremental_Cost Year 5'!AL187+AK187</f>
        <v>0</v>
      </c>
      <c r="AN187" s="84">
        <f>AM187*'1. Standard_Cost'!$C$29</f>
        <v>0</v>
      </c>
      <c r="AO187" s="87"/>
      <c r="AQ187" s="113">
        <f t="shared" si="325"/>
        <v>0</v>
      </c>
      <c r="AR187" s="113">
        <f t="shared" si="326"/>
        <v>0</v>
      </c>
      <c r="AS187" s="113">
        <f t="shared" si="327"/>
        <v>0</v>
      </c>
      <c r="AT187" s="113">
        <f t="shared" si="328"/>
        <v>0</v>
      </c>
      <c r="AU187" s="154"/>
      <c r="AV187" s="154"/>
      <c r="AW187" s="154"/>
      <c r="AX187" s="154"/>
      <c r="AY187" s="154"/>
      <c r="AZ187" s="154"/>
      <c r="BA187" s="154"/>
      <c r="BB187" s="155">
        <f t="shared" si="329"/>
        <v>0</v>
      </c>
    </row>
    <row r="188" spans="1:58" ht="51.6" customHeight="1">
      <c r="B188" s="397"/>
      <c r="C188" s="398"/>
      <c r="D188" s="395" t="s">
        <v>744</v>
      </c>
      <c r="E188" s="263" t="s">
        <v>743</v>
      </c>
      <c r="F188" s="407">
        <v>2024</v>
      </c>
      <c r="G188" s="407">
        <v>2026</v>
      </c>
      <c r="H188" s="395"/>
      <c r="I188" s="156"/>
      <c r="J188" s="156"/>
      <c r="K188" s="156"/>
      <c r="L188" s="84">
        <f>SUM(L183:L187)</f>
        <v>0</v>
      </c>
      <c r="M188" s="84">
        <f>SUM(M183:M187)</f>
        <v>0</v>
      </c>
      <c r="N188" s="156"/>
      <c r="O188" s="156"/>
      <c r="P188" s="156"/>
      <c r="Q188" s="156"/>
      <c r="R188" s="84">
        <f t="shared" ref="R188:U188" si="330">SUM(R183:R187)</f>
        <v>0</v>
      </c>
      <c r="S188" s="84">
        <f t="shared" si="330"/>
        <v>0</v>
      </c>
      <c r="T188" s="84">
        <f t="shared" si="330"/>
        <v>0</v>
      </c>
      <c r="U188" s="84">
        <f t="shared" si="330"/>
        <v>0</v>
      </c>
      <c r="V188" s="156"/>
      <c r="W188" s="156"/>
      <c r="X188" s="156"/>
      <c r="Y188" s="84">
        <f>SUM(Y183:Y187)</f>
        <v>0</v>
      </c>
      <c r="Z188" s="84"/>
      <c r="AA188" s="156"/>
      <c r="AB188" s="84">
        <f t="shared" ref="AB188:AF188" si="331">SUM(AB183:AB187)</f>
        <v>0</v>
      </c>
      <c r="AC188" s="84">
        <f t="shared" si="331"/>
        <v>0</v>
      </c>
      <c r="AD188" s="84">
        <f t="shared" si="331"/>
        <v>0</v>
      </c>
      <c r="AE188" s="84">
        <f t="shared" si="331"/>
        <v>0</v>
      </c>
      <c r="AF188" s="84">
        <f t="shared" si="331"/>
        <v>0</v>
      </c>
      <c r="AG188" s="156"/>
      <c r="AH188" s="156"/>
      <c r="AI188" s="156"/>
      <c r="AJ188" s="84">
        <f t="shared" ref="AJ188:AN188" si="332">SUM(AJ183:AJ187)</f>
        <v>0</v>
      </c>
      <c r="AK188" s="84">
        <f t="shared" si="332"/>
        <v>0</v>
      </c>
      <c r="AL188" s="84">
        <f t="shared" si="332"/>
        <v>0</v>
      </c>
      <c r="AM188" s="84">
        <f t="shared" si="332"/>
        <v>0</v>
      </c>
      <c r="AN188" s="84">
        <f t="shared" si="332"/>
        <v>0</v>
      </c>
      <c r="AO188" s="157"/>
      <c r="AP188" s="158"/>
      <c r="AQ188" s="84">
        <f t="shared" ref="AQ188:BB188" si="333">SUM(AQ183:AQ187)</f>
        <v>0</v>
      </c>
      <c r="AR188" s="84">
        <f t="shared" si="333"/>
        <v>0</v>
      </c>
      <c r="AS188" s="84">
        <f t="shared" si="333"/>
        <v>0</v>
      </c>
      <c r="AT188" s="84">
        <f t="shared" si="333"/>
        <v>0</v>
      </c>
      <c r="AU188" s="84">
        <f t="shared" si="333"/>
        <v>0</v>
      </c>
      <c r="AV188" s="84">
        <f t="shared" si="333"/>
        <v>0</v>
      </c>
      <c r="AW188" s="84">
        <f t="shared" si="333"/>
        <v>0</v>
      </c>
      <c r="AX188" s="84">
        <f t="shared" si="333"/>
        <v>0</v>
      </c>
      <c r="AY188" s="84">
        <f t="shared" si="333"/>
        <v>0</v>
      </c>
      <c r="AZ188" s="84">
        <f t="shared" si="333"/>
        <v>0</v>
      </c>
      <c r="BA188" s="84">
        <f t="shared" si="333"/>
        <v>0</v>
      </c>
      <c r="BB188" s="84">
        <f t="shared" si="333"/>
        <v>0</v>
      </c>
    </row>
    <row r="189" spans="1:58" ht="49.15" customHeight="1">
      <c r="A189" s="97"/>
      <c r="B189" s="401"/>
      <c r="C189" s="526" t="s">
        <v>752</v>
      </c>
      <c r="D189" s="527"/>
      <c r="E189" s="528"/>
      <c r="F189" s="130"/>
      <c r="G189" s="191"/>
      <c r="H189" s="98" t="s">
        <v>753</v>
      </c>
      <c r="I189" s="167"/>
      <c r="J189" s="161"/>
      <c r="K189" s="161"/>
      <c r="L189" s="162">
        <f>SUM(L197)</f>
        <v>0</v>
      </c>
      <c r="M189" s="162">
        <f>SUM(M197)</f>
        <v>0</v>
      </c>
      <c r="N189" s="161"/>
      <c r="O189" s="161"/>
      <c r="P189" s="161"/>
      <c r="Q189" s="161"/>
      <c r="R189" s="162">
        <f t="shared" ref="R189:U189" si="334">SUM(R197)</f>
        <v>0</v>
      </c>
      <c r="S189" s="162">
        <f t="shared" si="334"/>
        <v>0</v>
      </c>
      <c r="T189" s="162">
        <f t="shared" si="334"/>
        <v>0</v>
      </c>
      <c r="U189" s="162">
        <f t="shared" si="334"/>
        <v>0</v>
      </c>
      <c r="V189" s="161"/>
      <c r="W189" s="161"/>
      <c r="X189" s="161"/>
      <c r="Y189" s="162">
        <f t="shared" ref="Y189:AF189" si="335">SUM(Y197)</f>
        <v>0</v>
      </c>
      <c r="Z189" s="162">
        <f t="shared" si="335"/>
        <v>0</v>
      </c>
      <c r="AA189" s="162">
        <f t="shared" si="335"/>
        <v>0</v>
      </c>
      <c r="AB189" s="162">
        <f t="shared" si="335"/>
        <v>0</v>
      </c>
      <c r="AC189" s="162">
        <f t="shared" si="335"/>
        <v>0</v>
      </c>
      <c r="AD189" s="162">
        <f t="shared" si="335"/>
        <v>0</v>
      </c>
      <c r="AE189" s="162">
        <f t="shared" si="335"/>
        <v>0</v>
      </c>
      <c r="AF189" s="162">
        <f t="shared" si="335"/>
        <v>0</v>
      </c>
      <c r="AG189" s="162"/>
      <c r="AH189" s="161"/>
      <c r="AI189" s="161"/>
      <c r="AJ189" s="162">
        <f t="shared" ref="AJ189:AN189" si="336">SUM(AJ197)</f>
        <v>0</v>
      </c>
      <c r="AK189" s="162">
        <f t="shared" si="336"/>
        <v>0</v>
      </c>
      <c r="AL189" s="162">
        <f t="shared" si="336"/>
        <v>0</v>
      </c>
      <c r="AM189" s="162">
        <f t="shared" si="336"/>
        <v>0</v>
      </c>
      <c r="AN189" s="162">
        <f t="shared" si="336"/>
        <v>0</v>
      </c>
      <c r="AO189" s="163"/>
      <c r="AP189" s="164"/>
      <c r="AQ189" s="162">
        <f t="shared" ref="AQ189:BB189" si="337">SUM(AQ197)</f>
        <v>0</v>
      </c>
      <c r="AR189" s="162">
        <f t="shared" si="337"/>
        <v>0</v>
      </c>
      <c r="AS189" s="162">
        <f t="shared" si="337"/>
        <v>0</v>
      </c>
      <c r="AT189" s="162">
        <f t="shared" si="337"/>
        <v>0</v>
      </c>
      <c r="AU189" s="162">
        <f t="shared" si="337"/>
        <v>0</v>
      </c>
      <c r="AV189" s="162">
        <f t="shared" si="337"/>
        <v>0</v>
      </c>
      <c r="AW189" s="162">
        <f t="shared" si="337"/>
        <v>0</v>
      </c>
      <c r="AX189" s="162">
        <f t="shared" si="337"/>
        <v>0</v>
      </c>
      <c r="AY189" s="162">
        <f t="shared" si="337"/>
        <v>0</v>
      </c>
      <c r="AZ189" s="162">
        <f t="shared" si="337"/>
        <v>0</v>
      </c>
      <c r="BA189" s="162">
        <f t="shared" si="337"/>
        <v>0</v>
      </c>
      <c r="BB189" s="162">
        <f t="shared" si="337"/>
        <v>0</v>
      </c>
      <c r="BC189" s="28"/>
      <c r="BD189" s="28"/>
      <c r="BE189" s="28"/>
      <c r="BF189" s="28"/>
    </row>
    <row r="190" spans="1:58" ht="51.6" customHeight="1">
      <c r="B190" s="244"/>
      <c r="C190" s="385"/>
      <c r="D190" s="386"/>
      <c r="E190" s="387"/>
      <c r="F190" s="382">
        <v>2024</v>
      </c>
      <c r="G190" s="382">
        <v>2025</v>
      </c>
      <c r="H190" s="410" t="s">
        <v>760</v>
      </c>
      <c r="I190" s="87"/>
      <c r="J190" s="83"/>
      <c r="K190" s="83"/>
      <c r="L190" s="82" t="str">
        <f>IF(I190&lt;&gt;0,((VLOOKUP(I190,'1. Standard_Cost'!$B$4:$D$9,2)+VLOOKUP(I190,'1. Standard_Cost'!$B$4:$D$9,3))*J190*K190),"0")</f>
        <v>0</v>
      </c>
      <c r="M190" s="82">
        <f>L190*'1. Standard_Cost'!$F$4</f>
        <v>0</v>
      </c>
      <c r="N190" s="83"/>
      <c r="O190" s="83"/>
      <c r="P190" s="83"/>
      <c r="Q190" s="83"/>
      <c r="R190" s="84">
        <f>'1. Standard_Cost'!$B$13*N190*P190</f>
        <v>0</v>
      </c>
      <c r="S190" s="84">
        <f>N190*O190*P190*'1. Standard_Cost'!$C$13</f>
        <v>0</v>
      </c>
      <c r="T190" s="84">
        <f>N190*P190*Q190*'1. Standard_Cost'!$D$13</f>
        <v>0</v>
      </c>
      <c r="U190" s="84">
        <f>N190*O190*'1. Standard_Cost'!$E$13</f>
        <v>0</v>
      </c>
      <c r="V190" s="83"/>
      <c r="W190" s="83"/>
      <c r="X190" s="83"/>
      <c r="Y190" s="84">
        <f>+V190*((X190*'1. Standard_Cost'!$B$17)+(W190*X190*'1. Standard_Cost'!$C$17))</f>
        <v>0</v>
      </c>
      <c r="Z190" s="83"/>
      <c r="AA190" s="83"/>
      <c r="AB190" s="84">
        <f>+Z190*'1. Standard_Cost'!$B$21+AA190*'1. Standard_Cost'!$C$21</f>
        <v>0</v>
      </c>
      <c r="AC190" s="85"/>
      <c r="AD190" s="86"/>
      <c r="AE190" s="84">
        <f>SUM(AD190,AC190,AB190,Y190,U190,T190,S190,R190)*'1. Standard_Cost'!$B$29</f>
        <v>0</v>
      </c>
      <c r="AF190" s="84">
        <f t="shared" ref="AF190:AF191" si="338">SUM(AE190,AD190,AC190,AB190,Y190,U190,T190,S190,R190)</f>
        <v>0</v>
      </c>
      <c r="AG190" s="83"/>
      <c r="AH190" s="83"/>
      <c r="AI190" s="83"/>
      <c r="AJ190" s="87"/>
      <c r="AK190" s="87"/>
      <c r="AL190" s="87"/>
      <c r="AM190" s="84">
        <f>AG190*'1. Standard_Cost'!$B$25+'Incremental_Cost Year 5'!AH190*'1. Standard_Cost'!$C$25+'Incremental_Cost Year 5'!AI190*'1. Standard_Cost'!$D$25+'Incremental_Cost Year 5'!AJ190+'Incremental_Cost Year 5'!AL190+AK190</f>
        <v>0</v>
      </c>
      <c r="AN190" s="84">
        <f>AM190*'1. Standard_Cost'!$C$29</f>
        <v>0</v>
      </c>
      <c r="AO190" s="324"/>
      <c r="AQ190" s="113">
        <f t="shared" ref="AQ190:AQ191" si="339">L190+M190</f>
        <v>0</v>
      </c>
      <c r="AR190" s="113">
        <f t="shared" ref="AR190:AR191" si="340">AF190</f>
        <v>0</v>
      </c>
      <c r="AS190" s="113">
        <f t="shared" ref="AS190:AS191" si="341">AM190+AN190</f>
        <v>0</v>
      </c>
      <c r="AT190" s="113">
        <f t="shared" ref="AT190:AT191" si="342">SUM(AQ190,AR190,AS190)</f>
        <v>0</v>
      </c>
      <c r="AU190" s="154"/>
      <c r="AV190" s="154"/>
      <c r="AW190" s="154"/>
      <c r="AX190" s="154"/>
      <c r="AY190" s="154"/>
      <c r="AZ190" s="154"/>
      <c r="BA190" s="154"/>
      <c r="BB190" s="155">
        <f t="shared" ref="BB190:BB191" si="343">SUM(AU190:BA190)-AT190</f>
        <v>0</v>
      </c>
    </row>
    <row r="191" spans="1:58" ht="51.6" customHeight="1">
      <c r="B191" s="39"/>
      <c r="C191" s="388"/>
      <c r="D191" s="389"/>
      <c r="E191" s="390"/>
      <c r="F191" s="382">
        <v>2024</v>
      </c>
      <c r="G191" s="382">
        <v>2026</v>
      </c>
      <c r="H191" s="384" t="s">
        <v>780</v>
      </c>
      <c r="I191" s="87"/>
      <c r="J191" s="83"/>
      <c r="K191" s="83"/>
      <c r="L191" s="82" t="str">
        <f>IF(I191&lt;&gt;0,((VLOOKUP(I191,'1. Standard_Cost'!$B$4:$D$9,2)+VLOOKUP(I191,'1. Standard_Cost'!$B$4:$D$9,3))*J191*K191),"0")</f>
        <v>0</v>
      </c>
      <c r="M191" s="82">
        <f>L191*'1. Standard_Cost'!$F$4</f>
        <v>0</v>
      </c>
      <c r="N191" s="83"/>
      <c r="O191" s="83"/>
      <c r="P191" s="83"/>
      <c r="Q191" s="83"/>
      <c r="R191" s="84">
        <f>'1. Standard_Cost'!$B$13*N191*P191</f>
        <v>0</v>
      </c>
      <c r="S191" s="84">
        <f>N191*O191*P191*'1. Standard_Cost'!$C$13</f>
        <v>0</v>
      </c>
      <c r="T191" s="84">
        <f>N191*P191*Q191*'1. Standard_Cost'!$D$13</f>
        <v>0</v>
      </c>
      <c r="U191" s="84">
        <f>N191*O191*'1. Standard_Cost'!$E$13</f>
        <v>0</v>
      </c>
      <c r="V191" s="83"/>
      <c r="W191" s="83"/>
      <c r="X191" s="83"/>
      <c r="Y191" s="84">
        <f>+V191*((X191*'1. Standard_Cost'!$B$17)+(W191*X191*'1. Standard_Cost'!$C$17))</f>
        <v>0</v>
      </c>
      <c r="Z191" s="83"/>
      <c r="AA191" s="83"/>
      <c r="AB191" s="84">
        <f>+Z191*'1. Standard_Cost'!$B$21+AA191*'1. Standard_Cost'!$C$21</f>
        <v>0</v>
      </c>
      <c r="AC191" s="85"/>
      <c r="AD191" s="86"/>
      <c r="AE191" s="84">
        <f>SUM(AD191,AC191,AB191,Y191,U191,T191,S191,R191)*'1. Standard_Cost'!$B$29</f>
        <v>0</v>
      </c>
      <c r="AF191" s="84">
        <f t="shared" si="338"/>
        <v>0</v>
      </c>
      <c r="AG191" s="83"/>
      <c r="AH191" s="83"/>
      <c r="AI191" s="83"/>
      <c r="AJ191" s="87"/>
      <c r="AK191" s="87"/>
      <c r="AL191" s="87"/>
      <c r="AM191" s="84">
        <f>AG191*'1. Standard_Cost'!$B$25+'Incremental_Cost Year 5'!AH191*'1. Standard_Cost'!$C$25+'Incremental_Cost Year 5'!AI191*'1. Standard_Cost'!$D$25+'Incremental_Cost Year 5'!AJ191+'Incremental_Cost Year 5'!AL191+AK191</f>
        <v>0</v>
      </c>
      <c r="AN191" s="84">
        <f>AM191*'1. Standard_Cost'!$C$29</f>
        <v>0</v>
      </c>
      <c r="AO191" s="324"/>
      <c r="AQ191" s="113">
        <f t="shared" si="339"/>
        <v>0</v>
      </c>
      <c r="AR191" s="113">
        <f t="shared" si="340"/>
        <v>0</v>
      </c>
      <c r="AS191" s="113">
        <f t="shared" si="341"/>
        <v>0</v>
      </c>
      <c r="AT191" s="113">
        <f t="shared" si="342"/>
        <v>0</v>
      </c>
      <c r="AU191" s="154"/>
      <c r="AV191" s="154"/>
      <c r="AW191" s="154"/>
      <c r="AX191" s="154"/>
      <c r="AY191" s="154"/>
      <c r="AZ191" s="154"/>
      <c r="BA191" s="154"/>
      <c r="BB191" s="155">
        <f t="shared" si="343"/>
        <v>0</v>
      </c>
    </row>
    <row r="192" spans="1:58" ht="51.6" customHeight="1">
      <c r="B192" s="39"/>
      <c r="C192" s="388"/>
      <c r="D192" s="389"/>
      <c r="E192" s="390"/>
      <c r="F192" s="382">
        <v>2024</v>
      </c>
      <c r="G192" s="382">
        <v>2026</v>
      </c>
      <c r="H192" s="410" t="s">
        <v>762</v>
      </c>
      <c r="I192" s="87"/>
      <c r="J192" s="83"/>
      <c r="K192" s="83"/>
      <c r="L192" s="82" t="str">
        <f>IF(I192&lt;&gt;0,((VLOOKUP(I192,'1. Standard_Cost'!$B$4:$D$9,2)+VLOOKUP(I192,'1. Standard_Cost'!$B$4:$D$9,3))*J192*K192),"0")</f>
        <v>0</v>
      </c>
      <c r="M192" s="82">
        <f>L192*'1. Standard_Cost'!$F$4</f>
        <v>0</v>
      </c>
      <c r="N192" s="83"/>
      <c r="O192" s="83"/>
      <c r="P192" s="83"/>
      <c r="Q192" s="83"/>
      <c r="R192" s="84">
        <f>'1. Standard_Cost'!$B$13*N192*P192</f>
        <v>0</v>
      </c>
      <c r="S192" s="84">
        <f>N192*O192*P192*'1. Standard_Cost'!$C$13</f>
        <v>0</v>
      </c>
      <c r="T192" s="84">
        <f>N192*P192*Q192*'1. Standard_Cost'!$D$13</f>
        <v>0</v>
      </c>
      <c r="U192" s="84">
        <f>N192*O192*'1. Standard_Cost'!$E$13</f>
        <v>0</v>
      </c>
      <c r="V192" s="83"/>
      <c r="W192" s="83"/>
      <c r="X192" s="83"/>
      <c r="Y192" s="84">
        <f>+V192*((X192*'1. Standard_Cost'!$B$17)+(W192*X192*'1. Standard_Cost'!$C$17))</f>
        <v>0</v>
      </c>
      <c r="Z192" s="83"/>
      <c r="AA192" s="83"/>
      <c r="AB192" s="84">
        <f>+Z192*'1. Standard_Cost'!$B$21+AA192*'1. Standard_Cost'!$C$21</f>
        <v>0</v>
      </c>
      <c r="AC192" s="85"/>
      <c r="AD192" s="86"/>
      <c r="AE192" s="84">
        <f>SUM(AD192,AC192,AB192,Y192,U192,T192,S192,R192)*'1. Standard_Cost'!$B$29</f>
        <v>0</v>
      </c>
      <c r="AF192" s="84">
        <f t="shared" ref="AF192:AF196" si="344">SUM(AE192,AD192,AC192,AB192,Y192,U192,T192,S192,R192)</f>
        <v>0</v>
      </c>
      <c r="AG192" s="83"/>
      <c r="AH192" s="83"/>
      <c r="AI192" s="83"/>
      <c r="AJ192" s="87"/>
      <c r="AK192" s="87"/>
      <c r="AL192" s="87"/>
      <c r="AM192" s="84">
        <f>AG192*'1. Standard_Cost'!$B$25+'Incremental_Cost Year 5'!AH192*'1. Standard_Cost'!$C$25+'Incremental_Cost Year 5'!AI192*'1. Standard_Cost'!$D$25+'Incremental_Cost Year 5'!AJ192+'Incremental_Cost Year 5'!AL192+AK192</f>
        <v>0</v>
      </c>
      <c r="AN192" s="84">
        <f>AM192*'1. Standard_Cost'!$C$29</f>
        <v>0</v>
      </c>
      <c r="AO192" s="87"/>
      <c r="AQ192" s="113">
        <f t="shared" ref="AQ192:AQ196" si="345">L192+M192</f>
        <v>0</v>
      </c>
      <c r="AR192" s="113">
        <f t="shared" ref="AR192:AR196" si="346">AF192</f>
        <v>0</v>
      </c>
      <c r="AS192" s="113">
        <f t="shared" ref="AS192:AS196" si="347">AM192+AN192</f>
        <v>0</v>
      </c>
      <c r="AT192" s="113">
        <f t="shared" ref="AT192:AT196" si="348">SUM(AQ192,AR192,AS192)</f>
        <v>0</v>
      </c>
      <c r="AU192" s="154"/>
      <c r="AV192" s="154"/>
      <c r="AW192" s="154"/>
      <c r="AX192" s="154"/>
      <c r="AY192" s="154"/>
      <c r="AZ192" s="154"/>
      <c r="BA192" s="154"/>
      <c r="BB192" s="155">
        <f t="shared" ref="BB192:BB196" si="349">SUM(AU192:BA192)-AT192</f>
        <v>0</v>
      </c>
    </row>
    <row r="193" spans="2:54" ht="51.6" customHeight="1">
      <c r="B193" s="39"/>
      <c r="C193" s="388"/>
      <c r="D193" s="389"/>
      <c r="E193" s="390"/>
      <c r="F193" s="382">
        <v>2024</v>
      </c>
      <c r="G193" s="382">
        <v>2026</v>
      </c>
      <c r="H193" s="410" t="s">
        <v>761</v>
      </c>
      <c r="I193" s="87"/>
      <c r="J193" s="83"/>
      <c r="K193" s="83"/>
      <c r="L193" s="82" t="str">
        <f>IF(I193&lt;&gt;0,((VLOOKUP(I193,'1. Standard_Cost'!$B$4:$D$9,2)+VLOOKUP(I193,'1. Standard_Cost'!$B$4:$D$9,3))*J193*K193),"0")</f>
        <v>0</v>
      </c>
      <c r="M193" s="82">
        <f>L193*'1. Standard_Cost'!$F$4</f>
        <v>0</v>
      </c>
      <c r="N193" s="83"/>
      <c r="O193" s="83"/>
      <c r="P193" s="83"/>
      <c r="Q193" s="83"/>
      <c r="R193" s="84">
        <f>'1. Standard_Cost'!$B$13*N193*P193</f>
        <v>0</v>
      </c>
      <c r="S193" s="84">
        <f>N193*O193*P193*'1. Standard_Cost'!$C$13</f>
        <v>0</v>
      </c>
      <c r="T193" s="84">
        <f>N193*P193*Q193*'1. Standard_Cost'!$D$13</f>
        <v>0</v>
      </c>
      <c r="U193" s="84">
        <f>N193*O193*'1. Standard_Cost'!$E$13</f>
        <v>0</v>
      </c>
      <c r="V193" s="83"/>
      <c r="W193" s="83"/>
      <c r="X193" s="83"/>
      <c r="Y193" s="84">
        <f>+V193*((X193*'1. Standard_Cost'!$B$17)+(W193*X193*'1. Standard_Cost'!$C$17))</f>
        <v>0</v>
      </c>
      <c r="Z193" s="83"/>
      <c r="AA193" s="83"/>
      <c r="AB193" s="84">
        <f>+Z193*'1. Standard_Cost'!$B$21+AA193*'1. Standard_Cost'!$C$21</f>
        <v>0</v>
      </c>
      <c r="AC193" s="85"/>
      <c r="AD193" s="86"/>
      <c r="AE193" s="84">
        <f>SUM(AD193,AC193,AB193,Y193,U193,T193,S193,R193)*'1. Standard_Cost'!$B$29</f>
        <v>0</v>
      </c>
      <c r="AF193" s="84">
        <f t="shared" si="344"/>
        <v>0</v>
      </c>
      <c r="AG193" s="83"/>
      <c r="AH193" s="83"/>
      <c r="AI193" s="83"/>
      <c r="AJ193" s="87"/>
      <c r="AK193" s="87"/>
      <c r="AL193" s="87"/>
      <c r="AM193" s="84">
        <f>AG193*'1. Standard_Cost'!$B$25+'Incremental_Cost Year 5'!AH193*'1. Standard_Cost'!$C$25+'Incremental_Cost Year 5'!AI193*'1. Standard_Cost'!$D$25+'Incremental_Cost Year 5'!AJ193+'Incremental_Cost Year 5'!AL193+AK193</f>
        <v>0</v>
      </c>
      <c r="AN193" s="84">
        <f>AM193*'1. Standard_Cost'!$C$29</f>
        <v>0</v>
      </c>
      <c r="AO193" s="87"/>
      <c r="AQ193" s="113">
        <f t="shared" si="345"/>
        <v>0</v>
      </c>
      <c r="AR193" s="113">
        <f t="shared" si="346"/>
        <v>0</v>
      </c>
      <c r="AS193" s="113">
        <f t="shared" si="347"/>
        <v>0</v>
      </c>
      <c r="AT193" s="113">
        <f t="shared" si="348"/>
        <v>0</v>
      </c>
      <c r="AU193" s="154"/>
      <c r="AV193" s="154"/>
      <c r="AW193" s="154"/>
      <c r="AX193" s="154"/>
      <c r="AY193" s="154"/>
      <c r="AZ193" s="154"/>
      <c r="BA193" s="154"/>
      <c r="BB193" s="155">
        <f t="shared" si="349"/>
        <v>0</v>
      </c>
    </row>
    <row r="194" spans="2:54" ht="51.6" customHeight="1">
      <c r="B194" s="39"/>
      <c r="C194" s="388"/>
      <c r="D194" s="389"/>
      <c r="E194" s="390"/>
      <c r="F194" s="382">
        <v>2024</v>
      </c>
      <c r="G194" s="382">
        <v>2026</v>
      </c>
      <c r="H194" s="410" t="s">
        <v>763</v>
      </c>
      <c r="I194" s="87"/>
      <c r="J194" s="83"/>
      <c r="K194" s="83"/>
      <c r="L194" s="82" t="str">
        <f>IF(I194&lt;&gt;0,((VLOOKUP(I194,'1. Standard_Cost'!$B$4:$D$9,2)+VLOOKUP(I194,'1. Standard_Cost'!$B$4:$D$9,3))*J194*K194),"0")</f>
        <v>0</v>
      </c>
      <c r="M194" s="82">
        <f>L194*'1. Standard_Cost'!$F$4</f>
        <v>0</v>
      </c>
      <c r="N194" s="83"/>
      <c r="O194" s="83"/>
      <c r="P194" s="83"/>
      <c r="Q194" s="83"/>
      <c r="R194" s="84">
        <f>'1. Standard_Cost'!$B$13*N194*P194</f>
        <v>0</v>
      </c>
      <c r="S194" s="84">
        <f>N194*O194*P194*'1. Standard_Cost'!$C$13</f>
        <v>0</v>
      </c>
      <c r="T194" s="84">
        <f>N194*P194*Q194*'1. Standard_Cost'!$D$13</f>
        <v>0</v>
      </c>
      <c r="U194" s="84">
        <f>N194*O194*'1. Standard_Cost'!$E$13</f>
        <v>0</v>
      </c>
      <c r="V194" s="83"/>
      <c r="W194" s="83"/>
      <c r="X194" s="83"/>
      <c r="Y194" s="84">
        <f>+V194*((X194*'1. Standard_Cost'!$B$17)+(W194*X194*'1. Standard_Cost'!$C$17))</f>
        <v>0</v>
      </c>
      <c r="Z194" s="83"/>
      <c r="AA194" s="83"/>
      <c r="AB194" s="84">
        <f>+Z194*'1. Standard_Cost'!$B$21+AA194*'1. Standard_Cost'!$C$21</f>
        <v>0</v>
      </c>
      <c r="AC194" s="85"/>
      <c r="AD194" s="86"/>
      <c r="AE194" s="84">
        <f>SUM(AD194,AC194,AB194,Y194,U194,T194,S194,R194)*'1. Standard_Cost'!$B$29</f>
        <v>0</v>
      </c>
      <c r="AF194" s="84">
        <f t="shared" si="344"/>
        <v>0</v>
      </c>
      <c r="AG194" s="83"/>
      <c r="AH194" s="83"/>
      <c r="AI194" s="83"/>
      <c r="AJ194" s="87"/>
      <c r="AK194" s="87"/>
      <c r="AL194" s="87"/>
      <c r="AM194" s="84">
        <f>AG194*'1. Standard_Cost'!$B$25+'Incremental_Cost Year 5'!AH194*'1. Standard_Cost'!$C$25+'Incremental_Cost Year 5'!AI194*'1. Standard_Cost'!$D$25+'Incremental_Cost Year 5'!AJ194+'Incremental_Cost Year 5'!AL194+AK194</f>
        <v>0</v>
      </c>
      <c r="AN194" s="84">
        <f>AM194*'1. Standard_Cost'!$C$29</f>
        <v>0</v>
      </c>
      <c r="AO194" s="87"/>
      <c r="AQ194" s="113">
        <f t="shared" si="345"/>
        <v>0</v>
      </c>
      <c r="AR194" s="113">
        <f t="shared" si="346"/>
        <v>0</v>
      </c>
      <c r="AS194" s="113">
        <f t="shared" si="347"/>
        <v>0</v>
      </c>
      <c r="AT194" s="113">
        <f t="shared" si="348"/>
        <v>0</v>
      </c>
      <c r="AU194" s="154"/>
      <c r="AV194" s="154"/>
      <c r="AW194" s="154"/>
      <c r="AX194" s="154"/>
      <c r="AY194" s="154"/>
      <c r="AZ194" s="154"/>
      <c r="BA194" s="154"/>
      <c r="BB194" s="155">
        <f t="shared" si="349"/>
        <v>0</v>
      </c>
    </row>
    <row r="195" spans="2:54" ht="51.6" customHeight="1">
      <c r="B195" s="39"/>
      <c r="C195" s="388"/>
      <c r="D195" s="389"/>
      <c r="E195" s="390"/>
      <c r="F195" s="382">
        <v>2024</v>
      </c>
      <c r="G195" s="382">
        <v>2024</v>
      </c>
      <c r="H195" s="410" t="s">
        <v>764</v>
      </c>
      <c r="I195" s="87"/>
      <c r="J195" s="83"/>
      <c r="K195" s="83"/>
      <c r="L195" s="82" t="str">
        <f>IF(I195&lt;&gt;0,((VLOOKUP(I195,'1. Standard_Cost'!$B$4:$D$9,2)+VLOOKUP(I195,'1. Standard_Cost'!$B$4:$D$9,3))*J195*K195),"0")</f>
        <v>0</v>
      </c>
      <c r="M195" s="82">
        <f>L195*'1. Standard_Cost'!$F$4</f>
        <v>0</v>
      </c>
      <c r="N195" s="83"/>
      <c r="O195" s="83"/>
      <c r="P195" s="83"/>
      <c r="Q195" s="83"/>
      <c r="R195" s="84">
        <f>'1. Standard_Cost'!$B$13*N195*P195</f>
        <v>0</v>
      </c>
      <c r="S195" s="84">
        <f>N195*O195*P195*'1. Standard_Cost'!$C$13</f>
        <v>0</v>
      </c>
      <c r="T195" s="84">
        <f>N195*P195*Q195*'1. Standard_Cost'!$D$13</f>
        <v>0</v>
      </c>
      <c r="U195" s="84">
        <f>N195*O195*'1. Standard_Cost'!$E$13</f>
        <v>0</v>
      </c>
      <c r="V195" s="83"/>
      <c r="W195" s="83"/>
      <c r="X195" s="83"/>
      <c r="Y195" s="84">
        <f>+V195*((X195*'1. Standard_Cost'!$B$17)+(W195*X195*'1. Standard_Cost'!$C$17))</f>
        <v>0</v>
      </c>
      <c r="Z195" s="83"/>
      <c r="AA195" s="83"/>
      <c r="AB195" s="84">
        <f>+Z195*'1. Standard_Cost'!$B$21+AA195*'1. Standard_Cost'!$C$21</f>
        <v>0</v>
      </c>
      <c r="AC195" s="85"/>
      <c r="AD195" s="86"/>
      <c r="AE195" s="84">
        <f>SUM(AD195,AC195,AB195,Y195,U195,T195,S195,R195)*'1. Standard_Cost'!$B$29</f>
        <v>0</v>
      </c>
      <c r="AF195" s="84">
        <f t="shared" si="344"/>
        <v>0</v>
      </c>
      <c r="AG195" s="83"/>
      <c r="AH195" s="83"/>
      <c r="AI195" s="83"/>
      <c r="AJ195" s="87"/>
      <c r="AK195" s="87"/>
      <c r="AL195" s="87"/>
      <c r="AM195" s="84">
        <f>AG195*'1. Standard_Cost'!$B$25+'Incremental_Cost Year 5'!AH195*'1. Standard_Cost'!$C$25+'Incremental_Cost Year 5'!AI195*'1. Standard_Cost'!$D$25+'Incremental_Cost Year 5'!AJ195+'Incremental_Cost Year 5'!AL195+AK195</f>
        <v>0</v>
      </c>
      <c r="AN195" s="84">
        <f>AM195*'1. Standard_Cost'!$C$29</f>
        <v>0</v>
      </c>
      <c r="AO195" s="87"/>
      <c r="AQ195" s="113">
        <f t="shared" si="345"/>
        <v>0</v>
      </c>
      <c r="AR195" s="113">
        <f t="shared" si="346"/>
        <v>0</v>
      </c>
      <c r="AS195" s="113">
        <f t="shared" si="347"/>
        <v>0</v>
      </c>
      <c r="AT195" s="113">
        <f t="shared" si="348"/>
        <v>0</v>
      </c>
      <c r="AU195" s="154"/>
      <c r="AV195" s="154"/>
      <c r="AW195" s="154"/>
      <c r="AX195" s="154"/>
      <c r="AY195" s="154"/>
      <c r="AZ195" s="154"/>
      <c r="BA195" s="154"/>
      <c r="BB195" s="155">
        <f t="shared" si="349"/>
        <v>0</v>
      </c>
    </row>
    <row r="196" spans="2:54" ht="51.6" customHeight="1">
      <c r="B196" s="391"/>
      <c r="C196" s="392"/>
      <c r="D196" s="393"/>
      <c r="E196" s="394"/>
      <c r="F196" s="382">
        <v>2024</v>
      </c>
      <c r="G196" s="382">
        <v>2025</v>
      </c>
      <c r="H196" s="384" t="s">
        <v>765</v>
      </c>
      <c r="I196" s="87"/>
      <c r="J196" s="83"/>
      <c r="K196" s="83"/>
      <c r="L196" s="82" t="str">
        <f>IF(I196&lt;&gt;0,((VLOOKUP(I196,'1. Standard_Cost'!$B$4:$D$9,2)+VLOOKUP(I196,'1. Standard_Cost'!$B$4:$D$9,3))*J196*K196),"0")</f>
        <v>0</v>
      </c>
      <c r="M196" s="82">
        <f>L196*'1. Standard_Cost'!$F$4</f>
        <v>0</v>
      </c>
      <c r="N196" s="83"/>
      <c r="O196" s="83"/>
      <c r="P196" s="83"/>
      <c r="Q196" s="83"/>
      <c r="R196" s="84">
        <f>'1. Standard_Cost'!$B$13*N196*P196</f>
        <v>0</v>
      </c>
      <c r="S196" s="84">
        <f>N196*O196*P196*'1. Standard_Cost'!$C$13</f>
        <v>0</v>
      </c>
      <c r="T196" s="84">
        <f>N196*P196*Q196*'1. Standard_Cost'!$D$13</f>
        <v>0</v>
      </c>
      <c r="U196" s="84">
        <f>N196*O196*'1. Standard_Cost'!$E$13</f>
        <v>0</v>
      </c>
      <c r="V196" s="83"/>
      <c r="W196" s="83"/>
      <c r="X196" s="83"/>
      <c r="Y196" s="84">
        <f>+V196*((X196*'1. Standard_Cost'!$B$17)+(W196*X196*'1. Standard_Cost'!$C$17))</f>
        <v>0</v>
      </c>
      <c r="Z196" s="83"/>
      <c r="AA196" s="83"/>
      <c r="AB196" s="84">
        <f>+Z196*'1. Standard_Cost'!$B$21+AA196*'1. Standard_Cost'!$C$21</f>
        <v>0</v>
      </c>
      <c r="AC196" s="85"/>
      <c r="AD196" s="86"/>
      <c r="AE196" s="84">
        <f>SUM(AD196,AC196,AB196,Y196,U196,T196,S196,R196)*'1. Standard_Cost'!$B$29</f>
        <v>0</v>
      </c>
      <c r="AF196" s="84">
        <f t="shared" si="344"/>
        <v>0</v>
      </c>
      <c r="AG196" s="83"/>
      <c r="AH196" s="83"/>
      <c r="AI196" s="83"/>
      <c r="AJ196" s="87"/>
      <c r="AK196" s="87"/>
      <c r="AL196" s="87"/>
      <c r="AM196" s="84">
        <f>AG196*'1. Standard_Cost'!$B$25+'Incremental_Cost Year 5'!AH196*'1. Standard_Cost'!$C$25+'Incremental_Cost Year 5'!AI196*'1. Standard_Cost'!$D$25+'Incremental_Cost Year 5'!AJ196+'Incremental_Cost Year 5'!AL196+AK196</f>
        <v>0</v>
      </c>
      <c r="AN196" s="84">
        <f>AM196*'1. Standard_Cost'!$C$29</f>
        <v>0</v>
      </c>
      <c r="AO196" s="87"/>
      <c r="AQ196" s="113">
        <f t="shared" si="345"/>
        <v>0</v>
      </c>
      <c r="AR196" s="113">
        <f t="shared" si="346"/>
        <v>0</v>
      </c>
      <c r="AS196" s="113">
        <f t="shared" si="347"/>
        <v>0</v>
      </c>
      <c r="AT196" s="113">
        <f t="shared" si="348"/>
        <v>0</v>
      </c>
      <c r="AU196" s="154"/>
      <c r="AV196" s="154"/>
      <c r="AW196" s="154"/>
      <c r="AX196" s="154"/>
      <c r="AY196" s="154"/>
      <c r="AZ196" s="154"/>
      <c r="BA196" s="154"/>
      <c r="BB196" s="155">
        <f t="shared" si="349"/>
        <v>0</v>
      </c>
    </row>
    <row r="197" spans="2:54" ht="51.6" customHeight="1">
      <c r="B197" s="397"/>
      <c r="C197" s="398"/>
      <c r="D197" s="395" t="s">
        <v>755</v>
      </c>
      <c r="E197" s="263" t="s">
        <v>754</v>
      </c>
      <c r="F197" s="407">
        <v>2024</v>
      </c>
      <c r="G197" s="407">
        <v>2026</v>
      </c>
      <c r="H197" s="405" t="s">
        <v>756</v>
      </c>
      <c r="I197" s="156"/>
      <c r="J197" s="156"/>
      <c r="K197" s="156"/>
      <c r="L197" s="84">
        <f>SUM(L190:L196)</f>
        <v>0</v>
      </c>
      <c r="M197" s="84">
        <f>SUM(M190:M196)</f>
        <v>0</v>
      </c>
      <c r="N197" s="156"/>
      <c r="O197" s="156"/>
      <c r="P197" s="156"/>
      <c r="Q197" s="156"/>
      <c r="R197" s="84">
        <f t="shared" ref="R197:U197" si="350">SUM(R190:R196)</f>
        <v>0</v>
      </c>
      <c r="S197" s="84">
        <f t="shared" si="350"/>
        <v>0</v>
      </c>
      <c r="T197" s="84">
        <f t="shared" si="350"/>
        <v>0</v>
      </c>
      <c r="U197" s="84">
        <f t="shared" si="350"/>
        <v>0</v>
      </c>
      <c r="V197" s="156"/>
      <c r="W197" s="156"/>
      <c r="X197" s="156"/>
      <c r="Y197" s="84">
        <f>SUM(Y190:Y196)</f>
        <v>0</v>
      </c>
      <c r="Z197" s="84"/>
      <c r="AA197" s="156"/>
      <c r="AB197" s="84">
        <f>SUM(AB190:AB196)</f>
        <v>0</v>
      </c>
      <c r="AC197" s="84">
        <f>SUM(AC190:AC196)</f>
        <v>0</v>
      </c>
      <c r="AD197" s="84">
        <f>SUM(AD190:AD196)</f>
        <v>0</v>
      </c>
      <c r="AE197" s="84">
        <f>SUM(AE190:AE196)</f>
        <v>0</v>
      </c>
      <c r="AF197" s="84">
        <f t="shared" ref="AF197" si="351">SUM(AF192:AF196)</f>
        <v>0</v>
      </c>
      <c r="AG197" s="156"/>
      <c r="AH197" s="156"/>
      <c r="AI197" s="156"/>
      <c r="AJ197" s="84">
        <f>SUM(AJ190:AJ196)</f>
        <v>0</v>
      </c>
      <c r="AK197" s="84">
        <f>SUM(AK190:AK196)</f>
        <v>0</v>
      </c>
      <c r="AL197" s="84">
        <f t="shared" ref="AL197:AN197" si="352">SUM(AL192:AL196)</f>
        <v>0</v>
      </c>
      <c r="AM197" s="84">
        <f t="shared" si="352"/>
        <v>0</v>
      </c>
      <c r="AN197" s="84">
        <f t="shared" si="352"/>
        <v>0</v>
      </c>
      <c r="AO197" s="157"/>
      <c r="AP197" s="158"/>
      <c r="AQ197" s="84">
        <f t="shared" ref="AQ197:BB197" si="353">SUM(AQ190:AQ196)</f>
        <v>0</v>
      </c>
      <c r="AR197" s="84">
        <f t="shared" si="353"/>
        <v>0</v>
      </c>
      <c r="AS197" s="84">
        <f t="shared" si="353"/>
        <v>0</v>
      </c>
      <c r="AT197" s="84">
        <f t="shared" si="353"/>
        <v>0</v>
      </c>
      <c r="AU197" s="84">
        <f t="shared" si="353"/>
        <v>0</v>
      </c>
      <c r="AV197" s="84">
        <f t="shared" si="353"/>
        <v>0</v>
      </c>
      <c r="AW197" s="84">
        <f t="shared" si="353"/>
        <v>0</v>
      </c>
      <c r="AX197" s="84">
        <f t="shared" si="353"/>
        <v>0</v>
      </c>
      <c r="AY197" s="84">
        <f t="shared" si="353"/>
        <v>0</v>
      </c>
      <c r="AZ197" s="84">
        <f t="shared" si="353"/>
        <v>0</v>
      </c>
      <c r="BA197" s="84">
        <f t="shared" si="353"/>
        <v>0</v>
      </c>
      <c r="BB197" s="84">
        <f t="shared" si="353"/>
        <v>0</v>
      </c>
    </row>
    <row r="198" spans="2:54" ht="51.6" customHeight="1">
      <c r="B198" s="39"/>
      <c r="C198" s="388"/>
      <c r="D198" s="389"/>
      <c r="E198" s="390"/>
      <c r="F198" s="382">
        <v>2024</v>
      </c>
      <c r="G198" s="382">
        <v>2026</v>
      </c>
      <c r="H198" s="410" t="s">
        <v>766</v>
      </c>
      <c r="I198" s="87"/>
      <c r="J198" s="83"/>
      <c r="K198" s="83"/>
      <c r="L198" s="82" t="str">
        <f>IF(I198&lt;&gt;0,((VLOOKUP(I198,'1. Standard_Cost'!$B$4:$D$9,2)+VLOOKUP(I198,'1. Standard_Cost'!$B$4:$D$9,3))*J198*K198),"0")</f>
        <v>0</v>
      </c>
      <c r="M198" s="82">
        <f>L198*'1. Standard_Cost'!$F$4</f>
        <v>0</v>
      </c>
      <c r="N198" s="83"/>
      <c r="O198" s="83"/>
      <c r="P198" s="83"/>
      <c r="Q198" s="83"/>
      <c r="R198" s="84">
        <f>'1. Standard_Cost'!$B$13*N198*P198</f>
        <v>0</v>
      </c>
      <c r="S198" s="84">
        <f>N198*O198*P198*'1. Standard_Cost'!$C$13</f>
        <v>0</v>
      </c>
      <c r="T198" s="84">
        <f>N198*P198*Q198*'1. Standard_Cost'!$D$13</f>
        <v>0</v>
      </c>
      <c r="U198" s="84">
        <f>N198*O198*'1. Standard_Cost'!$E$13</f>
        <v>0</v>
      </c>
      <c r="V198" s="83"/>
      <c r="W198" s="83"/>
      <c r="X198" s="83"/>
      <c r="Y198" s="84">
        <f>+V198*((X198*'1. Standard_Cost'!$B$17)+(W198*X198*'1. Standard_Cost'!$C$17))</f>
        <v>0</v>
      </c>
      <c r="Z198" s="83"/>
      <c r="AA198" s="83"/>
      <c r="AB198" s="84">
        <f>+Z198*'1. Standard_Cost'!$B$21+AA198*'1. Standard_Cost'!$C$21</f>
        <v>0</v>
      </c>
      <c r="AC198" s="85"/>
      <c r="AD198" s="86"/>
      <c r="AE198" s="84">
        <f>SUM(AD198,AC198,AB198,Y198,U198,T198,S198,R198)*'1. Standard_Cost'!$B$29</f>
        <v>0</v>
      </c>
      <c r="AF198" s="84">
        <f t="shared" ref="AF198:AF201" si="354">SUM(AE198,AD198,AC198,AB198,Y198,U198,T198,S198,R198)</f>
        <v>0</v>
      </c>
      <c r="AG198" s="83"/>
      <c r="AH198" s="83"/>
      <c r="AI198" s="83"/>
      <c r="AJ198" s="87"/>
      <c r="AK198" s="87"/>
      <c r="AL198" s="87"/>
      <c r="AM198" s="84">
        <f>AG198*'1. Standard_Cost'!$B$25+'Incremental_Cost Year 5'!AH198*'1. Standard_Cost'!$C$25+'Incremental_Cost Year 5'!AI198*'1. Standard_Cost'!$D$25+'Incremental_Cost Year 5'!AJ198+'Incremental_Cost Year 5'!AL198+AK198</f>
        <v>0</v>
      </c>
      <c r="AN198" s="84">
        <f>AM198*'1. Standard_Cost'!$C$29</f>
        <v>0</v>
      </c>
      <c r="AO198" s="87"/>
      <c r="AQ198" s="113">
        <f t="shared" ref="AQ198:AQ201" si="355">L198+M198</f>
        <v>0</v>
      </c>
      <c r="AR198" s="113">
        <f t="shared" ref="AR198:AR201" si="356">AF198</f>
        <v>0</v>
      </c>
      <c r="AS198" s="113">
        <f t="shared" ref="AS198:AS201" si="357">AM198+AN198</f>
        <v>0</v>
      </c>
      <c r="AT198" s="113">
        <f t="shared" ref="AT198:AT201" si="358">SUM(AQ198,AR198,AS198)</f>
        <v>0</v>
      </c>
      <c r="AU198" s="154"/>
      <c r="AV198" s="154"/>
      <c r="AW198" s="154"/>
      <c r="AX198" s="154"/>
      <c r="AY198" s="154"/>
      <c r="AZ198" s="154"/>
      <c r="BA198" s="154"/>
      <c r="BB198" s="155">
        <f t="shared" ref="BB198:BB201" si="359">SUM(AU198:BA198)-AT198</f>
        <v>0</v>
      </c>
    </row>
    <row r="199" spans="2:54" ht="51.6" customHeight="1">
      <c r="B199" s="39"/>
      <c r="C199" s="388"/>
      <c r="D199" s="389"/>
      <c r="E199" s="390"/>
      <c r="F199" s="382">
        <v>2024</v>
      </c>
      <c r="G199" s="382">
        <v>2026</v>
      </c>
      <c r="H199" s="410" t="s">
        <v>767</v>
      </c>
      <c r="I199" s="87"/>
      <c r="J199" s="83"/>
      <c r="K199" s="83"/>
      <c r="L199" s="82" t="str">
        <f>IF(I199&lt;&gt;0,((VLOOKUP(I199,'1. Standard_Cost'!$B$4:$D$9,2)+VLOOKUP(I199,'1. Standard_Cost'!$B$4:$D$9,3))*J199*K199),"0")</f>
        <v>0</v>
      </c>
      <c r="M199" s="82">
        <f>L199*'1. Standard_Cost'!$F$4</f>
        <v>0</v>
      </c>
      <c r="N199" s="83"/>
      <c r="O199" s="83"/>
      <c r="P199" s="83"/>
      <c r="Q199" s="83"/>
      <c r="R199" s="84">
        <f>'1. Standard_Cost'!$B$13*N199*P199</f>
        <v>0</v>
      </c>
      <c r="S199" s="84">
        <f>N199*O199*P199*'1. Standard_Cost'!$C$13</f>
        <v>0</v>
      </c>
      <c r="T199" s="84">
        <f>N199*P199*Q199*'1. Standard_Cost'!$D$13</f>
        <v>0</v>
      </c>
      <c r="U199" s="84">
        <f>N199*O199*'1. Standard_Cost'!$E$13</f>
        <v>0</v>
      </c>
      <c r="V199" s="83"/>
      <c r="W199" s="83"/>
      <c r="X199" s="83"/>
      <c r="Y199" s="84">
        <f>+V199*((X199*'1. Standard_Cost'!$B$17)+(W199*X199*'1. Standard_Cost'!$C$17))</f>
        <v>0</v>
      </c>
      <c r="Z199" s="83"/>
      <c r="AA199" s="83"/>
      <c r="AB199" s="84">
        <f>+Z199*'1. Standard_Cost'!$B$21+AA199*'1. Standard_Cost'!$C$21</f>
        <v>0</v>
      </c>
      <c r="AC199" s="85"/>
      <c r="AD199" s="86"/>
      <c r="AE199" s="84">
        <f>SUM(AD199,AC199,AB199,Y199,U199,T199,S199,R199)*'1. Standard_Cost'!$B$29</f>
        <v>0</v>
      </c>
      <c r="AF199" s="84">
        <f t="shared" si="354"/>
        <v>0</v>
      </c>
      <c r="AG199" s="83"/>
      <c r="AH199" s="83"/>
      <c r="AI199" s="83"/>
      <c r="AJ199" s="87"/>
      <c r="AK199" s="87"/>
      <c r="AL199" s="87"/>
      <c r="AM199" s="84">
        <f>AG199*'1. Standard_Cost'!$B$25+'Incremental_Cost Year 5'!AH199*'1. Standard_Cost'!$C$25+'Incremental_Cost Year 5'!AI199*'1. Standard_Cost'!$D$25+'Incremental_Cost Year 5'!AJ199+'Incremental_Cost Year 5'!AL199+AK199</f>
        <v>0</v>
      </c>
      <c r="AN199" s="84">
        <f>AM199*'1. Standard_Cost'!$C$29</f>
        <v>0</v>
      </c>
      <c r="AO199" s="87"/>
      <c r="AQ199" s="113">
        <f t="shared" si="355"/>
        <v>0</v>
      </c>
      <c r="AR199" s="113">
        <f t="shared" si="356"/>
        <v>0</v>
      </c>
      <c r="AS199" s="113">
        <f t="shared" si="357"/>
        <v>0</v>
      </c>
      <c r="AT199" s="113">
        <f t="shared" si="358"/>
        <v>0</v>
      </c>
      <c r="AU199" s="154"/>
      <c r="AV199" s="154"/>
      <c r="AW199" s="154"/>
      <c r="AX199" s="154"/>
      <c r="AY199" s="154"/>
      <c r="AZ199" s="154"/>
      <c r="BA199" s="154"/>
      <c r="BB199" s="155">
        <f t="shared" si="359"/>
        <v>0</v>
      </c>
    </row>
    <row r="200" spans="2:54" ht="51.6" customHeight="1">
      <c r="B200" s="39"/>
      <c r="C200" s="388"/>
      <c r="D200" s="389"/>
      <c r="E200" s="390"/>
      <c r="F200" s="382">
        <v>2024</v>
      </c>
      <c r="G200" s="382">
        <v>2024</v>
      </c>
      <c r="H200" s="410" t="s">
        <v>768</v>
      </c>
      <c r="I200" s="87"/>
      <c r="J200" s="83"/>
      <c r="K200" s="83"/>
      <c r="L200" s="82" t="str">
        <f>IF(I200&lt;&gt;0,((VLOOKUP(I200,'1. Standard_Cost'!$B$4:$D$9,2)+VLOOKUP(I200,'1. Standard_Cost'!$B$4:$D$9,3))*J200*K200),"0")</f>
        <v>0</v>
      </c>
      <c r="M200" s="82">
        <f>L200*'1. Standard_Cost'!$F$4</f>
        <v>0</v>
      </c>
      <c r="N200" s="83"/>
      <c r="O200" s="83"/>
      <c r="P200" s="83"/>
      <c r="Q200" s="83"/>
      <c r="R200" s="84">
        <f>'1. Standard_Cost'!$B$13*N200*P200</f>
        <v>0</v>
      </c>
      <c r="S200" s="84">
        <f>N200*O200*P200*'1. Standard_Cost'!$C$13</f>
        <v>0</v>
      </c>
      <c r="T200" s="84">
        <f>N200*P200*Q200*'1. Standard_Cost'!$D$13</f>
        <v>0</v>
      </c>
      <c r="U200" s="84">
        <f>N200*O200*'1. Standard_Cost'!$E$13</f>
        <v>0</v>
      </c>
      <c r="V200" s="83"/>
      <c r="W200" s="83"/>
      <c r="X200" s="83"/>
      <c r="Y200" s="84">
        <f>+V200*((X200*'1. Standard_Cost'!$B$17)+(W200*X200*'1. Standard_Cost'!$C$17))</f>
        <v>0</v>
      </c>
      <c r="Z200" s="83"/>
      <c r="AA200" s="83"/>
      <c r="AB200" s="84">
        <f>+Z200*'1. Standard_Cost'!$B$21+AA200*'1. Standard_Cost'!$C$21</f>
        <v>0</v>
      </c>
      <c r="AC200" s="85"/>
      <c r="AD200" s="86"/>
      <c r="AE200" s="84">
        <f>SUM(AD200,AC200,AB200,Y200,U200,T200,S200,R200)*'1. Standard_Cost'!$B$29</f>
        <v>0</v>
      </c>
      <c r="AF200" s="84">
        <f t="shared" si="354"/>
        <v>0</v>
      </c>
      <c r="AG200" s="83"/>
      <c r="AH200" s="83"/>
      <c r="AI200" s="83"/>
      <c r="AJ200" s="87"/>
      <c r="AK200" s="87"/>
      <c r="AL200" s="87"/>
      <c r="AM200" s="84">
        <f>AG200*'1. Standard_Cost'!$B$25+'Incremental_Cost Year 5'!AH200*'1. Standard_Cost'!$C$25+'Incremental_Cost Year 5'!AI200*'1. Standard_Cost'!$D$25+'Incremental_Cost Year 5'!AJ200+'Incremental_Cost Year 5'!AL200+AK200</f>
        <v>0</v>
      </c>
      <c r="AN200" s="84">
        <f>AM200*'1. Standard_Cost'!$C$29</f>
        <v>0</v>
      </c>
      <c r="AO200" s="87"/>
      <c r="AQ200" s="113">
        <f t="shared" si="355"/>
        <v>0</v>
      </c>
      <c r="AR200" s="113">
        <f t="shared" si="356"/>
        <v>0</v>
      </c>
      <c r="AS200" s="113">
        <f t="shared" si="357"/>
        <v>0</v>
      </c>
      <c r="AT200" s="113">
        <f t="shared" si="358"/>
        <v>0</v>
      </c>
      <c r="AU200" s="154"/>
      <c r="AV200" s="154"/>
      <c r="AW200" s="154"/>
      <c r="AX200" s="154"/>
      <c r="AY200" s="154"/>
      <c r="AZ200" s="154"/>
      <c r="BA200" s="154"/>
      <c r="BB200" s="155">
        <f t="shared" si="359"/>
        <v>0</v>
      </c>
    </row>
    <row r="201" spans="2:54" ht="51.6" customHeight="1">
      <c r="B201" s="391"/>
      <c r="C201" s="392"/>
      <c r="D201" s="393"/>
      <c r="E201" s="394"/>
      <c r="F201" s="382">
        <v>2024</v>
      </c>
      <c r="G201" s="382">
        <v>2025</v>
      </c>
      <c r="H201" s="410" t="s">
        <v>769</v>
      </c>
      <c r="I201" s="87"/>
      <c r="J201" s="83"/>
      <c r="K201" s="83"/>
      <c r="L201" s="82" t="str">
        <f>IF(I201&lt;&gt;0,((VLOOKUP(I201,'1. Standard_Cost'!$B$4:$D$9,2)+VLOOKUP(I201,'1. Standard_Cost'!$B$4:$D$9,3))*J201*K201),"0")</f>
        <v>0</v>
      </c>
      <c r="M201" s="82">
        <f>L201*'1. Standard_Cost'!$F$4</f>
        <v>0</v>
      </c>
      <c r="N201" s="83"/>
      <c r="O201" s="83"/>
      <c r="P201" s="83"/>
      <c r="Q201" s="83"/>
      <c r="R201" s="84">
        <f>'1. Standard_Cost'!$B$13*N201*P201</f>
        <v>0</v>
      </c>
      <c r="S201" s="84">
        <f>N201*O201*P201*'1. Standard_Cost'!$C$13</f>
        <v>0</v>
      </c>
      <c r="T201" s="84">
        <f>N201*P201*Q201*'1. Standard_Cost'!$D$13</f>
        <v>0</v>
      </c>
      <c r="U201" s="84">
        <f>N201*O201*'1. Standard_Cost'!$E$13</f>
        <v>0</v>
      </c>
      <c r="V201" s="83"/>
      <c r="W201" s="83"/>
      <c r="X201" s="83"/>
      <c r="Y201" s="84">
        <f>+V201*((X201*'1. Standard_Cost'!$B$17)+(W201*X201*'1. Standard_Cost'!$C$17))</f>
        <v>0</v>
      </c>
      <c r="Z201" s="83"/>
      <c r="AA201" s="83"/>
      <c r="AB201" s="84">
        <f>+Z201*'1. Standard_Cost'!$B$21+AA201*'1. Standard_Cost'!$C$21</f>
        <v>0</v>
      </c>
      <c r="AC201" s="85"/>
      <c r="AD201" s="86"/>
      <c r="AE201" s="84">
        <f>SUM(AD201,AC201,AB201,Y201,U201,T201,S201,R201)*'1. Standard_Cost'!$B$29</f>
        <v>0</v>
      </c>
      <c r="AF201" s="84">
        <f t="shared" si="354"/>
        <v>0</v>
      </c>
      <c r="AG201" s="83"/>
      <c r="AH201" s="83"/>
      <c r="AI201" s="83"/>
      <c r="AJ201" s="87"/>
      <c r="AK201" s="87"/>
      <c r="AL201" s="87"/>
      <c r="AM201" s="84">
        <f>AG201*'1. Standard_Cost'!$B$25+'Incremental_Cost Year 5'!AH201*'1. Standard_Cost'!$C$25+'Incremental_Cost Year 5'!AI201*'1. Standard_Cost'!$D$25+'Incremental_Cost Year 5'!AJ201+'Incremental_Cost Year 5'!AL201+AK201</f>
        <v>0</v>
      </c>
      <c r="AN201" s="84">
        <f>AM201*'1. Standard_Cost'!$C$29</f>
        <v>0</v>
      </c>
      <c r="AO201" s="87"/>
      <c r="AQ201" s="113">
        <f t="shared" si="355"/>
        <v>0</v>
      </c>
      <c r="AR201" s="113">
        <f t="shared" si="356"/>
        <v>0</v>
      </c>
      <c r="AS201" s="113">
        <f t="shared" si="357"/>
        <v>0</v>
      </c>
      <c r="AT201" s="113">
        <f t="shared" si="358"/>
        <v>0</v>
      </c>
      <c r="AU201" s="154"/>
      <c r="AV201" s="154"/>
      <c r="AW201" s="154"/>
      <c r="AX201" s="154"/>
      <c r="AY201" s="154"/>
      <c r="AZ201" s="154"/>
      <c r="BA201" s="154"/>
      <c r="BB201" s="155">
        <f t="shared" si="359"/>
        <v>0</v>
      </c>
    </row>
    <row r="202" spans="2:54" ht="51.6" customHeight="1">
      <c r="B202" s="397"/>
      <c r="C202" s="398"/>
      <c r="D202" s="395" t="s">
        <v>759</v>
      </c>
      <c r="E202" s="263" t="s">
        <v>758</v>
      </c>
      <c r="F202" s="407">
        <v>2024</v>
      </c>
      <c r="G202" s="407">
        <v>2026</v>
      </c>
      <c r="H202" s="405" t="s">
        <v>757</v>
      </c>
      <c r="I202" s="156"/>
      <c r="J202" s="156"/>
      <c r="K202" s="156"/>
      <c r="L202" s="84">
        <f>SUM(L198:L201)</f>
        <v>0</v>
      </c>
      <c r="M202" s="84">
        <f>SUM(M198:M201)</f>
        <v>0</v>
      </c>
      <c r="N202" s="156"/>
      <c r="O202" s="156"/>
      <c r="P202" s="156"/>
      <c r="Q202" s="156"/>
      <c r="R202" s="84">
        <f t="shared" ref="R202:U202" si="360">SUM(R198:R201)</f>
        <v>0</v>
      </c>
      <c r="S202" s="84">
        <f t="shared" si="360"/>
        <v>0</v>
      </c>
      <c r="T202" s="84">
        <f t="shared" si="360"/>
        <v>0</v>
      </c>
      <c r="U202" s="84">
        <f t="shared" si="360"/>
        <v>0</v>
      </c>
      <c r="V202" s="156"/>
      <c r="W202" s="156"/>
      <c r="X202" s="156"/>
      <c r="Y202" s="84">
        <f>SUM(Y198:Y201)</f>
        <v>0</v>
      </c>
      <c r="Z202" s="84"/>
      <c r="AA202" s="156"/>
      <c r="AB202" s="84">
        <f t="shared" ref="AB202:AF202" si="361">SUM(AB198:AB201)</f>
        <v>0</v>
      </c>
      <c r="AC202" s="84">
        <f t="shared" si="361"/>
        <v>0</v>
      </c>
      <c r="AD202" s="84">
        <f t="shared" si="361"/>
        <v>0</v>
      </c>
      <c r="AE202" s="84">
        <f t="shared" si="361"/>
        <v>0</v>
      </c>
      <c r="AF202" s="84">
        <f t="shared" si="361"/>
        <v>0</v>
      </c>
      <c r="AG202" s="156"/>
      <c r="AH202" s="156"/>
      <c r="AI202" s="156"/>
      <c r="AJ202" s="84">
        <f t="shared" ref="AJ202:AN202" si="362">SUM(AJ198:AJ201)</f>
        <v>0</v>
      </c>
      <c r="AK202" s="84">
        <f t="shared" si="362"/>
        <v>0</v>
      </c>
      <c r="AL202" s="84">
        <f t="shared" si="362"/>
        <v>0</v>
      </c>
      <c r="AM202" s="84">
        <f t="shared" si="362"/>
        <v>0</v>
      </c>
      <c r="AN202" s="84">
        <f t="shared" si="362"/>
        <v>0</v>
      </c>
      <c r="AO202" s="157"/>
      <c r="AP202" s="158"/>
      <c r="AQ202" s="84">
        <f t="shared" ref="AQ202:BB202" si="363">SUM(AQ198:AQ201)</f>
        <v>0</v>
      </c>
      <c r="AR202" s="84">
        <f t="shared" si="363"/>
        <v>0</v>
      </c>
      <c r="AS202" s="84">
        <f t="shared" si="363"/>
        <v>0</v>
      </c>
      <c r="AT202" s="84">
        <f t="shared" si="363"/>
        <v>0</v>
      </c>
      <c r="AU202" s="84">
        <f t="shared" si="363"/>
        <v>0</v>
      </c>
      <c r="AV202" s="84">
        <f t="shared" si="363"/>
        <v>0</v>
      </c>
      <c r="AW202" s="84">
        <f t="shared" si="363"/>
        <v>0</v>
      </c>
      <c r="AX202" s="84">
        <f t="shared" si="363"/>
        <v>0</v>
      </c>
      <c r="AY202" s="84">
        <f t="shared" si="363"/>
        <v>0</v>
      </c>
      <c r="AZ202" s="84">
        <f t="shared" si="363"/>
        <v>0</v>
      </c>
      <c r="BA202" s="84">
        <f t="shared" si="363"/>
        <v>0</v>
      </c>
      <c r="BB202" s="84">
        <f t="shared" si="363"/>
        <v>0</v>
      </c>
    </row>
  </sheetData>
  <mergeCells count="27">
    <mergeCell ref="C115:E115"/>
    <mergeCell ref="B145:C148"/>
    <mergeCell ref="D145:D148"/>
    <mergeCell ref="E145:E148"/>
    <mergeCell ref="B155:E155"/>
    <mergeCell ref="B1:H1"/>
    <mergeCell ref="B2:E2"/>
    <mergeCell ref="B3:E3"/>
    <mergeCell ref="B5:E5"/>
    <mergeCell ref="C6:E6"/>
    <mergeCell ref="AQ2:BB2"/>
    <mergeCell ref="F21:F22"/>
    <mergeCell ref="G21:G22"/>
    <mergeCell ref="C75:E75"/>
    <mergeCell ref="C92:E92"/>
    <mergeCell ref="C33:E33"/>
    <mergeCell ref="C50:E50"/>
    <mergeCell ref="B74:E74"/>
    <mergeCell ref="C60:E60"/>
    <mergeCell ref="C189:E189"/>
    <mergeCell ref="B135:E135"/>
    <mergeCell ref="C136:E136"/>
    <mergeCell ref="B150:C153"/>
    <mergeCell ref="D150:D153"/>
    <mergeCell ref="E150:E153"/>
    <mergeCell ref="C174:E174"/>
    <mergeCell ref="C156:E156"/>
  </mergeCells>
  <conditionalFormatting sqref="BB7:BB12 BB14:BB24 BB48:BB49 BB51 BB57:BB59 BB71:BB73">
    <cfRule type="cellIs" dxfId="167" priority="149" operator="lessThan">
      <formula>0</formula>
    </cfRule>
    <cfRule type="cellIs" dxfId="166" priority="150" operator="lessThan">
      <formula>-105575</formula>
    </cfRule>
  </conditionalFormatting>
  <conditionalFormatting sqref="BB26:BB31">
    <cfRule type="cellIs" dxfId="165" priority="143" operator="lessThan">
      <formula>0</formula>
    </cfRule>
    <cfRule type="cellIs" dxfId="164" priority="144" operator="lessThan">
      <formula>-105575</formula>
    </cfRule>
  </conditionalFormatting>
  <conditionalFormatting sqref="BB34:BB37">
    <cfRule type="cellIs" dxfId="163" priority="141" operator="lessThan">
      <formula>0</formula>
    </cfRule>
    <cfRule type="cellIs" dxfId="162" priority="142" operator="lessThan">
      <formula>-105575</formula>
    </cfRule>
  </conditionalFormatting>
  <conditionalFormatting sqref="BB39:BB44">
    <cfRule type="cellIs" dxfId="161" priority="139" operator="lessThan">
      <formula>0</formula>
    </cfRule>
    <cfRule type="cellIs" dxfId="160" priority="140" operator="lessThan">
      <formula>-105575</formula>
    </cfRule>
  </conditionalFormatting>
  <conditionalFormatting sqref="BB53">
    <cfRule type="cellIs" dxfId="159" priority="133" operator="lessThan">
      <formula>0</formula>
    </cfRule>
    <cfRule type="cellIs" dxfId="158" priority="134" operator="lessThan">
      <formula>-105575</formula>
    </cfRule>
  </conditionalFormatting>
  <conditionalFormatting sqref="BB62:BB63">
    <cfRule type="cellIs" dxfId="157" priority="127" operator="lessThan">
      <formula>0</formula>
    </cfRule>
    <cfRule type="cellIs" dxfId="156" priority="128" operator="lessThan">
      <formula>-105575</formula>
    </cfRule>
  </conditionalFormatting>
  <conditionalFormatting sqref="BB76:BB82">
    <cfRule type="cellIs" dxfId="155" priority="123" operator="lessThan">
      <formula>0</formula>
    </cfRule>
    <cfRule type="cellIs" dxfId="154" priority="124" operator="lessThan">
      <formula>-105575</formula>
    </cfRule>
  </conditionalFormatting>
  <conditionalFormatting sqref="BB87:BB90 BB93:BB95 BB97:BB98">
    <cfRule type="cellIs" dxfId="153" priority="13" operator="lessThan">
      <formula>0</formula>
    </cfRule>
    <cfRule type="cellIs" dxfId="152" priority="14" operator="lessThan">
      <formula>-105575</formula>
    </cfRule>
  </conditionalFormatting>
  <conditionalFormatting sqref="BB102:BB108">
    <cfRule type="cellIs" dxfId="151" priority="11" operator="lessThan">
      <formula>0</formula>
    </cfRule>
    <cfRule type="cellIs" dxfId="150" priority="12" operator="lessThan">
      <formula>-105575</formula>
    </cfRule>
  </conditionalFormatting>
  <conditionalFormatting sqref="BB110:BB111">
    <cfRule type="cellIs" dxfId="149" priority="9" operator="lessThan">
      <formula>0</formula>
    </cfRule>
    <cfRule type="cellIs" dxfId="148" priority="10" operator="lessThan">
      <formula>-105575</formula>
    </cfRule>
  </conditionalFormatting>
  <conditionalFormatting sqref="BB116:BB117">
    <cfRule type="cellIs" dxfId="147" priority="7" operator="lessThan">
      <formula>0</formula>
    </cfRule>
    <cfRule type="cellIs" dxfId="146" priority="8" operator="lessThan">
      <formula>-105575</formula>
    </cfRule>
  </conditionalFormatting>
  <conditionalFormatting sqref="BB119">
    <cfRule type="cellIs" dxfId="145" priority="104" operator="lessThan">
      <formula>-105575</formula>
    </cfRule>
    <cfRule type="cellIs" dxfId="144" priority="103" operator="lessThan">
      <formula>0</formula>
    </cfRule>
  </conditionalFormatting>
  <conditionalFormatting sqref="BB121:BB124">
    <cfRule type="cellIs" dxfId="143" priority="101" operator="lessThan">
      <formula>0</formula>
    </cfRule>
    <cfRule type="cellIs" dxfId="142" priority="102" operator="lessThan">
      <formula>-105575</formula>
    </cfRule>
  </conditionalFormatting>
  <conditionalFormatting sqref="BB131:BB133">
    <cfRule type="cellIs" dxfId="141" priority="99" operator="lessThan">
      <formula>0</formula>
    </cfRule>
    <cfRule type="cellIs" dxfId="140" priority="100" operator="lessThan">
      <formula>-105575</formula>
    </cfRule>
  </conditionalFormatting>
  <conditionalFormatting sqref="BB137:BB148">
    <cfRule type="cellIs" dxfId="139" priority="3" operator="lessThan">
      <formula>0</formula>
    </cfRule>
    <cfRule type="cellIs" dxfId="138" priority="4" operator="lessThan">
      <formula>-105575</formula>
    </cfRule>
  </conditionalFormatting>
  <conditionalFormatting sqref="BB150:BB153">
    <cfRule type="cellIs" dxfId="137" priority="2" operator="lessThan">
      <formula>-105575</formula>
    </cfRule>
    <cfRule type="cellIs" dxfId="136" priority="1" operator="lessThan">
      <formula>0</formula>
    </cfRule>
  </conditionalFormatting>
  <conditionalFormatting sqref="BB203:BB205 BB207:BB221 BB223:BB226 BB228:BB242 BB244:BB247 BB249:BB258">
    <cfRule type="cellIs" dxfId="135" priority="3089" operator="lessThan">
      <formula>0</formula>
    </cfRule>
    <cfRule type="cellIs" dxfId="134" priority="3090" operator="lessThan">
      <formula>-105575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2"/>
  <sheetViews>
    <sheetView topLeftCell="B171" zoomScale="50" zoomScaleNormal="50" workbookViewId="0">
      <selection activeCell="H180" sqref="H180"/>
    </sheetView>
  </sheetViews>
  <sheetFormatPr defaultRowHeight="15" outlineLevelRow="2"/>
  <cols>
    <col min="3" max="3" width="3.140625" customWidth="1"/>
    <col min="4" max="4" width="38.7109375" customWidth="1"/>
    <col min="5" max="5" width="53.140625" customWidth="1"/>
    <col min="6" max="6" width="12.42578125" customWidth="1"/>
    <col min="7" max="7" width="13.28515625" customWidth="1"/>
    <col min="8" max="8" width="70.85546875" customWidth="1"/>
    <col min="12" max="12" width="21.28515625" customWidth="1"/>
    <col min="13" max="13" width="17.7109375" customWidth="1"/>
    <col min="28" max="28" width="12.7109375" customWidth="1"/>
    <col min="29" max="29" width="14.28515625" bestFit="1" customWidth="1"/>
    <col min="31" max="31" width="16" customWidth="1"/>
    <col min="32" max="32" width="14.85546875" customWidth="1"/>
    <col min="39" max="39" width="13.5703125" customWidth="1"/>
    <col min="40" max="40" width="15.5703125" customWidth="1"/>
    <col min="41" max="41" width="14.85546875" customWidth="1"/>
    <col min="42" max="42" width="18.28515625" customWidth="1"/>
    <col min="43" max="43" width="17.7109375" customWidth="1"/>
    <col min="44" max="45" width="20.42578125" customWidth="1"/>
    <col min="46" max="46" width="16.85546875" customWidth="1"/>
    <col min="47" max="47" width="21.5703125" customWidth="1"/>
    <col min="54" max="54" width="20.28515625" customWidth="1"/>
  </cols>
  <sheetData>
    <row r="1" spans="1:54" s="32" customFormat="1" ht="50.45" customHeight="1">
      <c r="A1" s="73"/>
      <c r="B1" s="565" t="s">
        <v>151</v>
      </c>
      <c r="C1" s="565"/>
      <c r="D1" s="565"/>
      <c r="E1" s="565"/>
      <c r="F1" s="565"/>
      <c r="G1" s="565"/>
      <c r="H1" s="565"/>
      <c r="I1" s="565"/>
      <c r="J1" s="565"/>
      <c r="K1" s="565"/>
      <c r="L1" s="565"/>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303"/>
      <c r="AQ1" s="303"/>
      <c r="AR1" s="303"/>
      <c r="AS1" s="303"/>
      <c r="AT1" s="303"/>
      <c r="AU1" s="304"/>
      <c r="AV1" s="304"/>
      <c r="AW1" s="304"/>
      <c r="AX1" s="304"/>
      <c r="AY1" s="304"/>
      <c r="AZ1" s="304"/>
      <c r="BA1" s="304"/>
      <c r="BB1" s="304"/>
    </row>
    <row r="2" spans="1:54" s="28" customFormat="1" ht="78.75">
      <c r="A2" s="73" t="s">
        <v>55</v>
      </c>
      <c r="B2" s="562" t="s">
        <v>120</v>
      </c>
      <c r="C2" s="563"/>
      <c r="D2" s="563"/>
      <c r="E2" s="564"/>
      <c r="F2" s="305" t="s">
        <v>133</v>
      </c>
      <c r="G2" s="305" t="s">
        <v>134</v>
      </c>
      <c r="H2" s="69" t="s">
        <v>54</v>
      </c>
      <c r="I2" s="82" t="s">
        <v>0</v>
      </c>
      <c r="J2" s="82" t="s">
        <v>14</v>
      </c>
      <c r="K2" s="82" t="s">
        <v>15</v>
      </c>
      <c r="L2" s="306" t="s">
        <v>11</v>
      </c>
      <c r="M2" s="306" t="s">
        <v>82</v>
      </c>
      <c r="N2" s="82" t="s">
        <v>16</v>
      </c>
      <c r="O2" s="82" t="s">
        <v>7</v>
      </c>
      <c r="P2" s="82" t="s">
        <v>6</v>
      </c>
      <c r="Q2" s="82" t="s">
        <v>8</v>
      </c>
      <c r="R2" s="306" t="s">
        <v>57</v>
      </c>
      <c r="S2" s="306" t="s">
        <v>65</v>
      </c>
      <c r="T2" s="306" t="s">
        <v>64</v>
      </c>
      <c r="U2" s="306" t="s">
        <v>63</v>
      </c>
      <c r="V2" s="82" t="s">
        <v>17</v>
      </c>
      <c r="W2" s="82" t="s">
        <v>67</v>
      </c>
      <c r="X2" s="82" t="s">
        <v>6</v>
      </c>
      <c r="Y2" s="306" t="s">
        <v>71</v>
      </c>
      <c r="Z2" s="82" t="s">
        <v>10</v>
      </c>
      <c r="AA2" s="82" t="s">
        <v>9</v>
      </c>
      <c r="AB2" s="306" t="s">
        <v>70</v>
      </c>
      <c r="AC2" s="307" t="s">
        <v>18</v>
      </c>
      <c r="AD2" s="306" t="s">
        <v>79</v>
      </c>
      <c r="AE2" s="306" t="s">
        <v>23</v>
      </c>
      <c r="AF2" s="306" t="s">
        <v>80</v>
      </c>
      <c r="AG2" s="82" t="s">
        <v>20</v>
      </c>
      <c r="AH2" s="82" t="s">
        <v>21</v>
      </c>
      <c r="AI2" s="82" t="s">
        <v>22</v>
      </c>
      <c r="AJ2" s="82" t="s">
        <v>99</v>
      </c>
      <c r="AK2" s="82" t="s">
        <v>101</v>
      </c>
      <c r="AL2" s="82" t="s">
        <v>90</v>
      </c>
      <c r="AM2" s="306" t="s">
        <v>92</v>
      </c>
      <c r="AN2" s="306" t="s">
        <v>13</v>
      </c>
      <c r="AO2" s="82"/>
      <c r="AP2" s="308"/>
      <c r="AQ2" s="559" t="s">
        <v>534</v>
      </c>
      <c r="AR2" s="560"/>
      <c r="AS2" s="560"/>
      <c r="AT2" s="560"/>
      <c r="AU2" s="560"/>
      <c r="AV2" s="560"/>
      <c r="AW2" s="560"/>
      <c r="AX2" s="560"/>
      <c r="AY2" s="560"/>
      <c r="AZ2" s="560"/>
      <c r="BA2" s="560"/>
      <c r="BB2" s="561"/>
    </row>
    <row r="3" spans="1:54" s="313" customFormat="1" ht="157.5">
      <c r="A3" s="78" t="s">
        <v>56</v>
      </c>
      <c r="B3" s="562" t="s">
        <v>121</v>
      </c>
      <c r="C3" s="563"/>
      <c r="D3" s="563"/>
      <c r="E3" s="564"/>
      <c r="F3" s="305" t="s">
        <v>135</v>
      </c>
      <c r="G3" s="305" t="s">
        <v>135</v>
      </c>
      <c r="H3" s="309" t="s">
        <v>45</v>
      </c>
      <c r="I3" s="82" t="s">
        <v>51</v>
      </c>
      <c r="J3" s="82" t="s">
        <v>52</v>
      </c>
      <c r="K3" s="82" t="s">
        <v>53</v>
      </c>
      <c r="L3" s="306" t="s">
        <v>117</v>
      </c>
      <c r="M3" s="306" t="s">
        <v>116</v>
      </c>
      <c r="N3" s="82" t="s">
        <v>73</v>
      </c>
      <c r="O3" s="82" t="s">
        <v>72</v>
      </c>
      <c r="P3" s="82" t="s">
        <v>74</v>
      </c>
      <c r="Q3" s="82" t="s">
        <v>75</v>
      </c>
      <c r="R3" s="306" t="s">
        <v>115</v>
      </c>
      <c r="S3" s="306" t="s">
        <v>114</v>
      </c>
      <c r="T3" s="306" t="s">
        <v>113</v>
      </c>
      <c r="U3" s="306" t="s">
        <v>112</v>
      </c>
      <c r="V3" s="82" t="s">
        <v>76</v>
      </c>
      <c r="W3" s="82" t="s">
        <v>77</v>
      </c>
      <c r="X3" s="82" t="s">
        <v>78</v>
      </c>
      <c r="Y3" s="306" t="s">
        <v>111</v>
      </c>
      <c r="Z3" s="82" t="s">
        <v>68</v>
      </c>
      <c r="AA3" s="82" t="s">
        <v>69</v>
      </c>
      <c r="AB3" s="306" t="s">
        <v>110</v>
      </c>
      <c r="AC3" s="307" t="s">
        <v>109</v>
      </c>
      <c r="AD3" s="306" t="s">
        <v>108</v>
      </c>
      <c r="AE3" s="306" t="s">
        <v>107</v>
      </c>
      <c r="AF3" s="306" t="s">
        <v>106</v>
      </c>
      <c r="AG3" s="82" t="s">
        <v>87</v>
      </c>
      <c r="AH3" s="82" t="s">
        <v>89</v>
      </c>
      <c r="AI3" s="82" t="s">
        <v>88</v>
      </c>
      <c r="AJ3" s="306" t="s">
        <v>100</v>
      </c>
      <c r="AK3" s="306" t="s">
        <v>102</v>
      </c>
      <c r="AL3" s="306" t="s">
        <v>96</v>
      </c>
      <c r="AM3" s="306" t="s">
        <v>104</v>
      </c>
      <c r="AN3" s="306" t="s">
        <v>105</v>
      </c>
      <c r="AO3" s="82"/>
      <c r="AP3" s="310"/>
      <c r="AQ3" s="311" t="s">
        <v>123</v>
      </c>
      <c r="AR3" s="311" t="s">
        <v>24</v>
      </c>
      <c r="AS3" s="311" t="s">
        <v>12</v>
      </c>
      <c r="AT3" s="311" t="s">
        <v>19</v>
      </c>
      <c r="AU3" s="312" t="s">
        <v>124</v>
      </c>
      <c r="AV3" s="211" t="s">
        <v>773</v>
      </c>
      <c r="AW3" s="211" t="s">
        <v>771</v>
      </c>
      <c r="AX3" s="211" t="s">
        <v>530</v>
      </c>
      <c r="AY3" s="211" t="s">
        <v>600</v>
      </c>
      <c r="AZ3" s="211" t="s">
        <v>772</v>
      </c>
      <c r="BA3" s="212" t="s">
        <v>126</v>
      </c>
      <c r="BB3" s="312" t="s">
        <v>25</v>
      </c>
    </row>
    <row r="4" spans="1:54" s="31" customFormat="1" ht="78.75">
      <c r="A4" s="78"/>
      <c r="B4" s="283"/>
      <c r="C4" s="299"/>
      <c r="D4" s="299"/>
      <c r="E4" s="314"/>
      <c r="F4" s="314" t="s">
        <v>131</v>
      </c>
      <c r="G4" s="314" t="s">
        <v>132</v>
      </c>
      <c r="H4" s="69" t="s">
        <v>119</v>
      </c>
      <c r="I4" s="82" t="s">
        <v>118</v>
      </c>
      <c r="J4" s="82">
        <v>2</v>
      </c>
      <c r="K4" s="82">
        <v>3</v>
      </c>
      <c r="L4" s="82" t="s">
        <v>81</v>
      </c>
      <c r="M4" s="82" t="s">
        <v>83</v>
      </c>
      <c r="N4" s="82">
        <v>6</v>
      </c>
      <c r="O4" s="82">
        <v>7</v>
      </c>
      <c r="P4" s="82">
        <v>8</v>
      </c>
      <c r="Q4" s="82">
        <v>9</v>
      </c>
      <c r="R4" s="82" t="s">
        <v>26</v>
      </c>
      <c r="S4" s="82" t="s">
        <v>27</v>
      </c>
      <c r="T4" s="82" t="s">
        <v>28</v>
      </c>
      <c r="U4" s="82" t="s">
        <v>29</v>
      </c>
      <c r="V4" s="82">
        <v>14</v>
      </c>
      <c r="W4" s="82">
        <v>15</v>
      </c>
      <c r="X4" s="82">
        <v>16</v>
      </c>
      <c r="Y4" s="82" t="s">
        <v>84</v>
      </c>
      <c r="Z4" s="82">
        <v>18</v>
      </c>
      <c r="AA4" s="82">
        <v>19</v>
      </c>
      <c r="AB4" s="82" t="s">
        <v>85</v>
      </c>
      <c r="AC4" s="82">
        <v>21</v>
      </c>
      <c r="AD4" s="82">
        <v>22</v>
      </c>
      <c r="AE4" s="82" t="s">
        <v>94</v>
      </c>
      <c r="AF4" s="82" t="s">
        <v>86</v>
      </c>
      <c r="AG4" s="82">
        <v>25</v>
      </c>
      <c r="AH4" s="82">
        <v>26</v>
      </c>
      <c r="AI4" s="82">
        <v>27</v>
      </c>
      <c r="AJ4" s="82">
        <v>28</v>
      </c>
      <c r="AK4" s="82">
        <v>29</v>
      </c>
      <c r="AL4" s="82">
        <v>30</v>
      </c>
      <c r="AM4" s="82" t="s">
        <v>95</v>
      </c>
      <c r="AN4" s="82" t="s">
        <v>103</v>
      </c>
      <c r="AO4" s="82"/>
      <c r="AP4" s="147"/>
      <c r="AQ4" s="82" t="s">
        <v>127</v>
      </c>
      <c r="AR4" s="82" t="s">
        <v>128</v>
      </c>
      <c r="AS4" s="82" t="s">
        <v>129</v>
      </c>
      <c r="AT4" s="82" t="s">
        <v>130</v>
      </c>
      <c r="AU4" s="315">
        <v>37</v>
      </c>
      <c r="AV4" s="315">
        <v>38</v>
      </c>
      <c r="AW4" s="315">
        <v>39</v>
      </c>
      <c r="AX4" s="315">
        <v>40</v>
      </c>
      <c r="AY4" s="315"/>
      <c r="AZ4" s="315">
        <v>41</v>
      </c>
      <c r="BA4" s="315">
        <v>42</v>
      </c>
      <c r="BB4" s="315" t="s">
        <v>142</v>
      </c>
    </row>
    <row r="5" spans="1:54" s="30" customFormat="1" ht="57" customHeight="1">
      <c r="A5" s="78"/>
      <c r="B5" s="535" t="s">
        <v>536</v>
      </c>
      <c r="C5" s="536"/>
      <c r="D5" s="536"/>
      <c r="E5" s="537"/>
      <c r="F5" s="71"/>
      <c r="G5" s="71"/>
      <c r="H5" s="71" t="s">
        <v>58</v>
      </c>
      <c r="I5" s="148"/>
      <c r="J5" s="148"/>
      <c r="K5" s="148"/>
      <c r="L5" s="148">
        <f>SUM(L6,L33)</f>
        <v>0</v>
      </c>
      <c r="M5" s="148">
        <f>SUM(M6,M33)</f>
        <v>0</v>
      </c>
      <c r="N5" s="148"/>
      <c r="O5" s="148"/>
      <c r="P5" s="148"/>
      <c r="Q5" s="148"/>
      <c r="R5" s="148">
        <f>SUM(R6,R33)</f>
        <v>0</v>
      </c>
      <c r="S5" s="148">
        <f>SUM(S6,S33)</f>
        <v>0</v>
      </c>
      <c r="T5" s="148">
        <f>SUM(T6,T33)</f>
        <v>0</v>
      </c>
      <c r="U5" s="148">
        <f>SUM(U6,U33)</f>
        <v>0</v>
      </c>
      <c r="V5" s="148"/>
      <c r="W5" s="148"/>
      <c r="X5" s="148"/>
      <c r="Y5" s="148">
        <f t="shared" ref="Y5:AF5" si="0">SUM(Y6,Y33)</f>
        <v>0</v>
      </c>
      <c r="Z5" s="148">
        <f t="shared" si="0"/>
        <v>0</v>
      </c>
      <c r="AA5" s="148">
        <f t="shared" si="0"/>
        <v>0</v>
      </c>
      <c r="AB5" s="148">
        <f t="shared" si="0"/>
        <v>0</v>
      </c>
      <c r="AC5" s="148">
        <f t="shared" si="0"/>
        <v>0</v>
      </c>
      <c r="AD5" s="148">
        <f t="shared" si="0"/>
        <v>0</v>
      </c>
      <c r="AE5" s="148">
        <f t="shared" si="0"/>
        <v>0</v>
      </c>
      <c r="AF5" s="148">
        <f t="shared" si="0"/>
        <v>0</v>
      </c>
      <c r="AG5" s="148"/>
      <c r="AH5" s="148"/>
      <c r="AI5" s="148"/>
      <c r="AJ5" s="148">
        <f>SUM(AJ6,AJ33)</f>
        <v>0</v>
      </c>
      <c r="AK5" s="148">
        <f>SUM(AK6,AK33)</f>
        <v>0</v>
      </c>
      <c r="AL5" s="148">
        <f>SUM(AL6,AL33)</f>
        <v>0</v>
      </c>
      <c r="AM5" s="148">
        <f>SUM(AM6,AM33)</f>
        <v>0</v>
      </c>
      <c r="AN5" s="148">
        <f>SUM(AN6,AN33)</f>
        <v>0</v>
      </c>
      <c r="AO5" s="148"/>
      <c r="AP5" s="149"/>
      <c r="AQ5" s="148">
        <f t="shared" ref="AQ5:BB5" si="1">SUM(AQ6,AQ33)</f>
        <v>0</v>
      </c>
      <c r="AR5" s="148">
        <f t="shared" si="1"/>
        <v>0</v>
      </c>
      <c r="AS5" s="148">
        <f t="shared" si="1"/>
        <v>0</v>
      </c>
      <c r="AT5" s="148">
        <f t="shared" si="1"/>
        <v>0</v>
      </c>
      <c r="AU5" s="148">
        <f t="shared" si="1"/>
        <v>0</v>
      </c>
      <c r="AV5" s="148">
        <f t="shared" si="1"/>
        <v>0</v>
      </c>
      <c r="AW5" s="148">
        <f t="shared" si="1"/>
        <v>0</v>
      </c>
      <c r="AX5" s="148">
        <f t="shared" si="1"/>
        <v>0</v>
      </c>
      <c r="AY5" s="148">
        <f t="shared" si="1"/>
        <v>0</v>
      </c>
      <c r="AZ5" s="148">
        <f t="shared" si="1"/>
        <v>0</v>
      </c>
      <c r="BA5" s="148">
        <f t="shared" si="1"/>
        <v>0</v>
      </c>
      <c r="BB5" s="148">
        <f t="shared" si="1"/>
        <v>0</v>
      </c>
    </row>
    <row r="6" spans="1:54" s="30" customFormat="1" ht="50.25" customHeight="1">
      <c r="A6" s="78"/>
      <c r="B6" s="179"/>
      <c r="C6" s="526" t="s">
        <v>567</v>
      </c>
      <c r="D6" s="540"/>
      <c r="E6" s="541"/>
      <c r="F6" s="218"/>
      <c r="G6" s="129"/>
      <c r="H6" s="72" t="s">
        <v>59</v>
      </c>
      <c r="I6" s="151"/>
      <c r="J6" s="151"/>
      <c r="K6" s="151"/>
      <c r="L6" s="152">
        <f>SUM(L13,L25,L32)</f>
        <v>0</v>
      </c>
      <c r="M6" s="152">
        <f>SUM(M13,M25,M32)</f>
        <v>0</v>
      </c>
      <c r="N6" s="152"/>
      <c r="O6" s="152"/>
      <c r="P6" s="152"/>
      <c r="Q6" s="152"/>
      <c r="R6" s="152">
        <f>SUM(R13,R25,R32)</f>
        <v>0</v>
      </c>
      <c r="S6" s="152">
        <f>SUM(S13,S25,S32)</f>
        <v>0</v>
      </c>
      <c r="T6" s="152">
        <f>SUM(T13,T25,T32)</f>
        <v>0</v>
      </c>
      <c r="U6" s="152">
        <f>SUM(U13,U25,U32)</f>
        <v>0</v>
      </c>
      <c r="V6" s="152"/>
      <c r="W6" s="152"/>
      <c r="X6" s="152"/>
      <c r="Y6" s="152">
        <f t="shared" ref="Y6:AF6" si="2">SUM(Y13,Y25,Y32)</f>
        <v>0</v>
      </c>
      <c r="Z6" s="152">
        <f t="shared" si="2"/>
        <v>0</v>
      </c>
      <c r="AA6" s="152">
        <f t="shared" si="2"/>
        <v>0</v>
      </c>
      <c r="AB6" s="152">
        <f t="shared" si="2"/>
        <v>0</v>
      </c>
      <c r="AC6" s="152">
        <f t="shared" si="2"/>
        <v>0</v>
      </c>
      <c r="AD6" s="152">
        <f t="shared" si="2"/>
        <v>0</v>
      </c>
      <c r="AE6" s="152">
        <f t="shared" si="2"/>
        <v>0</v>
      </c>
      <c r="AF6" s="152">
        <f t="shared" si="2"/>
        <v>0</v>
      </c>
      <c r="AG6" s="152"/>
      <c r="AH6" s="152"/>
      <c r="AI6" s="152"/>
      <c r="AJ6" s="152">
        <f>SUM(AJ13,AJ25,AJ32)</f>
        <v>0</v>
      </c>
      <c r="AK6" s="152">
        <f>SUM(AK13,AK25,AK32)</f>
        <v>0</v>
      </c>
      <c r="AL6" s="152">
        <f>SUM(AL13,AL25,AL32)</f>
        <v>0</v>
      </c>
      <c r="AM6" s="152">
        <f>SUM(AM13,AM25,AM32)</f>
        <v>0</v>
      </c>
      <c r="AN6" s="152">
        <f>SUM(AN13,AN25,AN32)</f>
        <v>0</v>
      </c>
      <c r="AO6" s="152"/>
      <c r="AP6" s="149"/>
      <c r="AQ6" s="152">
        <f t="shared" ref="AQ6:BB6" si="3">SUM(AQ13,AQ25,AQ32)</f>
        <v>0</v>
      </c>
      <c r="AR6" s="152">
        <f t="shared" si="3"/>
        <v>0</v>
      </c>
      <c r="AS6" s="152">
        <f t="shared" si="3"/>
        <v>0</v>
      </c>
      <c r="AT6" s="152">
        <f t="shared" si="3"/>
        <v>0</v>
      </c>
      <c r="AU6" s="152">
        <f t="shared" si="3"/>
        <v>0</v>
      </c>
      <c r="AV6" s="152">
        <f t="shared" si="3"/>
        <v>0</v>
      </c>
      <c r="AW6" s="152">
        <f t="shared" si="3"/>
        <v>0</v>
      </c>
      <c r="AX6" s="152">
        <f t="shared" si="3"/>
        <v>0</v>
      </c>
      <c r="AY6" s="152">
        <f t="shared" si="3"/>
        <v>0</v>
      </c>
      <c r="AZ6" s="152">
        <f t="shared" si="3"/>
        <v>0</v>
      </c>
      <c r="BA6" s="152">
        <f t="shared" si="3"/>
        <v>0</v>
      </c>
      <c r="BB6" s="152">
        <f t="shared" si="3"/>
        <v>0</v>
      </c>
    </row>
    <row r="7" spans="1:54" s="28" customFormat="1" ht="81" customHeight="1" outlineLevel="2">
      <c r="A7" s="73"/>
      <c r="B7" s="107"/>
      <c r="C7" s="108"/>
      <c r="D7" s="93"/>
      <c r="E7" s="126"/>
      <c r="F7" s="222">
        <v>2024</v>
      </c>
      <c r="G7" s="75">
        <v>2026</v>
      </c>
      <c r="H7" s="216" t="s">
        <v>599</v>
      </c>
      <c r="I7" s="87"/>
      <c r="J7" s="83"/>
      <c r="K7" s="83"/>
      <c r="L7" s="82" t="str">
        <f>IF(I7&lt;&gt;0,((VLOOKUP(I7,'1. Standard_Cost'!$B$4:$D$9,2)+VLOOKUP(I7,'1. Standard_Cost'!$B$4:$D$9,3))*J7*K7),"0")</f>
        <v>0</v>
      </c>
      <c r="M7" s="82">
        <f>L7*'1. Standard_Cost'!$F$4</f>
        <v>0</v>
      </c>
      <c r="N7" s="83"/>
      <c r="O7" s="83"/>
      <c r="P7" s="83"/>
      <c r="Q7" s="83"/>
      <c r="R7" s="84">
        <f>'1. Standard_Cost'!$B$13*N7*P7</f>
        <v>0</v>
      </c>
      <c r="S7" s="84">
        <f>N7*O7*P7*'1. Standard_Cost'!$C$13</f>
        <v>0</v>
      </c>
      <c r="T7" s="84">
        <f>N7*P7*Q7*'1. Standard_Cost'!$D$13</f>
        <v>0</v>
      </c>
      <c r="U7" s="84">
        <f>N7*O7*'1. Standard_Cost'!$E$13</f>
        <v>0</v>
      </c>
      <c r="V7" s="83"/>
      <c r="W7" s="83"/>
      <c r="X7" s="83"/>
      <c r="Y7" s="84">
        <f>+V7*((X7*'1. Standard_Cost'!$B$17)+(W7*X7*'1. Standard_Cost'!$C$17))</f>
        <v>0</v>
      </c>
      <c r="Z7" s="83"/>
      <c r="AA7" s="83"/>
      <c r="AB7" s="84">
        <f>+Z7*'1. Standard_Cost'!$B$21+AA7*'1. Standard_Cost'!$C$21</f>
        <v>0</v>
      </c>
      <c r="AC7" s="85"/>
      <c r="AD7" s="86"/>
      <c r="AE7" s="84">
        <f>SUM(AD7,AC7,AB7,Y7,U7,T7,S7,R7)*'1. Standard_Cost'!$B$29</f>
        <v>0</v>
      </c>
      <c r="AF7" s="84">
        <f t="shared" ref="AF7:AF12" si="4">SUM(AE7,AD7,AC7,AB7,Y7,U7,T7,S7,R7)</f>
        <v>0</v>
      </c>
      <c r="AG7" s="83"/>
      <c r="AH7" s="83"/>
      <c r="AI7" s="83"/>
      <c r="AJ7" s="87"/>
      <c r="AK7" s="87"/>
      <c r="AL7" s="87"/>
      <c r="AM7" s="84">
        <f>AG7*'1. Standard_Cost'!$B$25+'Incremental_Cost Year 6'!AH7*'1. Standard_Cost'!$C$25+'Incremental_Cost Year 6'!AI7*'1. Standard_Cost'!$D$25+'Incremental_Cost Year 6'!AJ7+'Incremental_Cost Year 6'!AL7+AK7</f>
        <v>0</v>
      </c>
      <c r="AN7" s="84">
        <f>AM7*'1. Standard_Cost'!$C$29</f>
        <v>0</v>
      </c>
      <c r="AO7" s="153"/>
      <c r="AP7" s="144"/>
      <c r="AQ7" s="113">
        <f t="shared" ref="AQ7:AQ12" si="5">L7+M7</f>
        <v>0</v>
      </c>
      <c r="AR7" s="113">
        <f t="shared" ref="AR7:AR12" si="6">AF7</f>
        <v>0</v>
      </c>
      <c r="AS7" s="113">
        <f t="shared" ref="AS7:AS12" si="7">AM7+AN7</f>
        <v>0</v>
      </c>
      <c r="AT7" s="113">
        <f t="shared" ref="AT7:AT12" si="8">SUM(AQ7,AR7,AS7)</f>
        <v>0</v>
      </c>
      <c r="AU7" s="154"/>
      <c r="AV7" s="154"/>
      <c r="AW7" s="154"/>
      <c r="AX7" s="154"/>
      <c r="AY7" s="154"/>
      <c r="AZ7" s="154"/>
      <c r="BA7" s="154"/>
      <c r="BB7" s="155">
        <f>SUM(AU7:BA7)-AT7</f>
        <v>0</v>
      </c>
    </row>
    <row r="8" spans="1:54" s="28" customFormat="1" ht="133.15" customHeight="1" outlineLevel="2">
      <c r="A8" s="73"/>
      <c r="B8" s="107"/>
      <c r="C8" s="108"/>
      <c r="D8" s="91"/>
      <c r="E8" s="292"/>
      <c r="F8" s="222">
        <v>2024</v>
      </c>
      <c r="G8" s="75">
        <v>2026</v>
      </c>
      <c r="H8" s="216" t="s">
        <v>602</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4"/>
        <v>0</v>
      </c>
      <c r="AG8" s="83"/>
      <c r="AH8" s="83"/>
      <c r="AI8" s="83"/>
      <c r="AJ8" s="87"/>
      <c r="AK8" s="87"/>
      <c r="AL8" s="87"/>
      <c r="AM8" s="84">
        <f>AG8*'1. Standard_Cost'!$B$25+'Incremental_Cost Year 6'!AH8*'1. Standard_Cost'!$C$25+'Incremental_Cost Year 6'!AI8*'1. Standard_Cost'!$D$25+'Incremental_Cost Year 6'!AJ8+'Incremental_Cost Year 6'!AL8+AK8</f>
        <v>0</v>
      </c>
      <c r="AN8" s="84">
        <f>AM8*'1. Standard_Cost'!$C$29</f>
        <v>0</v>
      </c>
      <c r="AO8" s="87"/>
      <c r="AP8" s="144"/>
      <c r="AQ8" s="113">
        <f t="shared" si="5"/>
        <v>0</v>
      </c>
      <c r="AR8" s="113">
        <f t="shared" si="6"/>
        <v>0</v>
      </c>
      <c r="AS8" s="113">
        <f t="shared" si="7"/>
        <v>0</v>
      </c>
      <c r="AT8" s="113">
        <f t="shared" si="8"/>
        <v>0</v>
      </c>
      <c r="AU8" s="154"/>
      <c r="AV8" s="154"/>
      <c r="AW8" s="154"/>
      <c r="AX8" s="154"/>
      <c r="AY8" s="154"/>
      <c r="AZ8" s="154"/>
      <c r="BA8" s="154"/>
      <c r="BB8" s="155">
        <f t="shared" ref="BB8:BB12" si="9">SUM(AU8:BA8)-AT8</f>
        <v>0</v>
      </c>
    </row>
    <row r="9" spans="1:54" s="28" customFormat="1" ht="141.75" outlineLevel="2">
      <c r="A9" s="73"/>
      <c r="B9" s="107"/>
      <c r="C9" s="108"/>
      <c r="D9" s="91"/>
      <c r="E9" s="292"/>
      <c r="F9" s="222">
        <v>2024</v>
      </c>
      <c r="G9" s="75">
        <v>2026</v>
      </c>
      <c r="H9" s="216" t="s">
        <v>603</v>
      </c>
      <c r="I9" s="87"/>
      <c r="J9" s="83"/>
      <c r="K9" s="83"/>
      <c r="L9" s="82" t="str">
        <f>IF(I9&lt;&gt;0,((VLOOKUP(I9,'1. Standard_Cost'!$B$4:$D$9,2)+VLOOKUP(I9,'1. Standard_Cost'!$B$4:$D$9,3))*J9*K9),"0")</f>
        <v>0</v>
      </c>
      <c r="M9" s="82">
        <f>L9*'1. Standard_Cost'!$F$4</f>
        <v>0</v>
      </c>
      <c r="N9" s="83"/>
      <c r="O9" s="83"/>
      <c r="P9" s="83"/>
      <c r="Q9" s="83"/>
      <c r="R9" s="84">
        <f>'1. Standard_Cost'!$B$13*N9*P9</f>
        <v>0</v>
      </c>
      <c r="S9" s="84">
        <f>N9*O9*P9*'1. Standard_Cost'!$C$13</f>
        <v>0</v>
      </c>
      <c r="T9" s="84">
        <f>N9*P9*Q9*'1. Standard_Cost'!$D$13</f>
        <v>0</v>
      </c>
      <c r="U9" s="84">
        <f>N9*O9*'1. Standard_Cost'!$E$13</f>
        <v>0</v>
      </c>
      <c r="V9" s="83"/>
      <c r="W9" s="83"/>
      <c r="X9" s="83"/>
      <c r="Y9" s="84">
        <f>+V9*((X9*'1. Standard_Cost'!$B$17)+(W9*X9*'1. Standard_Cost'!$C$17))</f>
        <v>0</v>
      </c>
      <c r="Z9" s="83"/>
      <c r="AA9" s="83"/>
      <c r="AB9" s="84">
        <f>+Z9*'1. Standard_Cost'!$B$21+AA9*'1. Standard_Cost'!$C$21</f>
        <v>0</v>
      </c>
      <c r="AC9" s="85"/>
      <c r="AD9" s="86"/>
      <c r="AE9" s="84">
        <f>SUM(AD9,AC9,AB9,Y9,U9,T9,S9,R9)*'1. Standard_Cost'!$B$29</f>
        <v>0</v>
      </c>
      <c r="AF9" s="84">
        <f t="shared" si="4"/>
        <v>0</v>
      </c>
      <c r="AG9" s="83"/>
      <c r="AH9" s="83"/>
      <c r="AI9" s="83"/>
      <c r="AJ9" s="87"/>
      <c r="AK9" s="87"/>
      <c r="AL9" s="87"/>
      <c r="AM9" s="84">
        <f>AG9*'1. Standard_Cost'!$B$25+'Incremental_Cost Year 6'!AH9*'1. Standard_Cost'!$C$25+'Incremental_Cost Year 6'!AI9*'1. Standard_Cost'!$D$25+'Incremental_Cost Year 6'!AJ9+'Incremental_Cost Year 6'!AL9+AK9</f>
        <v>0</v>
      </c>
      <c r="AN9" s="84">
        <f>AM9*'1. Standard_Cost'!$C$29</f>
        <v>0</v>
      </c>
      <c r="AO9" s="87"/>
      <c r="AP9" s="144"/>
      <c r="AQ9" s="113">
        <f t="shared" si="5"/>
        <v>0</v>
      </c>
      <c r="AR9" s="113">
        <f t="shared" si="6"/>
        <v>0</v>
      </c>
      <c r="AS9" s="113">
        <f t="shared" si="7"/>
        <v>0</v>
      </c>
      <c r="AT9" s="113">
        <f t="shared" si="8"/>
        <v>0</v>
      </c>
      <c r="AU9" s="154"/>
      <c r="AV9" s="154"/>
      <c r="AW9" s="154"/>
      <c r="AX9" s="154"/>
      <c r="AY9" s="154"/>
      <c r="AZ9" s="154"/>
      <c r="BA9" s="154"/>
      <c r="BB9" s="155">
        <f t="shared" si="9"/>
        <v>0</v>
      </c>
    </row>
    <row r="10" spans="1:54" s="28" customFormat="1" ht="93.6" customHeight="1" outlineLevel="2">
      <c r="A10" s="73"/>
      <c r="B10" s="107"/>
      <c r="C10" s="108"/>
      <c r="D10" s="91"/>
      <c r="E10" s="292"/>
      <c r="F10" s="222">
        <v>2024</v>
      </c>
      <c r="G10" s="75">
        <v>2026</v>
      </c>
      <c r="H10" s="216" t="s">
        <v>606</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 t="shared" si="4"/>
        <v>0</v>
      </c>
      <c r="AG10" s="83"/>
      <c r="AH10" s="83"/>
      <c r="AI10" s="83"/>
      <c r="AJ10" s="87"/>
      <c r="AK10" s="87"/>
      <c r="AL10" s="87"/>
      <c r="AM10" s="84">
        <f>AG10*'1. Standard_Cost'!$B$25+'Incremental_Cost Year 6'!AH10*'1. Standard_Cost'!$C$25+'Incremental_Cost Year 6'!AI10*'1. Standard_Cost'!$D$25+'Incremental_Cost Year 6'!AJ10+'Incremental_Cost Year 6'!AL10+AK10</f>
        <v>0</v>
      </c>
      <c r="AN10" s="84">
        <f>AM10*'1. Standard_Cost'!$C$29</f>
        <v>0</v>
      </c>
      <c r="AO10" s="87"/>
      <c r="AP10" s="144"/>
      <c r="AQ10" s="113">
        <f t="shared" si="5"/>
        <v>0</v>
      </c>
      <c r="AR10" s="113">
        <f t="shared" si="6"/>
        <v>0</v>
      </c>
      <c r="AS10" s="113">
        <f t="shared" si="7"/>
        <v>0</v>
      </c>
      <c r="AT10" s="113">
        <f t="shared" si="8"/>
        <v>0</v>
      </c>
      <c r="AU10" s="154"/>
      <c r="AV10" s="154"/>
      <c r="AW10" s="154"/>
      <c r="AX10" s="154"/>
      <c r="AY10" s="154"/>
      <c r="AZ10" s="154"/>
      <c r="BA10" s="154"/>
      <c r="BB10" s="155">
        <f t="shared" si="9"/>
        <v>0</v>
      </c>
    </row>
    <row r="11" spans="1:54" s="28" customFormat="1" ht="81" customHeight="1" outlineLevel="2">
      <c r="A11" s="73"/>
      <c r="B11" s="107"/>
      <c r="C11" s="108"/>
      <c r="D11" s="91"/>
      <c r="E11" s="292"/>
      <c r="F11" s="222">
        <v>2024</v>
      </c>
      <c r="G11" s="75">
        <v>2026</v>
      </c>
      <c r="H11" s="217" t="s">
        <v>604</v>
      </c>
      <c r="I11" s="86"/>
      <c r="J11" s="250"/>
      <c r="K11" s="215"/>
      <c r="L11" s="82" t="str">
        <f>IF(I11&lt;&gt;0,((VLOOKUP(I11,'1. Standard_Cost'!$B$4:$D$9,2)+VLOOKUP(I11,'1. Standard_Cost'!$B$4:$D$9,3))*J11*K11),"0")</f>
        <v>0</v>
      </c>
      <c r="M11" s="82">
        <f>L11*'1. Standard_Cost'!$F$4</f>
        <v>0</v>
      </c>
      <c r="N11" s="215"/>
      <c r="O11" s="215"/>
      <c r="P11" s="215"/>
      <c r="Q11" s="215"/>
      <c r="R11" s="84">
        <f>'1. Standard_Cost'!$B$13*N11*P11</f>
        <v>0</v>
      </c>
      <c r="S11" s="84">
        <f>N11*O11*P11*'1. Standard_Cost'!$C$13</f>
        <v>0</v>
      </c>
      <c r="T11" s="84">
        <f>N11*P11*Q11*'1. Standard_Cost'!$D$13</f>
        <v>0</v>
      </c>
      <c r="U11" s="84">
        <f>N11*O11*'1. Standard_Cost'!$E$13</f>
        <v>0</v>
      </c>
      <c r="V11" s="215"/>
      <c r="W11" s="215"/>
      <c r="X11" s="215"/>
      <c r="Y11" s="84">
        <f>+V11*((X11*'1. Standard_Cost'!$B$17)+(W11*X11*'1. Standard_Cost'!$C$17))</f>
        <v>0</v>
      </c>
      <c r="Z11" s="215"/>
      <c r="AA11" s="215"/>
      <c r="AB11" s="84">
        <f>+Z11*'1. Standard_Cost'!$B$21+AA11*'1. Standard_Cost'!$C$21</f>
        <v>0</v>
      </c>
      <c r="AC11" s="86"/>
      <c r="AD11" s="86"/>
      <c r="AE11" s="84">
        <f>SUM(AD11,AC11,AB11,Y11,U11,T11,S11,R11)*'1. Standard_Cost'!$B$29</f>
        <v>0</v>
      </c>
      <c r="AF11" s="84">
        <f t="shared" si="4"/>
        <v>0</v>
      </c>
      <c r="AG11" s="215"/>
      <c r="AH11" s="215"/>
      <c r="AI11" s="215"/>
      <c r="AJ11" s="86"/>
      <c r="AK11" s="86"/>
      <c r="AL11" s="86"/>
      <c r="AM11" s="84">
        <f>AG11*'1. Standard_Cost'!$B$25+'Incremental_Cost Year 6'!AH11*'1. Standard_Cost'!$C$25+'Incremental_Cost Year 6'!AI11*'1. Standard_Cost'!$D$25+'Incremental_Cost Year 6'!AJ11+'Incremental_Cost Year 6'!AL11+AK11</f>
        <v>0</v>
      </c>
      <c r="AN11" s="84">
        <f>AM11*'1. Standard_Cost'!$C$29</f>
        <v>0</v>
      </c>
      <c r="AO11" s="86"/>
      <c r="AP11" s="144"/>
      <c r="AQ11" s="113">
        <f t="shared" si="5"/>
        <v>0</v>
      </c>
      <c r="AR11" s="113">
        <f t="shared" si="6"/>
        <v>0</v>
      </c>
      <c r="AS11" s="113">
        <f t="shared" si="7"/>
        <v>0</v>
      </c>
      <c r="AT11" s="113">
        <f t="shared" si="8"/>
        <v>0</v>
      </c>
      <c r="AU11" s="154"/>
      <c r="AV11" s="154"/>
      <c r="AW11" s="154"/>
      <c r="AX11" s="154"/>
      <c r="AY11" s="154"/>
      <c r="AZ11" s="154"/>
      <c r="BA11" s="154"/>
      <c r="BB11" s="155">
        <f t="shared" si="9"/>
        <v>0</v>
      </c>
    </row>
    <row r="12" spans="1:54" s="28" customFormat="1" ht="81" customHeight="1" outlineLevel="2">
      <c r="A12" s="73"/>
      <c r="B12" s="107"/>
      <c r="C12" s="108"/>
      <c r="D12" s="134"/>
      <c r="E12" s="81"/>
      <c r="F12" s="81">
        <v>2024</v>
      </c>
      <c r="G12" s="134">
        <v>2026</v>
      </c>
      <c r="H12" s="217" t="s">
        <v>682</v>
      </c>
      <c r="I12" s="86"/>
      <c r="J12" s="250"/>
      <c r="K12" s="215"/>
      <c r="L12" s="82" t="str">
        <f>IF(I12&lt;&gt;0,((VLOOKUP(I12,'1. Standard_Cost'!$B$4:$D$9,2)+VLOOKUP(I12,'1. Standard_Cost'!$B$4:$D$9,3))*J12*K12),"0")</f>
        <v>0</v>
      </c>
      <c r="M12" s="82">
        <f>L12*'1. Standard_Cost'!$F$4</f>
        <v>0</v>
      </c>
      <c r="N12" s="215"/>
      <c r="O12" s="215"/>
      <c r="P12" s="215"/>
      <c r="Q12" s="215"/>
      <c r="R12" s="84">
        <f>'1. Standard_Cost'!$B$13*N12*P12</f>
        <v>0</v>
      </c>
      <c r="S12" s="84">
        <f>N12*O12*P12*'1. Standard_Cost'!$C$13</f>
        <v>0</v>
      </c>
      <c r="T12" s="84">
        <f>N12*P12*Q12*'1. Standard_Cost'!$D$13</f>
        <v>0</v>
      </c>
      <c r="U12" s="84">
        <f>N12*O12*'1. Standard_Cost'!$E$13</f>
        <v>0</v>
      </c>
      <c r="V12" s="215"/>
      <c r="W12" s="215"/>
      <c r="X12" s="215"/>
      <c r="Y12" s="84">
        <f>+V12*((X12*'1. Standard_Cost'!$B$17)+(W12*X12*'1. Standard_Cost'!$C$17))</f>
        <v>0</v>
      </c>
      <c r="Z12" s="215"/>
      <c r="AA12" s="215"/>
      <c r="AB12" s="84">
        <f>+Z12*'1. Standard_Cost'!$B$21+AA12*'1. Standard_Cost'!$C$21</f>
        <v>0</v>
      </c>
      <c r="AC12" s="86"/>
      <c r="AD12" s="86"/>
      <c r="AE12" s="84">
        <f>SUM(AD12,AC12,AB12,Y12,U12,T12,S12,R12)*'1. Standard_Cost'!$B$29</f>
        <v>0</v>
      </c>
      <c r="AF12" s="84">
        <f t="shared" si="4"/>
        <v>0</v>
      </c>
      <c r="AG12" s="215"/>
      <c r="AH12" s="215"/>
      <c r="AI12" s="215"/>
      <c r="AJ12" s="86"/>
      <c r="AK12" s="86"/>
      <c r="AL12" s="86"/>
      <c r="AM12" s="84">
        <f>AG12*'1. Standard_Cost'!$B$25+'Incremental_Cost Year 6'!AH12*'1. Standard_Cost'!$C$25+'Incremental_Cost Year 6'!AI12*'1. Standard_Cost'!$D$25+'Incremental_Cost Year 6'!AJ12+'Incremental_Cost Year 6'!AL12+AK12</f>
        <v>0</v>
      </c>
      <c r="AN12" s="84">
        <f>AM12*'1. Standard_Cost'!$C$29</f>
        <v>0</v>
      </c>
      <c r="AO12" s="353"/>
      <c r="AP12" s="144"/>
      <c r="AQ12" s="113">
        <f t="shared" si="5"/>
        <v>0</v>
      </c>
      <c r="AR12" s="113">
        <f t="shared" si="6"/>
        <v>0</v>
      </c>
      <c r="AS12" s="113">
        <f t="shared" si="7"/>
        <v>0</v>
      </c>
      <c r="AT12" s="113">
        <f t="shared" si="8"/>
        <v>0</v>
      </c>
      <c r="AU12" s="154"/>
      <c r="AV12" s="154"/>
      <c r="AW12" s="154"/>
      <c r="AX12" s="154"/>
      <c r="AY12" s="154"/>
      <c r="AZ12" s="154"/>
      <c r="BA12" s="154"/>
      <c r="BB12" s="155">
        <f t="shared" si="9"/>
        <v>0</v>
      </c>
    </row>
    <row r="13" spans="1:54" s="28" customFormat="1" ht="47.25" outlineLevel="1">
      <c r="A13" s="73"/>
      <c r="B13" s="96"/>
      <c r="C13" s="180"/>
      <c r="D13" s="259" t="s">
        <v>559</v>
      </c>
      <c r="E13" s="279" t="s">
        <v>537</v>
      </c>
      <c r="F13" s="134">
        <v>2024</v>
      </c>
      <c r="G13" s="134">
        <v>2026</v>
      </c>
      <c r="H13" s="220" t="s">
        <v>46</v>
      </c>
      <c r="I13" s="156"/>
      <c r="J13" s="156"/>
      <c r="K13" s="156"/>
      <c r="L13" s="84">
        <f>SUM(L7:L12)</f>
        <v>0</v>
      </c>
      <c r="M13" s="84">
        <f>SUM(M7:M12)</f>
        <v>0</v>
      </c>
      <c r="N13" s="84"/>
      <c r="O13" s="156"/>
      <c r="P13" s="156"/>
      <c r="Q13" s="156"/>
      <c r="R13" s="84">
        <f t="shared" ref="R13:U13" si="10">SUM(R7:R12)</f>
        <v>0</v>
      </c>
      <c r="S13" s="84">
        <f t="shared" si="10"/>
        <v>0</v>
      </c>
      <c r="T13" s="84">
        <f t="shared" si="10"/>
        <v>0</v>
      </c>
      <c r="U13" s="84">
        <f t="shared" si="10"/>
        <v>0</v>
      </c>
      <c r="V13" s="156"/>
      <c r="W13" s="156"/>
      <c r="X13" s="156"/>
      <c r="Y13" s="84">
        <f>SUM(Y7:Y12)</f>
        <v>0</v>
      </c>
      <c r="Z13" s="156"/>
      <c r="AA13" s="156"/>
      <c r="AB13" s="84">
        <f>SUM(AB7:AB12)</f>
        <v>0</v>
      </c>
      <c r="AC13" s="84">
        <f t="shared" ref="AC13:AF13" si="11">SUM(AC7:AC12)</f>
        <v>0</v>
      </c>
      <c r="AD13" s="84">
        <f t="shared" si="11"/>
        <v>0</v>
      </c>
      <c r="AE13" s="84">
        <f t="shared" si="11"/>
        <v>0</v>
      </c>
      <c r="AF13" s="84">
        <f t="shared" si="11"/>
        <v>0</v>
      </c>
      <c r="AG13" s="156"/>
      <c r="AH13" s="156"/>
      <c r="AI13" s="156"/>
      <c r="AJ13" s="84">
        <f t="shared" ref="AJ13:AN13" si="12">SUM(AJ7:AJ12)</f>
        <v>0</v>
      </c>
      <c r="AK13" s="84">
        <f t="shared" si="12"/>
        <v>0</v>
      </c>
      <c r="AL13" s="84">
        <f t="shared" si="12"/>
        <v>0</v>
      </c>
      <c r="AM13" s="84">
        <f t="shared" si="12"/>
        <v>0</v>
      </c>
      <c r="AN13" s="84">
        <f t="shared" si="12"/>
        <v>0</v>
      </c>
      <c r="AO13" s="157"/>
      <c r="AP13" s="158"/>
      <c r="AQ13" s="84">
        <f t="shared" ref="AQ13:BB13" si="13">SUM(AQ7:AQ12)</f>
        <v>0</v>
      </c>
      <c r="AR13" s="84">
        <f t="shared" si="13"/>
        <v>0</v>
      </c>
      <c r="AS13" s="84">
        <f t="shared" si="13"/>
        <v>0</v>
      </c>
      <c r="AT13" s="84">
        <f t="shared" si="13"/>
        <v>0</v>
      </c>
      <c r="AU13" s="84">
        <f t="shared" si="13"/>
        <v>0</v>
      </c>
      <c r="AV13" s="84">
        <f t="shared" si="13"/>
        <v>0</v>
      </c>
      <c r="AW13" s="84">
        <f t="shared" si="13"/>
        <v>0</v>
      </c>
      <c r="AX13" s="84">
        <f t="shared" si="13"/>
        <v>0</v>
      </c>
      <c r="AY13" s="84">
        <f t="shared" si="13"/>
        <v>0</v>
      </c>
      <c r="AZ13" s="84">
        <f t="shared" si="13"/>
        <v>0</v>
      </c>
      <c r="BA13" s="84">
        <f t="shared" si="13"/>
        <v>0</v>
      </c>
      <c r="BB13" s="84">
        <f t="shared" si="13"/>
        <v>0</v>
      </c>
    </row>
    <row r="14" spans="1:54" s="28" customFormat="1" ht="58.9" customHeight="1" outlineLevel="2">
      <c r="A14" s="73"/>
      <c r="B14" s="107"/>
      <c r="C14" s="108"/>
      <c r="D14" s="93"/>
      <c r="E14" s="126"/>
      <c r="F14" s="350" t="s">
        <v>541</v>
      </c>
      <c r="G14" s="343" t="s">
        <v>542</v>
      </c>
      <c r="H14" s="110" t="s">
        <v>605</v>
      </c>
      <c r="I14" s="87"/>
      <c r="J14" s="83"/>
      <c r="K14" s="83"/>
      <c r="L14" s="82" t="str">
        <f>IF(I14&lt;&gt;0,((VLOOKUP(I14,'1. Standard_Cost'!$B$4:$D$9,2)+VLOOKUP(I14,'1. Standard_Cost'!$B$4:$D$9,3))*J14*K14),"0")</f>
        <v>0</v>
      </c>
      <c r="M14" s="82">
        <f>L14*'1. Standard_Cost'!$F$4</f>
        <v>0</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f>SUM(AD14,AC14,AB14,Y14,U14,T14,S14,R14)*'1. Standard_Cost'!$B$29</f>
        <v>0</v>
      </c>
      <c r="AF14" s="84">
        <f t="shared" ref="AF14:AF18" si="14">SUM(AE14,AD14,AC14,AB14,Y14,U14,T14,S14,R14)</f>
        <v>0</v>
      </c>
      <c r="AG14" s="83"/>
      <c r="AH14" s="83"/>
      <c r="AI14" s="83"/>
      <c r="AJ14" s="87"/>
      <c r="AK14" s="87"/>
      <c r="AL14" s="87"/>
      <c r="AM14" s="84">
        <f>AG14*'1. Standard_Cost'!$B$25+'Incremental_Cost Year 6'!AH14*'1. Standard_Cost'!$C$25+'Incremental_Cost Year 6'!AI14*'1. Standard_Cost'!$D$25+'Incremental_Cost Year 6'!AJ14+'Incremental_Cost Year 6'!AL14+AK14</f>
        <v>0</v>
      </c>
      <c r="AN14" s="84">
        <f>AM14*'1. Standard_Cost'!$C$29</f>
        <v>0</v>
      </c>
      <c r="AO14" s="153"/>
      <c r="AP14" s="324"/>
      <c r="AQ14" s="113">
        <f t="shared" ref="AQ14:AQ18" si="15">L14+M14</f>
        <v>0</v>
      </c>
      <c r="AR14" s="113">
        <f t="shared" ref="AR14:AR18" si="16">AF14</f>
        <v>0</v>
      </c>
      <c r="AS14" s="113">
        <f t="shared" ref="AS14:AS18" si="17">AM14+AN14</f>
        <v>0</v>
      </c>
      <c r="AT14" s="113">
        <f t="shared" ref="AT14:AT18" si="18">SUM(AQ14,AR14,AS14)</f>
        <v>0</v>
      </c>
      <c r="AU14" s="154"/>
      <c r="AV14" s="154"/>
      <c r="AW14" s="154"/>
      <c r="AX14" s="154"/>
      <c r="AY14" s="154"/>
      <c r="AZ14" s="154"/>
      <c r="BA14" s="154"/>
      <c r="BB14" s="155">
        <f t="shared" ref="BB14:BB18" si="19">SUM(AU14:BA14)-AT14</f>
        <v>0</v>
      </c>
    </row>
    <row r="15" spans="1:54" s="28" customFormat="1" ht="58.9" customHeight="1" outlineLevel="2">
      <c r="A15" s="73"/>
      <c r="B15" s="107"/>
      <c r="C15" s="108"/>
      <c r="D15" s="91"/>
      <c r="E15" s="292"/>
      <c r="F15" s="350" t="s">
        <v>542</v>
      </c>
      <c r="G15" s="343" t="s">
        <v>543</v>
      </c>
      <c r="H15" s="70" t="s">
        <v>770</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ref="AF15" si="20">SUM(AE15,AD15,AC15,AB15,Y15,U15,T15,S15,R15)</f>
        <v>0</v>
      </c>
      <c r="AG15" s="83"/>
      <c r="AH15" s="83"/>
      <c r="AI15" s="83"/>
      <c r="AJ15" s="87"/>
      <c r="AK15" s="87"/>
      <c r="AL15" s="87"/>
      <c r="AM15" s="84">
        <f>AG15*'1. Standard_Cost'!$B$25+'Incremental_Cost Year 6'!AH15*'1. Standard_Cost'!$C$25+'Incremental_Cost Year 6'!AI15*'1. Standard_Cost'!$D$25+'Incremental_Cost Year 6'!AJ15+'Incremental_Cost Year 6'!AL15+AK15</f>
        <v>0</v>
      </c>
      <c r="AN15" s="84">
        <f>AM15*'1. Standard_Cost'!$C$29</f>
        <v>0</v>
      </c>
      <c r="AO15" s="153"/>
      <c r="AP15" s="324"/>
      <c r="AQ15" s="113">
        <f t="shared" ref="AQ15" si="21">L15+M15</f>
        <v>0</v>
      </c>
      <c r="AR15" s="113">
        <f t="shared" ref="AR15" si="22">AF15</f>
        <v>0</v>
      </c>
      <c r="AS15" s="113">
        <f t="shared" ref="AS15" si="23">AM15+AN15</f>
        <v>0</v>
      </c>
      <c r="AT15" s="113">
        <f t="shared" ref="AT15" si="24">SUM(AQ15,AR15,AS15)</f>
        <v>0</v>
      </c>
      <c r="AU15" s="154"/>
      <c r="AV15" s="154"/>
      <c r="AW15" s="154"/>
      <c r="AX15" s="154"/>
      <c r="AY15" s="154"/>
      <c r="AZ15" s="154"/>
      <c r="BA15" s="154"/>
      <c r="BB15" s="155">
        <f t="shared" ref="BB15" si="25">SUM(AU15:BA15)-AT15</f>
        <v>0</v>
      </c>
    </row>
    <row r="16" spans="1:54" s="28" customFormat="1" ht="78.75" outlineLevel="2">
      <c r="A16" s="73"/>
      <c r="B16" s="107"/>
      <c r="C16" s="108"/>
      <c r="D16" s="91"/>
      <c r="E16" s="292"/>
      <c r="F16" s="350">
        <v>2024</v>
      </c>
      <c r="G16" s="343">
        <v>2026</v>
      </c>
      <c r="H16" s="67" t="s">
        <v>692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14"/>
        <v>0</v>
      </c>
      <c r="AG16" s="83"/>
      <c r="AH16" s="83"/>
      <c r="AI16" s="83"/>
      <c r="AJ16" s="87"/>
      <c r="AK16" s="87"/>
      <c r="AL16" s="87"/>
      <c r="AM16" s="84">
        <f>AG16*'1. Standard_Cost'!$B$25+'Incremental_Cost Year 6'!AH16*'1. Standard_Cost'!$C$25+'Incremental_Cost Year 6'!AI16*'1. Standard_Cost'!$D$25+'Incremental_Cost Year 6'!AJ16+'Incremental_Cost Year 6'!AL16+AK16</f>
        <v>0</v>
      </c>
      <c r="AN16" s="84">
        <f>AM16*'1. Standard_Cost'!$C$29</f>
        <v>0</v>
      </c>
      <c r="AO16" s="166"/>
      <c r="AP16" s="144"/>
      <c r="AQ16" s="113">
        <f t="shared" si="15"/>
        <v>0</v>
      </c>
      <c r="AR16" s="113">
        <f t="shared" si="16"/>
        <v>0</v>
      </c>
      <c r="AS16" s="113">
        <f t="shared" si="17"/>
        <v>0</v>
      </c>
      <c r="AT16" s="113">
        <f t="shared" si="18"/>
        <v>0</v>
      </c>
      <c r="AU16" s="154"/>
      <c r="AV16" s="154"/>
      <c r="AW16" s="154"/>
      <c r="AX16" s="154"/>
      <c r="AY16" s="154"/>
      <c r="AZ16" s="154"/>
      <c r="BA16" s="154"/>
      <c r="BB16" s="155">
        <f t="shared" si="19"/>
        <v>0</v>
      </c>
    </row>
    <row r="17" spans="1:54" s="28" customFormat="1" ht="157.5" outlineLevel="2">
      <c r="A17" s="73"/>
      <c r="B17" s="107"/>
      <c r="C17" s="108"/>
      <c r="D17" s="91"/>
      <c r="E17" s="292"/>
      <c r="F17" s="350" t="s">
        <v>542</v>
      </c>
      <c r="G17" s="343" t="s">
        <v>544</v>
      </c>
      <c r="H17" s="67" t="s">
        <v>691</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14"/>
        <v>0</v>
      </c>
      <c r="AG17" s="83"/>
      <c r="AH17" s="83"/>
      <c r="AI17" s="83"/>
      <c r="AJ17" s="87"/>
      <c r="AK17" s="87"/>
      <c r="AL17" s="87"/>
      <c r="AM17" s="84">
        <f>AG17*'1. Standard_Cost'!$B$25+'Incremental_Cost Year 6'!AH17*'1. Standard_Cost'!$C$25+'Incremental_Cost Year 6'!AI17*'1. Standard_Cost'!$D$25+'Incremental_Cost Year 6'!AJ17+'Incremental_Cost Year 6'!AL17+AK17</f>
        <v>0</v>
      </c>
      <c r="AN17" s="84">
        <f>AM17*'1. Standard_Cost'!$C$29</f>
        <v>0</v>
      </c>
      <c r="AO17" s="166"/>
      <c r="AP17" s="144"/>
      <c r="AQ17" s="113">
        <f t="shared" si="15"/>
        <v>0</v>
      </c>
      <c r="AR17" s="113">
        <f t="shared" si="16"/>
        <v>0</v>
      </c>
      <c r="AS17" s="113">
        <f t="shared" si="17"/>
        <v>0</v>
      </c>
      <c r="AT17" s="113">
        <f t="shared" si="18"/>
        <v>0</v>
      </c>
      <c r="AU17" s="154"/>
      <c r="AV17" s="154"/>
      <c r="AW17" s="154"/>
      <c r="AX17" s="154"/>
      <c r="AY17" s="154"/>
      <c r="AZ17" s="154"/>
      <c r="BA17" s="154"/>
      <c r="BB17" s="323">
        <f t="shared" si="19"/>
        <v>0</v>
      </c>
    </row>
    <row r="18" spans="1:54" s="28" customFormat="1" ht="110.25" outlineLevel="2">
      <c r="A18" s="73"/>
      <c r="B18" s="107"/>
      <c r="C18" s="108"/>
      <c r="D18" s="91"/>
      <c r="E18" s="292"/>
      <c r="F18" s="350">
        <v>2024</v>
      </c>
      <c r="G18" s="343">
        <v>2030</v>
      </c>
      <c r="H18" s="67" t="s">
        <v>690</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14"/>
        <v>0</v>
      </c>
      <c r="AG18" s="83"/>
      <c r="AH18" s="83"/>
      <c r="AI18" s="83"/>
      <c r="AJ18" s="87"/>
      <c r="AK18" s="87"/>
      <c r="AL18" s="87"/>
      <c r="AM18" s="84">
        <f>AG18*'1. Standard_Cost'!$B$25+'Incremental_Cost Year 6'!AH18*'1. Standard_Cost'!$C$25+'Incremental_Cost Year 6'!AI18*'1. Standard_Cost'!$D$25+'Incremental_Cost Year 6'!AJ18+'Incremental_Cost Year 6'!AL18+AK18</f>
        <v>0</v>
      </c>
      <c r="AN18" s="84">
        <f>AM18*'1. Standard_Cost'!$C$29</f>
        <v>0</v>
      </c>
      <c r="AO18" s="166"/>
      <c r="AP18" s="144"/>
      <c r="AQ18" s="113">
        <f t="shared" si="15"/>
        <v>0</v>
      </c>
      <c r="AR18" s="113">
        <f t="shared" si="16"/>
        <v>0</v>
      </c>
      <c r="AS18" s="113">
        <f t="shared" si="17"/>
        <v>0</v>
      </c>
      <c r="AT18" s="113">
        <f t="shared" si="18"/>
        <v>0</v>
      </c>
      <c r="AU18" s="154"/>
      <c r="AV18" s="154"/>
      <c r="AW18" s="154"/>
      <c r="AX18" s="154"/>
      <c r="AY18" s="154"/>
      <c r="AZ18" s="154"/>
      <c r="BA18" s="154"/>
      <c r="BB18" s="155">
        <f t="shared" si="19"/>
        <v>0</v>
      </c>
    </row>
    <row r="19" spans="1:54" s="28" customFormat="1" ht="126" outlineLevel="2">
      <c r="A19" s="73"/>
      <c r="B19" s="107"/>
      <c r="C19" s="108"/>
      <c r="D19" s="91"/>
      <c r="E19" s="292"/>
      <c r="F19" s="350">
        <v>2024</v>
      </c>
      <c r="G19" s="343">
        <v>2026</v>
      </c>
      <c r="H19" s="67" t="s">
        <v>774</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ref="AF19" si="26">SUM(AE19,AD19,AC19,AB19,Y19,U19,T19,S19,R19)</f>
        <v>0</v>
      </c>
      <c r="AG19" s="83"/>
      <c r="AH19" s="83"/>
      <c r="AI19" s="83"/>
      <c r="AJ19" s="87"/>
      <c r="AK19" s="87"/>
      <c r="AL19" s="87"/>
      <c r="AM19" s="84">
        <f>AG19*'1. Standard_Cost'!$B$25+'Incremental_Cost Year 6'!AH19*'1. Standard_Cost'!$C$25+'Incremental_Cost Year 6'!AI19*'1. Standard_Cost'!$D$25+'Incremental_Cost Year 6'!AJ19+'Incremental_Cost Year 6'!AL19+AK19</f>
        <v>0</v>
      </c>
      <c r="AN19" s="84">
        <f>AM19*'1. Standard_Cost'!$C$29</f>
        <v>0</v>
      </c>
      <c r="AO19" s="166"/>
      <c r="AP19" s="144"/>
      <c r="AQ19" s="113">
        <f t="shared" ref="AQ19" si="27">L19+M19</f>
        <v>0</v>
      </c>
      <c r="AR19" s="113">
        <f t="shared" ref="AR19" si="28">AF19</f>
        <v>0</v>
      </c>
      <c r="AS19" s="113">
        <f t="shared" ref="AS19" si="29">AM19+AN19</f>
        <v>0</v>
      </c>
      <c r="AT19" s="113">
        <f t="shared" ref="AT19" si="30">SUM(AQ19,AR19,AS19)</f>
        <v>0</v>
      </c>
      <c r="AU19" s="154"/>
      <c r="AV19" s="154"/>
      <c r="AW19" s="154"/>
      <c r="AX19" s="154"/>
      <c r="AY19" s="154"/>
      <c r="AZ19" s="154"/>
      <c r="BA19" s="154"/>
      <c r="BB19" s="155">
        <f t="shared" ref="BB19" si="31">SUM(AU19:BA19)-AT19</f>
        <v>0</v>
      </c>
    </row>
    <row r="20" spans="1:54" s="28" customFormat="1" ht="70.900000000000006" customHeight="1" outlineLevel="2">
      <c r="A20" s="73"/>
      <c r="B20" s="107"/>
      <c r="C20" s="108"/>
      <c r="D20" s="95"/>
      <c r="E20" s="292"/>
      <c r="F20" s="350" t="s">
        <v>542</v>
      </c>
      <c r="G20" s="343">
        <v>2026</v>
      </c>
      <c r="H20" s="70" t="s">
        <v>689</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SUM(AE20,AD20,AC20,AB20,Y20,U20,T20,S20,R20)</f>
        <v>0</v>
      </c>
      <c r="AG20" s="83"/>
      <c r="AH20" s="83"/>
      <c r="AI20" s="83"/>
      <c r="AJ20" s="87"/>
      <c r="AK20" s="87"/>
      <c r="AL20" s="87"/>
      <c r="AM20" s="84">
        <f>AG20*'1. Standard_Cost'!$B$25+'Incremental_Cost Year 6'!AH20*'1. Standard_Cost'!$C$25+'Incremental_Cost Year 6'!AI20*'1. Standard_Cost'!$D$25+'Incremental_Cost Year 6'!AJ20+'Incremental_Cost Year 6'!AL20+AK20</f>
        <v>0</v>
      </c>
      <c r="AN20" s="84">
        <f>AM20*'1. Standard_Cost'!$C$29</f>
        <v>0</v>
      </c>
      <c r="AO20" s="153"/>
      <c r="AP20" s="144"/>
      <c r="AQ20" s="113">
        <f>L20+M20</f>
        <v>0</v>
      </c>
      <c r="AR20" s="113">
        <f>AF20</f>
        <v>0</v>
      </c>
      <c r="AS20" s="113">
        <f>AM20+AN20</f>
        <v>0</v>
      </c>
      <c r="AT20" s="113">
        <f>SUM(AQ20,AR20,AS20)</f>
        <v>0</v>
      </c>
      <c r="AU20" s="154"/>
      <c r="AV20" s="154"/>
      <c r="AW20" s="154"/>
      <c r="AX20" s="154"/>
      <c r="AY20" s="154"/>
      <c r="AZ20" s="154"/>
      <c r="BA20" s="154"/>
      <c r="BB20" s="155">
        <f>SUM(AU20:BA20)-AT20</f>
        <v>0</v>
      </c>
    </row>
    <row r="21" spans="1:54" s="28" customFormat="1" ht="87.75" customHeight="1" outlineLevel="2">
      <c r="A21" s="73"/>
      <c r="B21" s="107"/>
      <c r="C21" s="108"/>
      <c r="D21" s="95"/>
      <c r="E21" s="292"/>
      <c r="F21" s="554" t="s">
        <v>542</v>
      </c>
      <c r="G21" s="555" t="s">
        <v>545</v>
      </c>
      <c r="H21" s="217" t="s">
        <v>688</v>
      </c>
      <c r="I21" s="87"/>
      <c r="J21" s="83"/>
      <c r="K21" s="83"/>
      <c r="L21" s="82" t="str">
        <f>IF(I21&lt;&gt;0,((VLOOKUP(I21,'1. Standard_Cost'!$B$4:$D$9,2)+VLOOKUP(I21,'1. Standard_Cost'!$B$4:$D$9,3))*J21*K21),"0")</f>
        <v>0</v>
      </c>
      <c r="M21" s="82">
        <f>L21*'1. Standard_Cost'!$F$4</f>
        <v>0</v>
      </c>
      <c r="N21" s="83"/>
      <c r="O21" s="83"/>
      <c r="P21" s="83"/>
      <c r="Q21" s="83"/>
      <c r="R21" s="84">
        <f>'1. Standard_Cost'!$B$13*N21*P21</f>
        <v>0</v>
      </c>
      <c r="S21" s="84">
        <f>N21*O21*P21*'1. Standard_Cost'!$C$13</f>
        <v>0</v>
      </c>
      <c r="T21" s="84">
        <f>N21*P21*Q21*'1. Standard_Cost'!$D$13</f>
        <v>0</v>
      </c>
      <c r="U21" s="84">
        <f>N21*O21*'1. Standard_Cost'!$E$13</f>
        <v>0</v>
      </c>
      <c r="V21" s="83"/>
      <c r="W21" s="83"/>
      <c r="X21" s="83"/>
      <c r="Y21" s="84">
        <f>+V21*((X21*'1. Standard_Cost'!$B$17)+(W21*X21*'1. Standard_Cost'!$C$17))</f>
        <v>0</v>
      </c>
      <c r="Z21" s="83"/>
      <c r="AA21" s="83"/>
      <c r="AB21" s="84">
        <f>+Z21*'1. Standard_Cost'!$B$21+AA21*'1. Standard_Cost'!$C$21</f>
        <v>0</v>
      </c>
      <c r="AC21" s="85"/>
      <c r="AD21" s="86"/>
      <c r="AE21" s="84">
        <f>SUM(AD21,AC21,AB21,Y21,U21,T21,S21,R21)*'1. Standard_Cost'!$B$29</f>
        <v>0</v>
      </c>
      <c r="AF21" s="84">
        <f>SUM(AE21,AD21,AC21,AB21,Y21,U21,T21,S21,R21)</f>
        <v>0</v>
      </c>
      <c r="AG21" s="83"/>
      <c r="AH21" s="83"/>
      <c r="AI21" s="83"/>
      <c r="AJ21" s="87"/>
      <c r="AK21" s="87"/>
      <c r="AL21" s="87"/>
      <c r="AM21" s="84">
        <f>AG21*'1. Standard_Cost'!$B$25+'Incremental_Cost Year 6'!AH21*'1. Standard_Cost'!$C$25+'Incremental_Cost Year 6'!AI21*'1. Standard_Cost'!$D$25+'Incremental_Cost Year 6'!AJ21+'Incremental_Cost Year 6'!AL21+AK21</f>
        <v>0</v>
      </c>
      <c r="AN21" s="84">
        <f>AM21*'1. Standard_Cost'!$C$29</f>
        <v>0</v>
      </c>
      <c r="AO21" s="153"/>
      <c r="AP21" s="144"/>
      <c r="AQ21" s="113">
        <f>L21+M21</f>
        <v>0</v>
      </c>
      <c r="AR21" s="113">
        <f>AF21</f>
        <v>0</v>
      </c>
      <c r="AS21" s="113">
        <f>AM21+AN21</f>
        <v>0</v>
      </c>
      <c r="AT21" s="113">
        <f>SUM(AQ21,AR21,AS21)</f>
        <v>0</v>
      </c>
      <c r="AU21" s="154"/>
      <c r="AV21" s="154"/>
      <c r="AW21" s="154"/>
      <c r="AX21" s="154"/>
      <c r="AY21" s="154"/>
      <c r="AZ21" s="154"/>
      <c r="BA21" s="154"/>
      <c r="BB21" s="155">
        <f>SUM(AU21:BA21)-AT21</f>
        <v>0</v>
      </c>
    </row>
    <row r="22" spans="1:54" s="28" customFormat="1" ht="87.75" customHeight="1" outlineLevel="2">
      <c r="A22" s="73"/>
      <c r="B22" s="107"/>
      <c r="C22" s="108"/>
      <c r="D22" s="95"/>
      <c r="E22" s="292"/>
      <c r="F22" s="554"/>
      <c r="G22" s="555"/>
      <c r="H22" s="217" t="s">
        <v>687</v>
      </c>
      <c r="I22" s="87"/>
      <c r="J22" s="83"/>
      <c r="K22" s="83"/>
      <c r="L22" s="82" t="str">
        <f>IF(I22&lt;&gt;0,((VLOOKUP(I22,'1. Standard_Cost'!$B$4:$D$9,2)+VLOOKUP(I22,'1. Standard_Cost'!$B$4:$D$9,3))*J22*K22),"0")</f>
        <v>0</v>
      </c>
      <c r="M22" s="82">
        <f>L22*'1. Standard_Cost'!$F$4</f>
        <v>0</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c r="AD22" s="86"/>
      <c r="AE22" s="84">
        <f>SUM(AD22,AC22,AB22,Y22,U22,T22,S22,R22)*'1. Standard_Cost'!$B$29</f>
        <v>0</v>
      </c>
      <c r="AF22" s="84">
        <f>SUM(AE22,AD22,AC22,AB22,Y22,U22,T22,S22,R22)</f>
        <v>0</v>
      </c>
      <c r="AG22" s="83"/>
      <c r="AH22" s="83"/>
      <c r="AI22" s="83"/>
      <c r="AJ22" s="87"/>
      <c r="AK22" s="87"/>
      <c r="AL22" s="87"/>
      <c r="AM22" s="84">
        <f>AG22*'1. Standard_Cost'!$B$25+'Incremental_Cost Year 6'!AH22*'1. Standard_Cost'!$C$25+'Incremental_Cost Year 6'!AI22*'1. Standard_Cost'!$D$25+'Incremental_Cost Year 6'!AJ22+'Incremental_Cost Year 6'!AL22+AK22</f>
        <v>0</v>
      </c>
      <c r="AN22" s="84">
        <f>AM22*'1. Standard_Cost'!$C$29</f>
        <v>0</v>
      </c>
      <c r="AO22" s="153"/>
      <c r="AP22" s="144"/>
      <c r="AQ22" s="113">
        <f>L22+M22</f>
        <v>0</v>
      </c>
      <c r="AR22" s="113">
        <f>AF22</f>
        <v>0</v>
      </c>
      <c r="AS22" s="113">
        <f>AM22+AN22</f>
        <v>0</v>
      </c>
      <c r="AT22" s="113">
        <f>SUM(AQ22,AR22,AS22)</f>
        <v>0</v>
      </c>
      <c r="AU22" s="154"/>
      <c r="AV22" s="154"/>
      <c r="AW22" s="154"/>
      <c r="AX22" s="154"/>
      <c r="AY22" s="154"/>
      <c r="AZ22" s="154"/>
      <c r="BA22" s="154"/>
      <c r="BB22" s="155">
        <f>SUM(AU22:BA22)-AT22</f>
        <v>0</v>
      </c>
    </row>
    <row r="23" spans="1:54" s="28" customFormat="1" ht="87.75" customHeight="1" outlineLevel="2">
      <c r="A23" s="73"/>
      <c r="B23" s="107"/>
      <c r="C23" s="108"/>
      <c r="D23" s="95"/>
      <c r="E23" s="292"/>
      <c r="F23" s="350">
        <v>2024</v>
      </c>
      <c r="G23" s="343">
        <v>2026</v>
      </c>
      <c r="H23" s="217" t="s">
        <v>686</v>
      </c>
      <c r="I23" s="87"/>
      <c r="J23" s="83"/>
      <c r="K23" s="83"/>
      <c r="L23" s="82" t="str">
        <f>IF(I23&lt;&gt;0,((VLOOKUP(I23,'1. Standard_Cost'!$B$4:$D$9,2)+VLOOKUP(I23,'1. Standard_Cost'!$B$4:$D$9,3))*J23*K23),"0")</f>
        <v>0</v>
      </c>
      <c r="M23" s="82">
        <f>L23*'1. Standard_Cost'!$F$4</f>
        <v>0</v>
      </c>
      <c r="N23" s="83"/>
      <c r="O23" s="83"/>
      <c r="P23" s="83"/>
      <c r="Q23" s="83"/>
      <c r="R23" s="84">
        <f>'1. Standard_Cost'!$B$13*N23*P23</f>
        <v>0</v>
      </c>
      <c r="S23" s="84">
        <f>N23*O23*P23*'1. Standard_Cost'!$C$13</f>
        <v>0</v>
      </c>
      <c r="T23" s="84">
        <f>N23*P23*Q23*'1. Standard_Cost'!$D$13</f>
        <v>0</v>
      </c>
      <c r="U23" s="84">
        <f>N23*O23*'1. Standard_Cost'!$E$13</f>
        <v>0</v>
      </c>
      <c r="V23" s="83"/>
      <c r="W23" s="83"/>
      <c r="X23" s="83"/>
      <c r="Y23" s="84">
        <f>+V23*((X23*'1. Standard_Cost'!$B$17)+(W23*X23*'1. Standard_Cost'!$C$17))</f>
        <v>0</v>
      </c>
      <c r="Z23" s="83"/>
      <c r="AA23" s="83"/>
      <c r="AB23" s="84">
        <f>+Z23*'1. Standard_Cost'!$B$21+AA23*'1. Standard_Cost'!$C$21</f>
        <v>0</v>
      </c>
      <c r="AC23" s="85"/>
      <c r="AD23" s="86"/>
      <c r="AE23" s="84">
        <f>SUM(AD23,AC23,AB23,Y23,U23,T23,S23,R23)*'1. Standard_Cost'!$B$29</f>
        <v>0</v>
      </c>
      <c r="AF23" s="84">
        <f>SUM(AE23,AD23,AC23,AB23,Y23,U23,T23,S23,R23)</f>
        <v>0</v>
      </c>
      <c r="AG23" s="83"/>
      <c r="AH23" s="83"/>
      <c r="AI23" s="83"/>
      <c r="AJ23" s="87"/>
      <c r="AK23" s="87"/>
      <c r="AL23" s="87"/>
      <c r="AM23" s="84">
        <f>AG23*'1. Standard_Cost'!$B$25+'Incremental_Cost Year 6'!AH23*'1. Standard_Cost'!$C$25+'Incremental_Cost Year 6'!AI23*'1. Standard_Cost'!$D$25+'Incremental_Cost Year 6'!AJ23+'Incremental_Cost Year 6'!AL23+AK23</f>
        <v>0</v>
      </c>
      <c r="AN23" s="84">
        <f>AM23*'1. Standard_Cost'!$C$29</f>
        <v>0</v>
      </c>
      <c r="AO23" s="153"/>
      <c r="AP23" s="144"/>
      <c r="AQ23" s="113">
        <f>L23+M23</f>
        <v>0</v>
      </c>
      <c r="AR23" s="113">
        <f>AF23</f>
        <v>0</v>
      </c>
      <c r="AS23" s="113">
        <f>AM23+AN23</f>
        <v>0</v>
      </c>
      <c r="AT23" s="113">
        <f>SUM(AQ23,AR23,AS23)</f>
        <v>0</v>
      </c>
      <c r="AU23" s="154"/>
      <c r="AV23" s="154"/>
      <c r="AW23" s="154"/>
      <c r="AX23" s="154"/>
      <c r="AY23" s="154"/>
      <c r="AZ23" s="154"/>
      <c r="BA23" s="154"/>
      <c r="BB23" s="155">
        <f>SUM(AU23:BA23)-AT23</f>
        <v>0</v>
      </c>
    </row>
    <row r="24" spans="1:54" s="28" customFormat="1" ht="87.75" customHeight="1" outlineLevel="2">
      <c r="A24" s="73"/>
      <c r="B24" s="107"/>
      <c r="C24" s="108"/>
      <c r="D24" s="325"/>
      <c r="E24" s="81"/>
      <c r="F24" s="350" t="s">
        <v>542</v>
      </c>
      <c r="G24" s="343" t="s">
        <v>545</v>
      </c>
      <c r="H24" s="285" t="s">
        <v>685</v>
      </c>
      <c r="I24" s="87"/>
      <c r="J24" s="83"/>
      <c r="K24" s="83"/>
      <c r="L24" s="82" t="str">
        <f>IF(I24&lt;&gt;0,((VLOOKUP(I24,'[1]1. Standard_Cost'!$B$4:$D$9,2)+VLOOKUP(I24,'[1]1. Standard_Cost'!$B$4:$D$9,3))*J24*K24),"0")</f>
        <v>0</v>
      </c>
      <c r="M24" s="82">
        <f>L24*'[1]1. Standard_Cost'!$F$4</f>
        <v>0</v>
      </c>
      <c r="N24" s="83"/>
      <c r="O24" s="83"/>
      <c r="P24" s="83"/>
      <c r="Q24" s="83"/>
      <c r="R24" s="84">
        <f>'[1]1. Standard_Cost'!$B$13*N24*P24</f>
        <v>0</v>
      </c>
      <c r="S24" s="84">
        <f>N24*O24*P24*'[1]1. Standard_Cost'!$C$13</f>
        <v>0</v>
      </c>
      <c r="T24" s="84">
        <f>N24*P24*Q24*'[1]1. Standard_Cost'!$D$13</f>
        <v>0</v>
      </c>
      <c r="U24" s="84">
        <f>N24*O24*'[1]1. Standard_Cost'!$E$13</f>
        <v>0</v>
      </c>
      <c r="V24" s="83"/>
      <c r="W24" s="83"/>
      <c r="X24" s="83"/>
      <c r="Y24" s="84">
        <f>+V24*((X24*'[1]1. Standard_Cost'!$B$17)+(W24*X24*'[1]1. Standard_Cost'!$C$17))</f>
        <v>0</v>
      </c>
      <c r="Z24" s="83"/>
      <c r="AA24" s="83"/>
      <c r="AB24" s="84">
        <f>+Z24*'[1]1. Standard_Cost'!$B$21+AA24*'[1]1. Standard_Cost'!$C$21</f>
        <v>0</v>
      </c>
      <c r="AC24" s="85"/>
      <c r="AD24" s="86"/>
      <c r="AE24" s="84">
        <f>SUM(AD24,AC24,AB24,Y24,U24,T24,S24,R24)*'[1]1. Standard_Cost'!$B$29</f>
        <v>0</v>
      </c>
      <c r="AF24" s="84">
        <f>SUM(AE24,AD24,AC24,AB24,Y24,U24,T24,S24,R24)</f>
        <v>0</v>
      </c>
      <c r="AG24" s="83"/>
      <c r="AH24" s="83"/>
      <c r="AI24" s="83"/>
      <c r="AJ24" s="87"/>
      <c r="AK24" s="87"/>
      <c r="AL24" s="87"/>
      <c r="AM24" s="84">
        <f>AG24*'1. Standard_Cost'!$B$25+'Incremental_Cost Year 6'!AH24*'1. Standard_Cost'!$C$25+'Incremental_Cost Year 6'!AI24*'1. Standard_Cost'!$D$25+'Incremental_Cost Year 6'!AJ24+'Incremental_Cost Year 6'!AL24+AK24</f>
        <v>0</v>
      </c>
      <c r="AN24" s="84">
        <f>AM24*'[1]1. Standard_Cost'!$C$29</f>
        <v>0</v>
      </c>
      <c r="AO24" s="153"/>
      <c r="AP24" s="144"/>
      <c r="AQ24" s="113">
        <f>L24+M24</f>
        <v>0</v>
      </c>
      <c r="AR24" s="113">
        <f>AF24</f>
        <v>0</v>
      </c>
      <c r="AS24" s="113">
        <f>AM24+AN24</f>
        <v>0</v>
      </c>
      <c r="AT24" s="113">
        <f>SUM(AQ24,AR24,AS24)</f>
        <v>0</v>
      </c>
      <c r="AU24" s="272"/>
      <c r="AV24" s="154"/>
      <c r="AW24" s="154"/>
      <c r="AX24" s="154"/>
      <c r="AY24" s="154"/>
      <c r="AZ24" s="154"/>
      <c r="BA24" s="154"/>
      <c r="BB24" s="155">
        <f>SUM(AU24:BA24)-AT24</f>
        <v>0</v>
      </c>
    </row>
    <row r="25" spans="1:54" s="28" customFormat="1" ht="63" customHeight="1" outlineLevel="1">
      <c r="A25" s="73"/>
      <c r="B25" s="111"/>
      <c r="C25" s="302"/>
      <c r="D25" s="189" t="s">
        <v>683</v>
      </c>
      <c r="E25" s="90" t="s">
        <v>539</v>
      </c>
      <c r="F25" s="343">
        <v>2024</v>
      </c>
      <c r="G25" s="343">
        <v>2030</v>
      </c>
      <c r="H25" s="220" t="s">
        <v>540</v>
      </c>
      <c r="I25" s="156"/>
      <c r="J25" s="156"/>
      <c r="K25" s="156"/>
      <c r="L25" s="84">
        <f>SUM(L14:L24)</f>
        <v>0</v>
      </c>
      <c r="M25" s="84">
        <f>SUM(M14:M24)</f>
        <v>0</v>
      </c>
      <c r="N25" s="84"/>
      <c r="O25" s="156"/>
      <c r="P25" s="156"/>
      <c r="Q25" s="156"/>
      <c r="R25" s="84">
        <f>SUM(R14:R24)</f>
        <v>0</v>
      </c>
      <c r="S25" s="84">
        <f>SUM(S14:S24)</f>
        <v>0</v>
      </c>
      <c r="T25" s="84">
        <f>SUM(T14:T24)</f>
        <v>0</v>
      </c>
      <c r="U25" s="84">
        <f>SUM(U14:U24)</f>
        <v>0</v>
      </c>
      <c r="V25" s="156"/>
      <c r="W25" s="156"/>
      <c r="X25" s="156"/>
      <c r="Y25" s="84">
        <f>SUM(Y14:Y24)</f>
        <v>0</v>
      </c>
      <c r="Z25" s="156"/>
      <c r="AA25" s="156"/>
      <c r="AB25" s="84">
        <f>SUM(AB14:AB24)</f>
        <v>0</v>
      </c>
      <c r="AC25" s="84">
        <f>SUM(AC14:AC24)</f>
        <v>0</v>
      </c>
      <c r="AD25" s="84">
        <f>SUM(AD14:AD24)</f>
        <v>0</v>
      </c>
      <c r="AE25" s="84">
        <f>SUM(AE14:AE24)</f>
        <v>0</v>
      </c>
      <c r="AF25" s="84">
        <f>SUM(AF14:AF24)</f>
        <v>0</v>
      </c>
      <c r="AG25" s="156"/>
      <c r="AH25" s="156"/>
      <c r="AI25" s="156"/>
      <c r="AJ25" s="84">
        <f>SUM(AJ14:AJ24)</f>
        <v>0</v>
      </c>
      <c r="AK25" s="84">
        <f>SUM(AK14:AK24)</f>
        <v>0</v>
      </c>
      <c r="AL25" s="84">
        <f>SUM(AL14:AL24)</f>
        <v>0</v>
      </c>
      <c r="AM25" s="84">
        <f>SUM(AM14:AM24)</f>
        <v>0</v>
      </c>
      <c r="AN25" s="84">
        <f>SUM(AN14:AN24)</f>
        <v>0</v>
      </c>
      <c r="AO25" s="157"/>
      <c r="AP25" s="158"/>
      <c r="AQ25" s="84">
        <f t="shared" ref="AQ25:BB25" si="32">SUM(AQ14:AQ24)</f>
        <v>0</v>
      </c>
      <c r="AR25" s="84">
        <f t="shared" si="32"/>
        <v>0</v>
      </c>
      <c r="AS25" s="84">
        <f t="shared" si="32"/>
        <v>0</v>
      </c>
      <c r="AT25" s="84">
        <f t="shared" si="32"/>
        <v>0</v>
      </c>
      <c r="AU25" s="84">
        <f t="shared" si="32"/>
        <v>0</v>
      </c>
      <c r="AV25" s="84">
        <f t="shared" si="32"/>
        <v>0</v>
      </c>
      <c r="AW25" s="84">
        <f t="shared" si="32"/>
        <v>0</v>
      </c>
      <c r="AX25" s="84">
        <f t="shared" si="32"/>
        <v>0</v>
      </c>
      <c r="AY25" s="84">
        <f t="shared" si="32"/>
        <v>0</v>
      </c>
      <c r="AZ25" s="84">
        <f t="shared" si="32"/>
        <v>0</v>
      </c>
      <c r="BA25" s="84">
        <f t="shared" si="32"/>
        <v>0</v>
      </c>
      <c r="BB25" s="84">
        <f t="shared" si="32"/>
        <v>0</v>
      </c>
    </row>
    <row r="26" spans="1:54" s="28" customFormat="1" ht="91.5" customHeight="1" outlineLevel="2">
      <c r="A26" s="73"/>
      <c r="B26" s="107"/>
      <c r="C26" s="108"/>
      <c r="D26" s="93"/>
      <c r="E26" s="131"/>
      <c r="F26" s="343" t="s">
        <v>542</v>
      </c>
      <c r="G26" s="343" t="s">
        <v>545</v>
      </c>
      <c r="H26" s="70" t="s">
        <v>607</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6'!AH26*'1. Standard_Cost'!$C$25+'Incremental_Cost Year 6'!AI26*'1. Standard_Cost'!$D$25+'Incremental_Cost Year 6'!AJ26+'Incremental_Cost Year 6'!AL26+AK26</f>
        <v>0</v>
      </c>
      <c r="AN26" s="84">
        <f>AM26*'1. Standard_Cost'!$C$29</f>
        <v>0</v>
      </c>
      <c r="AO26" s="153"/>
      <c r="AP26" s="144"/>
      <c r="AQ26" s="113">
        <f>L26+M26</f>
        <v>0</v>
      </c>
      <c r="AR26" s="113">
        <f>AF26</f>
        <v>0</v>
      </c>
      <c r="AS26" s="113">
        <f>AM26+AN26</f>
        <v>0</v>
      </c>
      <c r="AT26" s="113">
        <f>SUM(AQ26,AR26,AS26)</f>
        <v>0</v>
      </c>
      <c r="AU26" s="154"/>
      <c r="AV26" s="154"/>
      <c r="AW26" s="154"/>
      <c r="AX26" s="154"/>
      <c r="AY26" s="154"/>
      <c r="AZ26" s="154"/>
      <c r="BA26" s="154"/>
      <c r="BB26" s="155">
        <f>SUM(AU26:BA26)-AT26</f>
        <v>0</v>
      </c>
    </row>
    <row r="27" spans="1:54" s="28" customFormat="1" ht="110.25" outlineLevel="2">
      <c r="A27" s="73"/>
      <c r="B27" s="107"/>
      <c r="C27" s="108"/>
      <c r="D27" s="91"/>
      <c r="E27" s="131"/>
      <c r="F27" s="343" t="s">
        <v>542</v>
      </c>
      <c r="G27" s="343">
        <v>2024</v>
      </c>
      <c r="H27" s="70" t="s">
        <v>608</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6'!AH27*'1. Standard_Cost'!$C$25+'Incremental_Cost Year 6'!AI27*'1. Standard_Cost'!$D$25+'Incremental_Cost Year 6'!AJ27+'Incremental_Cost Year 6'!AL27+AK27</f>
        <v>0</v>
      </c>
      <c r="AN27" s="84">
        <f>AM27*'1. Standard_Cost'!$C$29</f>
        <v>0</v>
      </c>
      <c r="AO27" s="153"/>
      <c r="AP27" s="144"/>
      <c r="AQ27" s="113">
        <f>L27+M27</f>
        <v>0</v>
      </c>
      <c r="AR27" s="113">
        <f>AF27</f>
        <v>0</v>
      </c>
      <c r="AS27" s="113">
        <f>AM27+AN27</f>
        <v>0</v>
      </c>
      <c r="AT27" s="113">
        <f>SUM(AQ27,AR27,AS27)</f>
        <v>0</v>
      </c>
      <c r="AU27" s="154"/>
      <c r="AV27" s="154"/>
      <c r="AW27" s="154"/>
      <c r="AX27" s="154"/>
      <c r="AY27" s="154"/>
      <c r="AZ27" s="154"/>
      <c r="BA27" s="154"/>
      <c r="BB27" s="155">
        <f>SUM(AU27:BA27)-AT27</f>
        <v>0</v>
      </c>
    </row>
    <row r="28" spans="1:54" s="28" customFormat="1" ht="93" outlineLevel="2">
      <c r="A28" s="73"/>
      <c r="B28" s="107"/>
      <c r="C28" s="108"/>
      <c r="D28" s="91"/>
      <c r="E28" s="131"/>
      <c r="F28" s="343" t="s">
        <v>542</v>
      </c>
      <c r="G28" s="343" t="s">
        <v>545</v>
      </c>
      <c r="H28" s="345" t="s">
        <v>609</v>
      </c>
      <c r="I28" s="87"/>
      <c r="J28" s="83"/>
      <c r="K28" s="83"/>
      <c r="L28" s="82" t="str">
        <f>IF(I28&lt;&gt;0,((VLOOKUP(I28,'1. Standard_Cost'!$B$4:$D$9,2)+VLOOKUP(I28,'1. Standard_Cost'!$B$4:$D$9,3))*J28*K28),"0")</f>
        <v>0</v>
      </c>
      <c r="M28" s="82">
        <f>L28*'1. Standard_Cost'!$F$4</f>
        <v>0</v>
      </c>
      <c r="N28" s="83"/>
      <c r="O28" s="83"/>
      <c r="P28" s="83"/>
      <c r="Q28" s="83"/>
      <c r="R28" s="84">
        <f>'1. Standard_Cost'!$B$13*N28*P28</f>
        <v>0</v>
      </c>
      <c r="S28" s="84">
        <f>N28*O28*P28*'1. Standard_Cost'!$C$13</f>
        <v>0</v>
      </c>
      <c r="T28" s="84">
        <f>N28*P28*Q28*'1. Standard_Cost'!$D$13</f>
        <v>0</v>
      </c>
      <c r="U28" s="84">
        <f>N28*O28*'1. Standard_Cost'!$E$13</f>
        <v>0</v>
      </c>
      <c r="V28" s="83"/>
      <c r="W28" s="83"/>
      <c r="X28" s="83"/>
      <c r="Y28" s="84">
        <f>+V28*((X28*'1. Standard_Cost'!$B$17)+(W28*X28*'1. Standard_Cost'!$C$17))</f>
        <v>0</v>
      </c>
      <c r="Z28" s="83"/>
      <c r="AA28" s="83"/>
      <c r="AB28" s="84">
        <f>+Z28*'1. Standard_Cost'!$B$21+AA28*'1. Standard_Cost'!$C$21</f>
        <v>0</v>
      </c>
      <c r="AC28" s="85"/>
      <c r="AD28" s="86"/>
      <c r="AE28" s="84">
        <f>SUM(AD28,AC28,AB28,Y28,U28,T28,S28,R28)*'1. Standard_Cost'!$B$29</f>
        <v>0</v>
      </c>
      <c r="AF28" s="84">
        <f t="shared" ref="AF28:AF31" si="33">SUM(AE28,AD28,AC28,AB28,Y28,U28,T28,S28,R28)</f>
        <v>0</v>
      </c>
      <c r="AG28" s="83"/>
      <c r="AH28" s="83"/>
      <c r="AI28" s="83"/>
      <c r="AJ28" s="87"/>
      <c r="AK28" s="87"/>
      <c r="AL28" s="87"/>
      <c r="AM28" s="84">
        <f>AG28*'1. Standard_Cost'!$B$25+'Incremental_Cost Year 6'!AH28*'1. Standard_Cost'!$C$25+'Incremental_Cost Year 6'!AI28*'1. Standard_Cost'!$D$25+'Incremental_Cost Year 6'!AJ28+'Incremental_Cost Year 6'!AL28+AK28</f>
        <v>0</v>
      </c>
      <c r="AN28" s="84">
        <f>AM28*'1. Standard_Cost'!$C$29</f>
        <v>0</v>
      </c>
      <c r="AO28" s="273"/>
      <c r="AP28" s="144"/>
      <c r="AQ28" s="113">
        <f t="shared" ref="AQ28:AQ31" si="34">L28+M28</f>
        <v>0</v>
      </c>
      <c r="AR28" s="113">
        <f t="shared" ref="AR28:AR31" si="35">AF28</f>
        <v>0</v>
      </c>
      <c r="AS28" s="113">
        <f t="shared" ref="AS28:AS31" si="36">AM28+AN28</f>
        <v>0</v>
      </c>
      <c r="AT28" s="113">
        <f t="shared" ref="AT28:AT31" si="37">SUM(AQ28,AR28,AS28)</f>
        <v>0</v>
      </c>
      <c r="AU28" s="154"/>
      <c r="AV28" s="154"/>
      <c r="AW28" s="154"/>
      <c r="AX28" s="154"/>
      <c r="AY28" s="154"/>
      <c r="AZ28" s="154"/>
      <c r="BA28" s="154"/>
      <c r="BB28" s="155"/>
    </row>
    <row r="29" spans="1:54" s="28" customFormat="1" ht="120" outlineLevel="2">
      <c r="A29" s="73"/>
      <c r="B29" s="107"/>
      <c r="C29" s="108"/>
      <c r="D29" s="91"/>
      <c r="E29" s="131"/>
      <c r="F29" s="343" t="s">
        <v>542</v>
      </c>
      <c r="G29" s="343" t="s">
        <v>545</v>
      </c>
      <c r="H29" s="345" t="s">
        <v>610</v>
      </c>
      <c r="I29" s="87"/>
      <c r="J29" s="83"/>
      <c r="K29" s="83"/>
      <c r="L29" s="82" t="str">
        <f>IF(I29&lt;&gt;0,((VLOOKUP(I29,'1. Standard_Cost'!$B$4:$D$9,2)+VLOOKUP(I29,'1. Standard_Cost'!$B$4:$D$9,3))*J29*K29),"0")</f>
        <v>0</v>
      </c>
      <c r="M29" s="82">
        <f>L29*'1. Standard_Cost'!$F$4</f>
        <v>0</v>
      </c>
      <c r="N29" s="83"/>
      <c r="O29" s="83"/>
      <c r="P29" s="83"/>
      <c r="Q29" s="83"/>
      <c r="R29" s="84">
        <f>'1. Standard_Cost'!$B$13*N29*P29</f>
        <v>0</v>
      </c>
      <c r="S29" s="84">
        <f>N29*O29*P29*'1. Standard_Cost'!$C$13</f>
        <v>0</v>
      </c>
      <c r="T29" s="84">
        <f>N29*P29*Q29*'1. Standard_Cost'!$D$13</f>
        <v>0</v>
      </c>
      <c r="U29" s="84">
        <f>N29*O29*'1. Standard_Cost'!$E$13</f>
        <v>0</v>
      </c>
      <c r="V29" s="83"/>
      <c r="W29" s="83"/>
      <c r="X29" s="83"/>
      <c r="Y29" s="84">
        <f>+V29*((X29*'1. Standard_Cost'!$B$17)+(W29*X29*'1. Standard_Cost'!$C$17))</f>
        <v>0</v>
      </c>
      <c r="Z29" s="83"/>
      <c r="AA29" s="83"/>
      <c r="AB29" s="84">
        <f>+Z29*'1. Standard_Cost'!$B$21+AA29*'1. Standard_Cost'!$C$21</f>
        <v>0</v>
      </c>
      <c r="AC29" s="85"/>
      <c r="AD29" s="86"/>
      <c r="AE29" s="84">
        <f>SUM(AD29,AC29,AB29,Y29,U29,T29,S29,R29)*'1. Standard_Cost'!$B$29</f>
        <v>0</v>
      </c>
      <c r="AF29" s="84">
        <f t="shared" si="33"/>
        <v>0</v>
      </c>
      <c r="AG29" s="83"/>
      <c r="AH29" s="83"/>
      <c r="AI29" s="83"/>
      <c r="AJ29" s="87"/>
      <c r="AK29" s="87"/>
      <c r="AL29" s="87"/>
      <c r="AM29" s="84">
        <f>AG29*'1. Standard_Cost'!$B$25+'Incremental_Cost Year 6'!AH29*'1. Standard_Cost'!$C$25+'Incremental_Cost Year 6'!AI29*'1. Standard_Cost'!$D$25+'Incremental_Cost Year 6'!AJ29+'Incremental_Cost Year 6'!AL29+AK29</f>
        <v>0</v>
      </c>
      <c r="AN29" s="84">
        <f>AM29*'1. Standard_Cost'!$C$29</f>
        <v>0</v>
      </c>
      <c r="AO29" s="273"/>
      <c r="AP29" s="144"/>
      <c r="AQ29" s="113">
        <f t="shared" si="34"/>
        <v>0</v>
      </c>
      <c r="AR29" s="113">
        <f t="shared" si="35"/>
        <v>0</v>
      </c>
      <c r="AS29" s="113">
        <f t="shared" si="36"/>
        <v>0</v>
      </c>
      <c r="AT29" s="113">
        <f t="shared" si="37"/>
        <v>0</v>
      </c>
      <c r="AU29" s="154"/>
      <c r="AV29" s="154"/>
      <c r="AW29" s="154"/>
      <c r="AX29" s="154"/>
      <c r="AY29" s="154"/>
      <c r="AZ29" s="154"/>
      <c r="BA29" s="154"/>
      <c r="BB29" s="155"/>
    </row>
    <row r="30" spans="1:54" s="28" customFormat="1" ht="46.5" outlineLevel="2">
      <c r="A30" s="73"/>
      <c r="B30" s="107"/>
      <c r="C30" s="108"/>
      <c r="D30" s="91"/>
      <c r="E30" s="131"/>
      <c r="F30" s="343" t="s">
        <v>542</v>
      </c>
      <c r="G30" s="343">
        <v>2026</v>
      </c>
      <c r="H30" s="345" t="s">
        <v>611</v>
      </c>
      <c r="I30" s="87"/>
      <c r="J30" s="83"/>
      <c r="K30" s="83"/>
      <c r="L30" s="82" t="str">
        <f>IF(I30&lt;&gt;0,((VLOOKUP(I30,'1. Standard_Cost'!$B$4:$D$9,2)+VLOOKUP(I30,'1. Standard_Cost'!$B$4:$D$9,3))*J30*K30),"0")</f>
        <v>0</v>
      </c>
      <c r="M30" s="82">
        <f>L30*'1. Standard_Cost'!$F$4</f>
        <v>0</v>
      </c>
      <c r="N30" s="83"/>
      <c r="O30" s="83"/>
      <c r="P30" s="83"/>
      <c r="Q30" s="83"/>
      <c r="R30" s="84">
        <f>'1. Standard_Cost'!$B$13*N30*P30</f>
        <v>0</v>
      </c>
      <c r="S30" s="84">
        <f>N30*O30*P30*'1. Standard_Cost'!$C$13</f>
        <v>0</v>
      </c>
      <c r="T30" s="84">
        <f>N30*P30*Q30*'1. Standard_Cost'!$D$13</f>
        <v>0</v>
      </c>
      <c r="U30" s="84">
        <f>N30*O30*'1. Standard_Cost'!$E$13</f>
        <v>0</v>
      </c>
      <c r="V30" s="83"/>
      <c r="W30" s="83"/>
      <c r="X30" s="83"/>
      <c r="Y30" s="84">
        <f>+V30*((X30*'1. Standard_Cost'!$B$17)+(W30*X30*'1. Standard_Cost'!$C$17))</f>
        <v>0</v>
      </c>
      <c r="Z30" s="83"/>
      <c r="AA30" s="83"/>
      <c r="AB30" s="84">
        <f>+Z30*'1. Standard_Cost'!$B$21+AA30*'1. Standard_Cost'!$C$21</f>
        <v>0</v>
      </c>
      <c r="AC30" s="85"/>
      <c r="AD30" s="86"/>
      <c r="AE30" s="84">
        <f>SUM(AD30,AC30,AB30,Y30,U30,T30,S30,R30)*'1. Standard_Cost'!$B$29</f>
        <v>0</v>
      </c>
      <c r="AF30" s="84">
        <f t="shared" si="33"/>
        <v>0</v>
      </c>
      <c r="AG30" s="83"/>
      <c r="AH30" s="83"/>
      <c r="AI30" s="83"/>
      <c r="AJ30" s="87"/>
      <c r="AK30" s="87"/>
      <c r="AL30" s="87"/>
      <c r="AM30" s="84">
        <f>AG30*'1. Standard_Cost'!$B$25+'Incremental_Cost Year 6'!AH30*'1. Standard_Cost'!$C$25+'Incremental_Cost Year 6'!AI30*'1. Standard_Cost'!$D$25+'Incremental_Cost Year 6'!AJ30+'Incremental_Cost Year 6'!AL30+AK30</f>
        <v>0</v>
      </c>
      <c r="AN30" s="84">
        <f>AM30*'1. Standard_Cost'!$C$29</f>
        <v>0</v>
      </c>
      <c r="AO30" s="273"/>
      <c r="AP30" s="144"/>
      <c r="AQ30" s="113">
        <f t="shared" si="34"/>
        <v>0</v>
      </c>
      <c r="AR30" s="113">
        <f t="shared" si="35"/>
        <v>0</v>
      </c>
      <c r="AS30" s="113">
        <f t="shared" si="36"/>
        <v>0</v>
      </c>
      <c r="AT30" s="113">
        <f t="shared" si="37"/>
        <v>0</v>
      </c>
      <c r="AU30" s="154"/>
      <c r="AV30" s="154"/>
      <c r="AW30" s="154"/>
      <c r="AX30" s="154"/>
      <c r="AY30" s="154"/>
      <c r="AZ30" s="154"/>
      <c r="BA30" s="154"/>
      <c r="BB30" s="155"/>
    </row>
    <row r="31" spans="1:54" s="28" customFormat="1" ht="105" outlineLevel="2">
      <c r="A31" s="73"/>
      <c r="B31" s="107"/>
      <c r="C31" s="108"/>
      <c r="D31" s="91"/>
      <c r="E31" s="131"/>
      <c r="F31" s="343" t="s">
        <v>542</v>
      </c>
      <c r="G31" s="343" t="s">
        <v>545</v>
      </c>
      <c r="H31" s="345" t="s">
        <v>612</v>
      </c>
      <c r="I31" s="87"/>
      <c r="J31" s="83"/>
      <c r="K31" s="83"/>
      <c r="L31" s="82" t="str">
        <f>IF(I31&lt;&gt;0,((VLOOKUP(I31,'1. Standard_Cost'!$B$4:$D$9,2)+VLOOKUP(I31,'1. Standard_Cost'!$B$4:$D$9,3))*J31*K31),"0")</f>
        <v>0</v>
      </c>
      <c r="M31" s="82">
        <f>L31*'1. Standard_Cost'!$F$4</f>
        <v>0</v>
      </c>
      <c r="N31" s="338"/>
      <c r="O31" s="338"/>
      <c r="P31" s="338"/>
      <c r="Q31" s="338"/>
      <c r="R31" s="84">
        <f>'1. Standard_Cost'!$B$13*N31*P31</f>
        <v>0</v>
      </c>
      <c r="S31" s="84">
        <f>N31*O31*P31*'1. Standard_Cost'!$C$13</f>
        <v>0</v>
      </c>
      <c r="T31" s="84">
        <f>N31*P31*Q31*'1. Standard_Cost'!$D$13</f>
        <v>0</v>
      </c>
      <c r="U31" s="84">
        <f>N31*O31*'1. Standard_Cost'!$E$13</f>
        <v>0</v>
      </c>
      <c r="V31" s="83"/>
      <c r="W31" s="83"/>
      <c r="X31" s="83"/>
      <c r="Y31" s="84">
        <f>+V31*((X31*'1. Standard_Cost'!$B$17)+(W31*X31*'1. Standard_Cost'!$C$17))</f>
        <v>0</v>
      </c>
      <c r="Z31" s="83"/>
      <c r="AA31" s="83"/>
      <c r="AB31" s="84">
        <f>+Z31*'1. Standard_Cost'!$B$21+AA31*'1. Standard_Cost'!$C$21</f>
        <v>0</v>
      </c>
      <c r="AC31" s="85"/>
      <c r="AD31" s="86"/>
      <c r="AE31" s="84">
        <f>SUM(AD31,AC31,AB31,Y31,U31,T31,S31,R31)*'1. Standard_Cost'!$B$29</f>
        <v>0</v>
      </c>
      <c r="AF31" s="84">
        <f t="shared" si="33"/>
        <v>0</v>
      </c>
      <c r="AG31" s="83"/>
      <c r="AH31" s="83"/>
      <c r="AI31" s="83"/>
      <c r="AJ31" s="87"/>
      <c r="AK31" s="87"/>
      <c r="AL31" s="87"/>
      <c r="AM31" s="84">
        <f>AG31*'1. Standard_Cost'!$B$25+'Incremental_Cost Year 6'!AH31*'1. Standard_Cost'!$C$25+'Incremental_Cost Year 6'!AI31*'1. Standard_Cost'!$D$25+'Incremental_Cost Year 6'!AJ31+'Incremental_Cost Year 6'!AL31+AK31</f>
        <v>0</v>
      </c>
      <c r="AN31" s="84">
        <f>AM31*'1. Standard_Cost'!$C$29</f>
        <v>0</v>
      </c>
      <c r="AO31" s="273"/>
      <c r="AP31" s="144"/>
      <c r="AQ31" s="113">
        <f t="shared" si="34"/>
        <v>0</v>
      </c>
      <c r="AR31" s="113">
        <f t="shared" si="35"/>
        <v>0</v>
      </c>
      <c r="AS31" s="113">
        <f t="shared" si="36"/>
        <v>0</v>
      </c>
      <c r="AT31" s="113">
        <f t="shared" si="37"/>
        <v>0</v>
      </c>
      <c r="AU31" s="154"/>
      <c r="AV31" s="154"/>
      <c r="AW31" s="154"/>
      <c r="AX31" s="154"/>
      <c r="AY31" s="154"/>
      <c r="AZ31" s="154"/>
      <c r="BA31" s="154"/>
      <c r="BB31" s="155"/>
    </row>
    <row r="32" spans="1:54" s="28" customFormat="1" ht="31.5" outlineLevel="1">
      <c r="A32" s="73"/>
      <c r="B32" s="111"/>
      <c r="C32" s="112"/>
      <c r="D32" s="101" t="s">
        <v>547</v>
      </c>
      <c r="E32" s="94" t="s">
        <v>546</v>
      </c>
      <c r="F32" s="344" t="s">
        <v>542</v>
      </c>
      <c r="G32" s="344">
        <v>2026</v>
      </c>
      <c r="H32" s="220" t="s">
        <v>192</v>
      </c>
      <c r="I32" s="156"/>
      <c r="J32" s="156"/>
      <c r="K32" s="156"/>
      <c r="L32" s="84">
        <f>SUM(L26:L31)</f>
        <v>0</v>
      </c>
      <c r="M32" s="84">
        <f>SUM(M26:M31)</f>
        <v>0</v>
      </c>
      <c r="N32" s="329"/>
      <c r="O32" s="156"/>
      <c r="P32" s="156"/>
      <c r="Q32" s="157"/>
      <c r="R32" s="84">
        <f t="shared" ref="R32:U32" si="38">SUM(R26:R31)</f>
        <v>0</v>
      </c>
      <c r="S32" s="84">
        <f t="shared" si="38"/>
        <v>0</v>
      </c>
      <c r="T32" s="84">
        <f t="shared" si="38"/>
        <v>0</v>
      </c>
      <c r="U32" s="84">
        <f t="shared" si="38"/>
        <v>0</v>
      </c>
      <c r="V32" s="156"/>
      <c r="W32" s="156"/>
      <c r="X32" s="156"/>
      <c r="Y32" s="84">
        <f>SUM(Y26:Y31)</f>
        <v>0</v>
      </c>
      <c r="Z32" s="156"/>
      <c r="AA32" s="156"/>
      <c r="AB32" s="84">
        <f t="shared" ref="AB32:AF32" si="39">SUM(AB26:AB31)</f>
        <v>0</v>
      </c>
      <c r="AC32" s="84">
        <f t="shared" si="39"/>
        <v>0</v>
      </c>
      <c r="AD32" s="84">
        <f t="shared" si="39"/>
        <v>0</v>
      </c>
      <c r="AE32" s="84">
        <f t="shared" si="39"/>
        <v>0</v>
      </c>
      <c r="AF32" s="84">
        <f t="shared" si="39"/>
        <v>0</v>
      </c>
      <c r="AG32" s="156"/>
      <c r="AH32" s="156"/>
      <c r="AI32" s="156"/>
      <c r="AJ32" s="84">
        <f t="shared" ref="AJ32:AN32" si="40">SUM(AJ26:AJ31)</f>
        <v>0</v>
      </c>
      <c r="AK32" s="84">
        <f t="shared" si="40"/>
        <v>0</v>
      </c>
      <c r="AL32" s="84">
        <f t="shared" si="40"/>
        <v>0</v>
      </c>
      <c r="AM32" s="84">
        <f t="shared" si="40"/>
        <v>0</v>
      </c>
      <c r="AN32" s="84">
        <f t="shared" si="40"/>
        <v>0</v>
      </c>
      <c r="AO32" s="157"/>
      <c r="AP32" s="158"/>
      <c r="AQ32" s="84">
        <f t="shared" ref="AQ32:BB32" si="41">SUM(AQ26:AQ31)</f>
        <v>0</v>
      </c>
      <c r="AR32" s="84">
        <f t="shared" si="41"/>
        <v>0</v>
      </c>
      <c r="AS32" s="84">
        <f t="shared" si="41"/>
        <v>0</v>
      </c>
      <c r="AT32" s="84">
        <f t="shared" si="41"/>
        <v>0</v>
      </c>
      <c r="AU32" s="84">
        <f t="shared" si="41"/>
        <v>0</v>
      </c>
      <c r="AV32" s="84">
        <f t="shared" si="41"/>
        <v>0</v>
      </c>
      <c r="AW32" s="84">
        <f t="shared" si="41"/>
        <v>0</v>
      </c>
      <c r="AX32" s="84">
        <f t="shared" si="41"/>
        <v>0</v>
      </c>
      <c r="AY32" s="84">
        <f t="shared" si="41"/>
        <v>0</v>
      </c>
      <c r="AZ32" s="84">
        <f t="shared" si="41"/>
        <v>0</v>
      </c>
      <c r="BA32" s="84">
        <f t="shared" si="41"/>
        <v>0</v>
      </c>
      <c r="BB32" s="84">
        <f t="shared" si="41"/>
        <v>0</v>
      </c>
    </row>
    <row r="33" spans="1:54" s="30" customFormat="1" ht="58.9" customHeight="1">
      <c r="A33" s="78"/>
      <c r="B33" s="179"/>
      <c r="C33" s="542" t="s">
        <v>548</v>
      </c>
      <c r="D33" s="542"/>
      <c r="E33" s="542"/>
      <c r="F33" s="128"/>
      <c r="G33" s="127"/>
      <c r="H33" s="342" t="s">
        <v>59</v>
      </c>
      <c r="I33" s="247"/>
      <c r="J33" s="247"/>
      <c r="K33" s="247"/>
      <c r="L33" s="248">
        <f>SUM(L38,L45,L49)</f>
        <v>0</v>
      </c>
      <c r="M33" s="248">
        <f>SUM(M38,M45,M49)</f>
        <v>0</v>
      </c>
      <c r="N33" s="361"/>
      <c r="O33" s="361"/>
      <c r="P33" s="361"/>
      <c r="Q33" s="361"/>
      <c r="R33" s="248">
        <f t="shared" ref="R33:U33" si="42">SUM(R38,R45,R49)</f>
        <v>0</v>
      </c>
      <c r="S33" s="248">
        <f t="shared" si="42"/>
        <v>0</v>
      </c>
      <c r="T33" s="248">
        <f t="shared" si="42"/>
        <v>0</v>
      </c>
      <c r="U33" s="248">
        <f t="shared" si="42"/>
        <v>0</v>
      </c>
      <c r="V33" s="248"/>
      <c r="W33" s="248"/>
      <c r="X33" s="248"/>
      <c r="Y33" s="248">
        <f t="shared" ref="Y33:AF33" si="43">SUM(Y38,Y45,Y49)</f>
        <v>0</v>
      </c>
      <c r="Z33" s="248">
        <f t="shared" si="43"/>
        <v>0</v>
      </c>
      <c r="AA33" s="248">
        <f t="shared" si="43"/>
        <v>0</v>
      </c>
      <c r="AB33" s="248">
        <f t="shared" si="43"/>
        <v>0</v>
      </c>
      <c r="AC33" s="248">
        <f t="shared" si="43"/>
        <v>0</v>
      </c>
      <c r="AD33" s="248">
        <f t="shared" si="43"/>
        <v>0</v>
      </c>
      <c r="AE33" s="248">
        <f t="shared" si="43"/>
        <v>0</v>
      </c>
      <c r="AF33" s="248">
        <f t="shared" si="43"/>
        <v>0</v>
      </c>
      <c r="AG33" s="248"/>
      <c r="AH33" s="248"/>
      <c r="AI33" s="248"/>
      <c r="AJ33" s="248">
        <f t="shared" ref="AJ33:AN33" si="44">SUM(AJ38,AJ45,AJ49)</f>
        <v>0</v>
      </c>
      <c r="AK33" s="248">
        <f t="shared" si="44"/>
        <v>0</v>
      </c>
      <c r="AL33" s="248">
        <f t="shared" si="44"/>
        <v>0</v>
      </c>
      <c r="AM33" s="248">
        <f t="shared" si="44"/>
        <v>0</v>
      </c>
      <c r="AN33" s="248">
        <f t="shared" si="44"/>
        <v>0</v>
      </c>
      <c r="AO33" s="248"/>
      <c r="AP33" s="149"/>
      <c r="AQ33" s="248">
        <f t="shared" ref="AQ33:BB33" si="45">SUM(AQ38,AQ45,AQ49)</f>
        <v>0</v>
      </c>
      <c r="AR33" s="248">
        <f t="shared" si="45"/>
        <v>0</v>
      </c>
      <c r="AS33" s="248">
        <f t="shared" si="45"/>
        <v>0</v>
      </c>
      <c r="AT33" s="248">
        <f t="shared" si="45"/>
        <v>0</v>
      </c>
      <c r="AU33" s="248">
        <f t="shared" si="45"/>
        <v>0</v>
      </c>
      <c r="AV33" s="248">
        <f t="shared" si="45"/>
        <v>0</v>
      </c>
      <c r="AW33" s="248">
        <f t="shared" si="45"/>
        <v>0</v>
      </c>
      <c r="AX33" s="248">
        <f t="shared" si="45"/>
        <v>0</v>
      </c>
      <c r="AY33" s="248">
        <f t="shared" si="45"/>
        <v>0</v>
      </c>
      <c r="AZ33" s="248">
        <f t="shared" si="45"/>
        <v>0</v>
      </c>
      <c r="BA33" s="248">
        <f t="shared" si="45"/>
        <v>0</v>
      </c>
      <c r="BB33" s="248">
        <f t="shared" si="45"/>
        <v>0</v>
      </c>
    </row>
    <row r="34" spans="1:54" s="28" customFormat="1" ht="141.75" outlineLevel="2">
      <c r="A34" s="73"/>
      <c r="B34" s="107"/>
      <c r="C34" s="108"/>
      <c r="D34" s="197"/>
      <c r="E34" s="182"/>
      <c r="F34" s="343" t="s">
        <v>541</v>
      </c>
      <c r="G34" s="343" t="s">
        <v>545</v>
      </c>
      <c r="H34" s="70" t="s">
        <v>613</v>
      </c>
      <c r="I34" s="87"/>
      <c r="J34" s="83"/>
      <c r="K34" s="83"/>
      <c r="L34" s="82" t="str">
        <f>IF(I34&lt;&gt;0,((VLOOKUP(I34,'1. Standard_Cost'!$B$4:$D$9,2)+VLOOKUP(I34,'1. Standard_Cost'!$B$4:$D$9,3))*J34*K34),"0")</f>
        <v>0</v>
      </c>
      <c r="M34" s="82">
        <f>L34*'1. Standard_Cost'!$F$4</f>
        <v>0</v>
      </c>
      <c r="N34" s="83"/>
      <c r="O34" s="83"/>
      <c r="P34" s="83"/>
      <c r="Q34" s="83"/>
      <c r="R34" s="84">
        <f>'1. Standard_Cost'!$B$13*N34*P34</f>
        <v>0</v>
      </c>
      <c r="S34" s="84">
        <f>N34*O34*P34*'1. Standard_Cost'!$C$13</f>
        <v>0</v>
      </c>
      <c r="T34" s="84">
        <f>N34*P34*Q34*'1. Standard_Cost'!$D$13</f>
        <v>0</v>
      </c>
      <c r="U34" s="84">
        <f>N34*O34*'1. Standard_Cost'!$E$13</f>
        <v>0</v>
      </c>
      <c r="V34" s="83"/>
      <c r="W34" s="83"/>
      <c r="X34" s="83"/>
      <c r="Y34" s="84">
        <f>+V34*((X34*'1. Standard_Cost'!$B$17)+(W34*X34*'1. Standard_Cost'!$C$17))</f>
        <v>0</v>
      </c>
      <c r="Z34" s="83"/>
      <c r="AA34" s="83"/>
      <c r="AB34" s="84">
        <f>+Z34*'1. Standard_Cost'!$B$21+AA34*'1. Standard_Cost'!$C$21</f>
        <v>0</v>
      </c>
      <c r="AC34" s="85"/>
      <c r="AD34" s="86"/>
      <c r="AE34" s="84">
        <f>SUM(AD34,AC34,AB34,Y34,U34,T34,S34,R34)*'1. Standard_Cost'!$B$29</f>
        <v>0</v>
      </c>
      <c r="AF34" s="84">
        <f t="shared" ref="AF34:AF37" si="46">SUM(AE34,AD34,AC34,AB34,Y34,U34,T34,S34,R34)</f>
        <v>0</v>
      </c>
      <c r="AG34" s="83"/>
      <c r="AH34" s="83"/>
      <c r="AI34" s="83"/>
      <c r="AJ34" s="87"/>
      <c r="AK34" s="87"/>
      <c r="AL34" s="87"/>
      <c r="AM34" s="84">
        <f>AG34*'1. Standard_Cost'!$B$25+'Incremental_Cost Year 6'!AH34*'1. Standard_Cost'!$C$25+'Incremental_Cost Year 6'!AI34*'1. Standard_Cost'!$D$25+'Incremental_Cost Year 6'!AJ34+'Incremental_Cost Year 6'!AL34+AK34</f>
        <v>0</v>
      </c>
      <c r="AN34" s="84">
        <f>AM34*'1. Standard_Cost'!$C$29</f>
        <v>0</v>
      </c>
      <c r="AO34" s="153"/>
      <c r="AP34" s="144"/>
      <c r="AQ34" s="113">
        <f t="shared" ref="AQ34:AQ37" si="47">L34+M34</f>
        <v>0</v>
      </c>
      <c r="AR34" s="113">
        <f t="shared" ref="AR34:AR37" si="48">AF34</f>
        <v>0</v>
      </c>
      <c r="AS34" s="113">
        <f t="shared" ref="AS34:AS37" si="49">AM34+AN34</f>
        <v>0</v>
      </c>
      <c r="AT34" s="113">
        <f t="shared" ref="AT34:AT37" si="50">SUM(AQ34,AR34,AS34)</f>
        <v>0</v>
      </c>
      <c r="AU34" s="154"/>
      <c r="AV34" s="154"/>
      <c r="AW34" s="154"/>
      <c r="AX34" s="154"/>
      <c r="AY34" s="154"/>
      <c r="AZ34" s="154"/>
      <c r="BA34" s="154"/>
      <c r="BB34" s="155">
        <f t="shared" ref="BB34:BB37" si="51">SUM(AU34:BA34)-AT34</f>
        <v>0</v>
      </c>
    </row>
    <row r="35" spans="1:54" s="28" customFormat="1" ht="236.25" outlineLevel="2">
      <c r="A35" s="73"/>
      <c r="B35" s="107"/>
      <c r="C35" s="108"/>
      <c r="D35" s="95"/>
      <c r="E35" s="183"/>
      <c r="F35" s="343">
        <v>2024</v>
      </c>
      <c r="G35" s="343">
        <v>2026</v>
      </c>
      <c r="H35" s="70" t="s">
        <v>775</v>
      </c>
      <c r="I35" s="87"/>
      <c r="J35" s="83"/>
      <c r="K35" s="83"/>
      <c r="L35" s="82" t="str">
        <f>IF(I35&lt;&gt;0,((VLOOKUP(I35,'1. Standard_Cost'!$B$4:$D$9,2)+VLOOKUP(I35,'1. Standard_Cost'!$B$4:$D$9,3))*J35*K35),"0")</f>
        <v>0</v>
      </c>
      <c r="M35" s="82">
        <f>L35*'1. Standard_Cost'!$F$4</f>
        <v>0</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c r="AD35" s="86"/>
      <c r="AE35" s="84">
        <f>SUM(AD35,AC35,AB35,Y35,U35,T35,S35,R35)*'1. Standard_Cost'!$B$29</f>
        <v>0</v>
      </c>
      <c r="AF35" s="84">
        <f t="shared" si="46"/>
        <v>0</v>
      </c>
      <c r="AG35" s="83"/>
      <c r="AH35" s="83"/>
      <c r="AI35" s="83"/>
      <c r="AJ35" s="87"/>
      <c r="AK35" s="87"/>
      <c r="AL35" s="87"/>
      <c r="AM35" s="84">
        <f>AG35*'1. Standard_Cost'!$B$25+'Incremental_Cost Year 6'!AH35*'1. Standard_Cost'!$C$25+'Incremental_Cost Year 6'!AI35*'1. Standard_Cost'!$D$25+'Incremental_Cost Year 6'!AJ35+'Incremental_Cost Year 6'!AL35+AK35</f>
        <v>0</v>
      </c>
      <c r="AN35" s="84">
        <f>AM35*'1. Standard_Cost'!$C$29</f>
        <v>0</v>
      </c>
      <c r="AO35" s="153"/>
      <c r="AP35" s="144"/>
      <c r="AQ35" s="113">
        <f t="shared" si="47"/>
        <v>0</v>
      </c>
      <c r="AR35" s="113">
        <f t="shared" si="48"/>
        <v>0</v>
      </c>
      <c r="AS35" s="113">
        <f t="shared" si="49"/>
        <v>0</v>
      </c>
      <c r="AT35" s="113">
        <f t="shared" si="50"/>
        <v>0</v>
      </c>
      <c r="AU35" s="154"/>
      <c r="AV35" s="154"/>
      <c r="AW35" s="154"/>
      <c r="AX35" s="154"/>
      <c r="AY35" s="154"/>
      <c r="AZ35" s="154"/>
      <c r="BA35" s="154"/>
      <c r="BB35" s="155">
        <f t="shared" si="51"/>
        <v>0</v>
      </c>
    </row>
    <row r="36" spans="1:54" s="28" customFormat="1" ht="94.5" outlineLevel="2">
      <c r="A36" s="73"/>
      <c r="B36" s="107"/>
      <c r="C36" s="108"/>
      <c r="D36" s="95"/>
      <c r="E36" s="183"/>
      <c r="F36" s="343">
        <v>2024</v>
      </c>
      <c r="G36" s="343">
        <v>2026</v>
      </c>
      <c r="H36" s="67" t="s">
        <v>694</v>
      </c>
      <c r="I36" s="87"/>
      <c r="J36" s="83"/>
      <c r="K36" s="83"/>
      <c r="L36" s="82" t="str">
        <f>IF(I36&lt;&gt;0,((VLOOKUP(I36,'1. Standard_Cost'!$B$4:$D$9,2)+VLOOKUP(I36,'1. Standard_Cost'!$B$4:$D$9,3))*J36*K36),"0")</f>
        <v>0</v>
      </c>
      <c r="M36" s="82">
        <f>L36*'1. Standard_Cost'!$F$4</f>
        <v>0</v>
      </c>
      <c r="N36" s="83"/>
      <c r="O36" s="83"/>
      <c r="P36" s="83"/>
      <c r="Q36" s="83"/>
      <c r="R36" s="84">
        <f>'1. Standard_Cost'!$B$13*N36*P36</f>
        <v>0</v>
      </c>
      <c r="S36" s="84">
        <f>N36*O36*P36*'1. Standard_Cost'!$C$13</f>
        <v>0</v>
      </c>
      <c r="T36" s="84">
        <f>N36*P36*Q36*'1. Standard_Cost'!$D$13</f>
        <v>0</v>
      </c>
      <c r="U36" s="84">
        <f>N36*O36*'1. Standard_Cost'!$E$13</f>
        <v>0</v>
      </c>
      <c r="V36" s="83"/>
      <c r="W36" s="83"/>
      <c r="X36" s="83"/>
      <c r="Y36" s="84">
        <f>+V36*((X36*'1. Standard_Cost'!$B$17)+(W36*X36*'1. Standard_Cost'!$C$17))</f>
        <v>0</v>
      </c>
      <c r="Z36" s="83"/>
      <c r="AA36" s="83"/>
      <c r="AB36" s="84">
        <f>+Z36*'1. Standard_Cost'!$B$21+AA36*'1. Standard_Cost'!$C$21</f>
        <v>0</v>
      </c>
      <c r="AC36" s="85"/>
      <c r="AD36" s="86"/>
      <c r="AE36" s="84">
        <f>SUM(AD36,AC36,AB36,Y36,U36,T36,S36,R36)*'1. Standard_Cost'!$B$29</f>
        <v>0</v>
      </c>
      <c r="AF36" s="84">
        <f t="shared" ref="AF36" si="52">SUM(AE36,AD36,AC36,AB36,Y36,U36,T36,S36,R36)</f>
        <v>0</v>
      </c>
      <c r="AG36" s="83"/>
      <c r="AH36" s="83"/>
      <c r="AI36" s="83"/>
      <c r="AJ36" s="87"/>
      <c r="AK36" s="87"/>
      <c r="AL36" s="87"/>
      <c r="AM36" s="84">
        <f>AG36*'1. Standard_Cost'!$B$25+'Incremental_Cost Year 6'!AH36*'1. Standard_Cost'!$C$25+'Incremental_Cost Year 6'!AI36*'1. Standard_Cost'!$D$25+'Incremental_Cost Year 6'!AJ36+'Incremental_Cost Year 6'!AL36+AK36</f>
        <v>0</v>
      </c>
      <c r="AN36" s="84">
        <f>AM36*'1. Standard_Cost'!$C$29</f>
        <v>0</v>
      </c>
      <c r="AO36" s="153"/>
      <c r="AP36" s="144"/>
      <c r="AQ36" s="113">
        <f t="shared" ref="AQ36" si="53">L36+M36</f>
        <v>0</v>
      </c>
      <c r="AR36" s="113">
        <f t="shared" ref="AR36" si="54">AF36</f>
        <v>0</v>
      </c>
      <c r="AS36" s="113">
        <f t="shared" ref="AS36" si="55">AM36+AN36</f>
        <v>0</v>
      </c>
      <c r="AT36" s="113">
        <f t="shared" ref="AT36" si="56">SUM(AQ36,AR36,AS36)</f>
        <v>0</v>
      </c>
      <c r="AU36" s="154"/>
      <c r="AV36" s="154"/>
      <c r="AW36" s="154"/>
      <c r="AX36" s="154"/>
      <c r="AY36" s="154"/>
      <c r="AZ36" s="154"/>
      <c r="BA36" s="154"/>
      <c r="BB36" s="155">
        <f t="shared" ref="BB36" si="57">SUM(AU36:BA36)-AT36</f>
        <v>0</v>
      </c>
    </row>
    <row r="37" spans="1:54" s="28" customFormat="1" ht="70.5" customHeight="1" outlineLevel="2">
      <c r="A37" s="73"/>
      <c r="B37" s="107"/>
      <c r="C37" s="108"/>
      <c r="D37" s="88"/>
      <c r="E37" s="184"/>
      <c r="F37" s="343" t="s">
        <v>550</v>
      </c>
      <c r="G37" s="343" t="s">
        <v>545</v>
      </c>
      <c r="H37" s="67" t="s">
        <v>695</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c r="AD37" s="86"/>
      <c r="AE37" s="84">
        <f>SUM(AD37,AC37,AB37,Y37,U37,T37,S37,R37)*'1. Standard_Cost'!$B$29</f>
        <v>0</v>
      </c>
      <c r="AF37" s="84">
        <f t="shared" si="46"/>
        <v>0</v>
      </c>
      <c r="AG37" s="83"/>
      <c r="AH37" s="83"/>
      <c r="AI37" s="83"/>
      <c r="AJ37" s="87"/>
      <c r="AK37" s="87"/>
      <c r="AL37" s="87"/>
      <c r="AM37" s="84">
        <f>AG37*'1. Standard_Cost'!$B$25+'Incremental_Cost Year 6'!AH37*'1. Standard_Cost'!$C$25+'Incremental_Cost Year 6'!AI37*'1. Standard_Cost'!$D$25+'Incremental_Cost Year 6'!AJ37+'Incremental_Cost Year 6'!AL37+AK37</f>
        <v>0</v>
      </c>
      <c r="AN37" s="84">
        <f>AM37*'1. Standard_Cost'!$C$29</f>
        <v>0</v>
      </c>
      <c r="AO37" s="87"/>
      <c r="AP37" s="144"/>
      <c r="AQ37" s="113">
        <f t="shared" si="47"/>
        <v>0</v>
      </c>
      <c r="AR37" s="113">
        <f t="shared" si="48"/>
        <v>0</v>
      </c>
      <c r="AS37" s="113">
        <f t="shared" si="49"/>
        <v>0</v>
      </c>
      <c r="AT37" s="113">
        <f t="shared" si="50"/>
        <v>0</v>
      </c>
      <c r="AU37" s="154">
        <f>AT37</f>
        <v>0</v>
      </c>
      <c r="AV37" s="154"/>
      <c r="AW37" s="154"/>
      <c r="AX37" s="154"/>
      <c r="AY37" s="154"/>
      <c r="AZ37" s="154"/>
      <c r="BA37" s="154"/>
      <c r="BB37" s="155">
        <f t="shared" si="51"/>
        <v>0</v>
      </c>
    </row>
    <row r="38" spans="1:54" s="28" customFormat="1" ht="78.75" outlineLevel="2">
      <c r="A38" s="73"/>
      <c r="B38" s="111"/>
      <c r="C38" s="302"/>
      <c r="D38" s="69" t="s">
        <v>683</v>
      </c>
      <c r="E38" s="69" t="s">
        <v>549</v>
      </c>
      <c r="F38" s="75">
        <v>2024</v>
      </c>
      <c r="G38" s="75">
        <v>2026</v>
      </c>
      <c r="H38" s="220" t="s">
        <v>174</v>
      </c>
      <c r="I38" s="156"/>
      <c r="J38" s="156"/>
      <c r="K38" s="156"/>
      <c r="L38" s="84">
        <f>SUM(L34:L37)</f>
        <v>0</v>
      </c>
      <c r="M38" s="84">
        <f>SUM(M34:M37)</f>
        <v>0</v>
      </c>
      <c r="N38" s="84"/>
      <c r="O38" s="156"/>
      <c r="P38" s="156"/>
      <c r="Q38" s="156"/>
      <c r="R38" s="84">
        <f>SUM(R34:R37)</f>
        <v>0</v>
      </c>
      <c r="S38" s="84">
        <f>SUM(S34:S37)</f>
        <v>0</v>
      </c>
      <c r="T38" s="84">
        <f>SUM(T34:T37)</f>
        <v>0</v>
      </c>
      <c r="U38" s="84">
        <f>SUM(U34:U37)</f>
        <v>0</v>
      </c>
      <c r="V38" s="156"/>
      <c r="W38" s="156"/>
      <c r="X38" s="156"/>
      <c r="Y38" s="84">
        <f>SUM(Y34:Y37)</f>
        <v>0</v>
      </c>
      <c r="Z38" s="156"/>
      <c r="AA38" s="156"/>
      <c r="AB38" s="84">
        <f>SUM(AB34:AB37)</f>
        <v>0</v>
      </c>
      <c r="AC38" s="84">
        <f>SUM(AC34:AC37)</f>
        <v>0</v>
      </c>
      <c r="AD38" s="84">
        <f>SUM(AD34:AD37)</f>
        <v>0</v>
      </c>
      <c r="AE38" s="84">
        <f>SUM(AE34:AE37)</f>
        <v>0</v>
      </c>
      <c r="AF38" s="84">
        <f>SUM(AF34:AF37)</f>
        <v>0</v>
      </c>
      <c r="AG38" s="156"/>
      <c r="AH38" s="156"/>
      <c r="AI38" s="156"/>
      <c r="AJ38" s="84">
        <f>SUM(AJ34:AJ37)</f>
        <v>0</v>
      </c>
      <c r="AK38" s="84">
        <f>SUM(AK34:AK37)</f>
        <v>0</v>
      </c>
      <c r="AL38" s="84">
        <f>SUM(AL34:AL37)</f>
        <v>0</v>
      </c>
      <c r="AM38" s="84">
        <f>SUM(AM34:AM37)</f>
        <v>0</v>
      </c>
      <c r="AN38" s="84">
        <f>SUM(AN34:AN37)</f>
        <v>0</v>
      </c>
      <c r="AO38" s="157"/>
      <c r="AP38" s="158"/>
      <c r="AQ38" s="84">
        <f t="shared" ref="AQ38:BB38" si="58">SUM(AQ34:AQ37)</f>
        <v>0</v>
      </c>
      <c r="AR38" s="84">
        <f t="shared" si="58"/>
        <v>0</v>
      </c>
      <c r="AS38" s="84">
        <f t="shared" si="58"/>
        <v>0</v>
      </c>
      <c r="AT38" s="84">
        <f t="shared" si="58"/>
        <v>0</v>
      </c>
      <c r="AU38" s="84">
        <f t="shared" si="58"/>
        <v>0</v>
      </c>
      <c r="AV38" s="84">
        <f t="shared" si="58"/>
        <v>0</v>
      </c>
      <c r="AW38" s="84">
        <f t="shared" si="58"/>
        <v>0</v>
      </c>
      <c r="AX38" s="84">
        <f t="shared" si="58"/>
        <v>0</v>
      </c>
      <c r="AY38" s="84">
        <f t="shared" si="58"/>
        <v>0</v>
      </c>
      <c r="AZ38" s="84">
        <f t="shared" si="58"/>
        <v>0</v>
      </c>
      <c r="BA38" s="84">
        <f t="shared" si="58"/>
        <v>0</v>
      </c>
      <c r="BB38" s="84">
        <f t="shared" si="58"/>
        <v>0</v>
      </c>
    </row>
    <row r="39" spans="1:54" s="28" customFormat="1" ht="157.5" outlineLevel="2">
      <c r="A39" s="73"/>
      <c r="B39" s="107"/>
      <c r="C39" s="108"/>
      <c r="D39" s="88"/>
      <c r="E39" s="183"/>
      <c r="F39" s="343" t="s">
        <v>542</v>
      </c>
      <c r="G39" s="343" t="s">
        <v>550</v>
      </c>
      <c r="H39" s="70" t="s">
        <v>614</v>
      </c>
      <c r="I39" s="87"/>
      <c r="J39" s="83"/>
      <c r="K39" s="83"/>
      <c r="L39" s="82" t="str">
        <f>IF(I39&lt;&gt;0,((VLOOKUP(I39,'1. Standard_Cost'!$B$4:$D$9,2)+VLOOKUP(I39,'1. Standard_Cost'!$B$4:$D$9,3))*J39*K39),"0")</f>
        <v>0</v>
      </c>
      <c r="M39" s="82">
        <f>L39*'1. Standard_Cost'!$F$4</f>
        <v>0</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c r="AD39" s="86"/>
      <c r="AE39" s="84">
        <f>SUM(AD39,AC39,AB39,Y39,U39,T39,S39,R39)*'1. Standard_Cost'!$B$29</f>
        <v>0</v>
      </c>
      <c r="AF39" s="84">
        <f t="shared" ref="AF39:AF40" si="59">SUM(AE39,AD39,AC39,AB39,Y39,U39,T39,S39,R39)</f>
        <v>0</v>
      </c>
      <c r="AG39" s="83"/>
      <c r="AH39" s="83"/>
      <c r="AI39" s="83"/>
      <c r="AJ39" s="87"/>
      <c r="AK39" s="87"/>
      <c r="AL39" s="87"/>
      <c r="AM39" s="84">
        <f>AG39*'1. Standard_Cost'!$B$25+'Incremental_Cost Year 6'!AH39*'1. Standard_Cost'!$C$25+'Incremental_Cost Year 6'!AI39*'1. Standard_Cost'!$D$25+'Incremental_Cost Year 6'!AJ39+'Incremental_Cost Year 6'!AL39+AK39</f>
        <v>0</v>
      </c>
      <c r="AN39" s="84">
        <f>AM39*'1. Standard_Cost'!$C$29</f>
        <v>0</v>
      </c>
      <c r="AO39" s="87"/>
      <c r="AP39" s="144"/>
      <c r="AQ39" s="113">
        <f t="shared" ref="AQ39:AQ44" si="60">L39+M39</f>
        <v>0</v>
      </c>
      <c r="AR39" s="113">
        <f t="shared" ref="AR39:AR44" si="61">AF39</f>
        <v>0</v>
      </c>
      <c r="AS39" s="113">
        <f t="shared" ref="AS39:AS44" si="62">AM39+AN39</f>
        <v>0</v>
      </c>
      <c r="AT39" s="113">
        <f t="shared" ref="AT39:AT44" si="63">SUM(AQ39,AR39,AS39)</f>
        <v>0</v>
      </c>
      <c r="AU39" s="154"/>
      <c r="AV39" s="154"/>
      <c r="AW39" s="154"/>
      <c r="AX39" s="154"/>
      <c r="AY39" s="154"/>
      <c r="AZ39" s="154"/>
      <c r="BA39" s="154"/>
      <c r="BB39" s="155">
        <f t="shared" ref="BB39:BB44" si="64">SUM(AU39:BA39)-AT39</f>
        <v>0</v>
      </c>
    </row>
    <row r="40" spans="1:54" s="28" customFormat="1" ht="57.75" customHeight="1" outlineLevel="2">
      <c r="A40" s="73"/>
      <c r="B40" s="107"/>
      <c r="C40" s="108"/>
      <c r="D40" s="88"/>
      <c r="E40" s="183"/>
      <c r="F40" s="343" t="s">
        <v>542</v>
      </c>
      <c r="G40" s="343" t="s">
        <v>542</v>
      </c>
      <c r="H40" s="70" t="s">
        <v>615</v>
      </c>
      <c r="I40" s="87"/>
      <c r="J40" s="83"/>
      <c r="K40" s="83"/>
      <c r="L40" s="82" t="str">
        <f>IF(I40&lt;&gt;0,((VLOOKUP(I40,'1. Standard_Cost'!$B$4:$D$9,2)+VLOOKUP(I40,'1. Standard_Cost'!$B$4:$D$9,3))*J40*K40),"0")</f>
        <v>0</v>
      </c>
      <c r="M40" s="82">
        <f>L40*'1. Standard_Cost'!$F$4</f>
        <v>0</v>
      </c>
      <c r="N40" s="83"/>
      <c r="O40" s="83"/>
      <c r="P40" s="83"/>
      <c r="Q40" s="83"/>
      <c r="R40" s="84">
        <f>'1. Standard_Cost'!$B$13*N40*P40</f>
        <v>0</v>
      </c>
      <c r="S40" s="84">
        <f>N40*O40*P40*'1. Standard_Cost'!$C$13</f>
        <v>0</v>
      </c>
      <c r="T40" s="84">
        <f>N40*P40*Q40*'1. Standard_Cost'!$D$13</f>
        <v>0</v>
      </c>
      <c r="U40" s="84">
        <f>N40*O40*'1. Standard_Cost'!$E$13</f>
        <v>0</v>
      </c>
      <c r="V40" s="83"/>
      <c r="W40" s="83"/>
      <c r="X40" s="83"/>
      <c r="Y40" s="84">
        <f>+V40*((X40*'1. Standard_Cost'!$B$17)+(W40*X40*'1. Standard_Cost'!$C$17))</f>
        <v>0</v>
      </c>
      <c r="Z40" s="83"/>
      <c r="AA40" s="83"/>
      <c r="AB40" s="84">
        <f>+Z40*'1. Standard_Cost'!$B$21+AA40*'1. Standard_Cost'!$C$21</f>
        <v>0</v>
      </c>
      <c r="AC40" s="85"/>
      <c r="AD40" s="86"/>
      <c r="AE40" s="84">
        <f>SUM(AD40,AC40,AB40,Y40,U40,T40,S40,R40)*'1. Standard_Cost'!$B$29</f>
        <v>0</v>
      </c>
      <c r="AF40" s="84">
        <f t="shared" si="59"/>
        <v>0</v>
      </c>
      <c r="AG40" s="83"/>
      <c r="AH40" s="83"/>
      <c r="AI40" s="83"/>
      <c r="AJ40" s="87"/>
      <c r="AK40" s="87"/>
      <c r="AL40" s="87"/>
      <c r="AM40" s="84">
        <f>AG40*'1. Standard_Cost'!$B$25+'Incremental_Cost Year 6'!AH40*'1. Standard_Cost'!$C$25+'Incremental_Cost Year 6'!AI40*'1. Standard_Cost'!$D$25+'Incremental_Cost Year 6'!AJ40+'Incremental_Cost Year 6'!AL40+AK40</f>
        <v>0</v>
      </c>
      <c r="AN40" s="84">
        <f>AM40*'1. Standard_Cost'!$C$29</f>
        <v>0</v>
      </c>
      <c r="AO40" s="87"/>
      <c r="AP40" s="144"/>
      <c r="AQ40" s="113">
        <f t="shared" si="60"/>
        <v>0</v>
      </c>
      <c r="AR40" s="113">
        <f t="shared" si="61"/>
        <v>0</v>
      </c>
      <c r="AS40" s="113">
        <f t="shared" si="62"/>
        <v>0</v>
      </c>
      <c r="AT40" s="113">
        <f t="shared" si="63"/>
        <v>0</v>
      </c>
      <c r="AU40" s="154"/>
      <c r="AV40" s="154"/>
      <c r="AW40" s="154"/>
      <c r="AX40" s="154"/>
      <c r="AY40" s="154"/>
      <c r="AZ40" s="154"/>
      <c r="BA40" s="154"/>
      <c r="BB40" s="155">
        <f t="shared" si="64"/>
        <v>0</v>
      </c>
    </row>
    <row r="41" spans="1:54" s="28" customFormat="1" ht="88.9" customHeight="1" outlineLevel="2">
      <c r="A41" s="73"/>
      <c r="B41" s="107"/>
      <c r="C41" s="108"/>
      <c r="D41" s="88"/>
      <c r="E41" s="183"/>
      <c r="F41" s="343">
        <v>2024</v>
      </c>
      <c r="G41" s="343">
        <v>2025</v>
      </c>
      <c r="H41" s="70" t="s">
        <v>616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c r="AD41" s="86"/>
      <c r="AE41" s="84">
        <f>SUM(AD41,AC41,AB41,Y41,U41,T41,S41,R41)*'1. Standard_Cost'!$B$29</f>
        <v>0</v>
      </c>
      <c r="AF41" s="84">
        <f>SUM(AE41,AD41,AC41,AB41,Y41,U41,T41,S41,R41)</f>
        <v>0</v>
      </c>
      <c r="AG41" s="83"/>
      <c r="AH41" s="83"/>
      <c r="AI41" s="83"/>
      <c r="AJ41" s="87"/>
      <c r="AK41" s="87"/>
      <c r="AL41" s="87"/>
      <c r="AM41" s="84">
        <f>AG41*'1. Standard_Cost'!$B$25+'Incremental_Cost Year 6'!AH41*'1. Standard_Cost'!$C$25+'Incremental_Cost Year 6'!AI41*'1. Standard_Cost'!$D$25+'Incremental_Cost Year 6'!AJ41+'Incremental_Cost Year 6'!AL41+AK41</f>
        <v>0</v>
      </c>
      <c r="AN41" s="84">
        <f>AM41*'1. Standard_Cost'!$C$29</f>
        <v>0</v>
      </c>
      <c r="AO41" s="87"/>
      <c r="AP41" s="144"/>
      <c r="AQ41" s="113">
        <f t="shared" si="60"/>
        <v>0</v>
      </c>
      <c r="AR41" s="113">
        <f t="shared" si="61"/>
        <v>0</v>
      </c>
      <c r="AS41" s="113">
        <f t="shared" si="62"/>
        <v>0</v>
      </c>
      <c r="AT41" s="113">
        <f t="shared" si="63"/>
        <v>0</v>
      </c>
      <c r="AU41" s="154"/>
      <c r="AV41" s="154"/>
      <c r="AW41" s="154"/>
      <c r="AX41" s="154"/>
      <c r="AY41" s="154"/>
      <c r="AZ41" s="154"/>
      <c r="BA41" s="154"/>
      <c r="BB41" s="155">
        <f t="shared" si="64"/>
        <v>0</v>
      </c>
    </row>
    <row r="42" spans="1:54" s="28" customFormat="1" ht="134.44999999999999" customHeight="1" outlineLevel="2">
      <c r="A42" s="73"/>
      <c r="B42" s="107"/>
      <c r="C42" s="108"/>
      <c r="D42" s="88"/>
      <c r="E42" s="183"/>
      <c r="F42" s="343" t="s">
        <v>542</v>
      </c>
      <c r="G42" s="343" t="s">
        <v>550</v>
      </c>
      <c r="H42" s="70" t="s">
        <v>617</v>
      </c>
      <c r="I42" s="87"/>
      <c r="J42" s="83"/>
      <c r="K42" s="83"/>
      <c r="L42" s="82" t="str">
        <f>IF(I42&lt;&gt;0,((VLOOKUP(I42,'1. Standard_Cost'!$B$4:$D$9,2)+VLOOKUP(I42,'1. Standard_Cost'!$B$4:$D$9,3))*J42*K42),"0")</f>
        <v>0</v>
      </c>
      <c r="M42" s="82">
        <f>L42*'1. Standard_Cost'!$F$4</f>
        <v>0</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c r="AD42" s="86"/>
      <c r="AE42" s="84">
        <f>SUM(AD42,AC42,AB42,Y42,U42,T42,S42,R42)*'1. Standard_Cost'!$B$29</f>
        <v>0</v>
      </c>
      <c r="AF42" s="84">
        <f>SUM(AE42,AD42,AC42,AB42,Y42,U42,T42,S42,R42)</f>
        <v>0</v>
      </c>
      <c r="AG42" s="83"/>
      <c r="AH42" s="83"/>
      <c r="AI42" s="83"/>
      <c r="AJ42" s="87"/>
      <c r="AK42" s="87"/>
      <c r="AL42" s="87"/>
      <c r="AM42" s="84">
        <f>AG42*'1. Standard_Cost'!$B$25+'Incremental_Cost Year 6'!AH42*'1. Standard_Cost'!$C$25+'Incremental_Cost Year 6'!AI42*'1. Standard_Cost'!$D$25+'Incremental_Cost Year 6'!AJ42+'Incremental_Cost Year 6'!AL42+AK42</f>
        <v>0</v>
      </c>
      <c r="AN42" s="84">
        <f>AM42*'1. Standard_Cost'!$C$29</f>
        <v>0</v>
      </c>
      <c r="AO42" s="87"/>
      <c r="AP42" s="144"/>
      <c r="AQ42" s="113">
        <f t="shared" si="60"/>
        <v>0</v>
      </c>
      <c r="AR42" s="113">
        <f t="shared" si="61"/>
        <v>0</v>
      </c>
      <c r="AS42" s="113">
        <f t="shared" si="62"/>
        <v>0</v>
      </c>
      <c r="AT42" s="113">
        <f t="shared" si="63"/>
        <v>0</v>
      </c>
      <c r="AU42" s="154"/>
      <c r="AV42" s="154"/>
      <c r="AW42" s="154"/>
      <c r="AX42" s="154"/>
      <c r="AY42" s="154"/>
      <c r="AZ42" s="154"/>
      <c r="BA42" s="154"/>
      <c r="BB42" s="155">
        <f t="shared" si="64"/>
        <v>0</v>
      </c>
    </row>
    <row r="43" spans="1:54" s="28" customFormat="1" ht="141.75" outlineLevel="2">
      <c r="A43" s="73"/>
      <c r="B43" s="107"/>
      <c r="C43" s="108"/>
      <c r="D43" s="88"/>
      <c r="E43" s="183"/>
      <c r="F43" s="343" t="s">
        <v>541</v>
      </c>
      <c r="G43" s="343">
        <v>2026</v>
      </c>
      <c r="H43" s="70" t="s">
        <v>618</v>
      </c>
      <c r="I43" s="87"/>
      <c r="J43" s="83"/>
      <c r="K43" s="83"/>
      <c r="L43" s="82" t="str">
        <f>IF(I43&lt;&gt;0,((VLOOKUP(I43,'1. Standard_Cost'!$B$4:$D$9,2)+VLOOKUP(I43,'1. Standard_Cost'!$B$4:$D$9,3))*J43*K43),"0")</f>
        <v>0</v>
      </c>
      <c r="M43" s="82">
        <f>L43*'1. Standard_Cost'!$F$4</f>
        <v>0</v>
      </c>
      <c r="N43" s="83"/>
      <c r="O43" s="83"/>
      <c r="P43" s="83"/>
      <c r="Q43" s="83"/>
      <c r="R43" s="84">
        <f>'1. Standard_Cost'!$B$13*N43*P43</f>
        <v>0</v>
      </c>
      <c r="S43" s="84">
        <f>N43*O43*P43*'1. Standard_Cost'!$C$13</f>
        <v>0</v>
      </c>
      <c r="T43" s="84">
        <f>N43*P43*Q43*'1. Standard_Cost'!$D$13</f>
        <v>0</v>
      </c>
      <c r="U43" s="84">
        <f>N43*O43*'1. Standard_Cost'!$E$13</f>
        <v>0</v>
      </c>
      <c r="V43" s="83"/>
      <c r="W43" s="83"/>
      <c r="X43" s="83"/>
      <c r="Y43" s="84">
        <f>+V43*((X43*'1. Standard_Cost'!$B$17)+(W43*X43*'1. Standard_Cost'!$C$17))</f>
        <v>0</v>
      </c>
      <c r="Z43" s="83"/>
      <c r="AA43" s="83"/>
      <c r="AB43" s="84">
        <f>+Z43*'1. Standard_Cost'!$B$21+AA43*'1. Standard_Cost'!$C$21</f>
        <v>0</v>
      </c>
      <c r="AC43" s="85"/>
      <c r="AD43" s="86"/>
      <c r="AE43" s="84">
        <f>SUM(AD43,AC43,AB43,Y43,U43,T43,S43,R43)*'1. Standard_Cost'!$B$29</f>
        <v>0</v>
      </c>
      <c r="AF43" s="84">
        <f>SUM(AE43,AD43,AC43,AB43,Y43,U43,T43,S43,R43)</f>
        <v>0</v>
      </c>
      <c r="AG43" s="83"/>
      <c r="AH43" s="83"/>
      <c r="AI43" s="83"/>
      <c r="AJ43" s="87"/>
      <c r="AK43" s="87"/>
      <c r="AL43" s="87"/>
      <c r="AM43" s="84">
        <f>AG43*'1. Standard_Cost'!$B$25+'Incremental_Cost Year 6'!AH43*'1. Standard_Cost'!$C$25+'Incremental_Cost Year 6'!AI43*'1. Standard_Cost'!$D$25+'Incremental_Cost Year 6'!AJ43+'Incremental_Cost Year 6'!AL43+AK43</f>
        <v>0</v>
      </c>
      <c r="AN43" s="84">
        <f>AM43*'1. Standard_Cost'!$C$29</f>
        <v>0</v>
      </c>
      <c r="AO43" s="87"/>
      <c r="AP43" s="144"/>
      <c r="AQ43" s="113">
        <f t="shared" si="60"/>
        <v>0</v>
      </c>
      <c r="AR43" s="113">
        <f t="shared" si="61"/>
        <v>0</v>
      </c>
      <c r="AS43" s="113">
        <f t="shared" si="62"/>
        <v>0</v>
      </c>
      <c r="AT43" s="113">
        <f t="shared" si="63"/>
        <v>0</v>
      </c>
      <c r="AU43" s="154"/>
      <c r="AV43" s="154"/>
      <c r="AW43" s="154"/>
      <c r="AX43" s="154"/>
      <c r="AY43" s="154"/>
      <c r="AZ43" s="154"/>
      <c r="BA43" s="154"/>
      <c r="BB43" s="155">
        <f t="shared" si="64"/>
        <v>0</v>
      </c>
    </row>
    <row r="44" spans="1:54" s="28" customFormat="1" ht="78.75" outlineLevel="2">
      <c r="A44" s="73"/>
      <c r="B44" s="107"/>
      <c r="C44" s="108"/>
      <c r="D44" s="88"/>
      <c r="E44" s="183"/>
      <c r="F44" s="343">
        <v>2024</v>
      </c>
      <c r="G44" s="343">
        <v>2026</v>
      </c>
      <c r="H44" s="70" t="s">
        <v>696</v>
      </c>
      <c r="I44" s="87"/>
      <c r="J44" s="254"/>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6'!AH44*'1. Standard_Cost'!$C$25+'Incremental_Cost Year 6'!AI44*'1. Standard_Cost'!$D$25+'Incremental_Cost Year 6'!AJ44+'Incremental_Cost Year 6'!AL44+AK44</f>
        <v>0</v>
      </c>
      <c r="AN44" s="84">
        <f>AM44*'1. Standard_Cost'!$C$29</f>
        <v>0</v>
      </c>
      <c r="AO44" s="87"/>
      <c r="AP44" s="144"/>
      <c r="AQ44" s="113">
        <f t="shared" si="60"/>
        <v>0</v>
      </c>
      <c r="AR44" s="113">
        <f t="shared" si="61"/>
        <v>0</v>
      </c>
      <c r="AS44" s="113">
        <f t="shared" si="62"/>
        <v>0</v>
      </c>
      <c r="AT44" s="113">
        <f t="shared" si="63"/>
        <v>0</v>
      </c>
      <c r="AU44" s="154"/>
      <c r="AV44" s="154"/>
      <c r="AW44" s="154"/>
      <c r="AX44" s="154"/>
      <c r="AY44" s="154"/>
      <c r="AZ44" s="154"/>
      <c r="BA44" s="154"/>
      <c r="BB44" s="155">
        <f t="shared" si="64"/>
        <v>0</v>
      </c>
    </row>
    <row r="45" spans="1:54" s="28" customFormat="1" ht="94.5" outlineLevel="1">
      <c r="A45" s="73"/>
      <c r="B45" s="181"/>
      <c r="C45" s="252"/>
      <c r="D45" s="293" t="s">
        <v>552</v>
      </c>
      <c r="E45" s="197" t="s">
        <v>551</v>
      </c>
      <c r="F45" s="75">
        <v>2024</v>
      </c>
      <c r="G45" s="75">
        <v>2026</v>
      </c>
      <c r="H45" s="220" t="s">
        <v>194</v>
      </c>
      <c r="I45" s="156"/>
      <c r="J45" s="156"/>
      <c r="K45" s="156"/>
      <c r="L45" s="84">
        <f>SUM(L39:L44)</f>
        <v>0</v>
      </c>
      <c r="M45" s="84">
        <f>SUM(M39:M44)</f>
        <v>0</v>
      </c>
      <c r="N45" s="84"/>
      <c r="O45" s="156"/>
      <c r="P45" s="156"/>
      <c r="Q45" s="156"/>
      <c r="R45" s="84">
        <f>SUM(R39:R44)</f>
        <v>0</v>
      </c>
      <c r="S45" s="84">
        <f>SUM(S39:S44)</f>
        <v>0</v>
      </c>
      <c r="T45" s="84">
        <f>SUM(T39:T44)</f>
        <v>0</v>
      </c>
      <c r="U45" s="84">
        <f>SUM(U39:U44)</f>
        <v>0</v>
      </c>
      <c r="V45" s="156"/>
      <c r="W45" s="156"/>
      <c r="X45" s="156"/>
      <c r="Y45" s="84">
        <f>SUM(Y39:Y44)</f>
        <v>0</v>
      </c>
      <c r="Z45" s="156"/>
      <c r="AA45" s="156"/>
      <c r="AB45" s="84">
        <f t="shared" ref="AB45:AF45" si="65">SUM(AB39:AB44)</f>
        <v>0</v>
      </c>
      <c r="AC45" s="84">
        <f t="shared" si="65"/>
        <v>0</v>
      </c>
      <c r="AD45" s="84">
        <f t="shared" si="65"/>
        <v>0</v>
      </c>
      <c r="AE45" s="84">
        <f t="shared" si="65"/>
        <v>0</v>
      </c>
      <c r="AF45" s="84">
        <f t="shared" si="65"/>
        <v>0</v>
      </c>
      <c r="AG45" s="156"/>
      <c r="AH45" s="156"/>
      <c r="AI45" s="156"/>
      <c r="AJ45" s="84">
        <f>SUM(AJ39:AJ44)</f>
        <v>0</v>
      </c>
      <c r="AK45" s="84">
        <f>SUM(AK39:AK44)</f>
        <v>0</v>
      </c>
      <c r="AL45" s="84">
        <f>SUM(AL39:AL44)</f>
        <v>0</v>
      </c>
      <c r="AM45" s="84">
        <f>SUM(AM39:AM44)</f>
        <v>0</v>
      </c>
      <c r="AN45" s="84">
        <f>SUM(AN39:AN44)</f>
        <v>0</v>
      </c>
      <c r="AO45" s="157"/>
      <c r="AP45" s="158"/>
      <c r="AQ45" s="84">
        <f t="shared" ref="AQ45:BB45" si="66">SUM(AQ39:AQ44)</f>
        <v>0</v>
      </c>
      <c r="AR45" s="84">
        <f t="shared" si="66"/>
        <v>0</v>
      </c>
      <c r="AS45" s="84">
        <f t="shared" si="66"/>
        <v>0</v>
      </c>
      <c r="AT45" s="84">
        <f t="shared" si="66"/>
        <v>0</v>
      </c>
      <c r="AU45" s="84">
        <f t="shared" si="66"/>
        <v>0</v>
      </c>
      <c r="AV45" s="84">
        <f t="shared" si="66"/>
        <v>0</v>
      </c>
      <c r="AW45" s="84">
        <f t="shared" si="66"/>
        <v>0</v>
      </c>
      <c r="AX45" s="84">
        <f t="shared" si="66"/>
        <v>0</v>
      </c>
      <c r="AY45" s="84">
        <f t="shared" si="66"/>
        <v>0</v>
      </c>
      <c r="AZ45" s="84">
        <f t="shared" si="66"/>
        <v>0</v>
      </c>
      <c r="BA45" s="84">
        <f t="shared" si="66"/>
        <v>0</v>
      </c>
      <c r="BB45" s="84">
        <f t="shared" si="66"/>
        <v>0</v>
      </c>
    </row>
    <row r="46" spans="1:54" s="28" customFormat="1" ht="63" outlineLevel="1">
      <c r="A46" s="73"/>
      <c r="B46" s="181"/>
      <c r="C46" s="188"/>
      <c r="D46" s="188"/>
      <c r="E46" s="309"/>
      <c r="F46" s="343" t="s">
        <v>542</v>
      </c>
      <c r="G46" s="343" t="s">
        <v>544</v>
      </c>
      <c r="H46" s="327" t="s">
        <v>619</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6'!AH46*'1. Standard_Cost'!$C$25+'Incremental_Cost Year 6'!AI46*'1. Standard_Cost'!$D$25+'Incremental_Cost Year 6'!AJ46+'Incremental_Cost Year 6'!AL46+AK46</f>
        <v>0</v>
      </c>
      <c r="AN46" s="84">
        <f>AM46*'1. Standard_Cost'!$C$29</f>
        <v>0</v>
      </c>
      <c r="AO46" s="87"/>
      <c r="AP46" s="144"/>
      <c r="AQ46" s="113">
        <f t="shared" ref="AQ46" si="67">L46+M46</f>
        <v>0</v>
      </c>
      <c r="AR46" s="113">
        <f t="shared" ref="AR46" si="68">AF46</f>
        <v>0</v>
      </c>
      <c r="AS46" s="113">
        <f t="shared" ref="AS46" si="69">AM46+AN46</f>
        <v>0</v>
      </c>
      <c r="AT46" s="113">
        <f t="shared" ref="AT46" si="70">SUM(AQ46,AR46,AS46)</f>
        <v>0</v>
      </c>
      <c r="AU46" s="154"/>
      <c r="AV46" s="154"/>
      <c r="AW46" s="154"/>
      <c r="AX46" s="154"/>
      <c r="AY46" s="154"/>
      <c r="AZ46" s="154"/>
      <c r="BA46" s="154"/>
      <c r="BB46" s="155">
        <f t="shared" ref="BB46" si="71">SUM(AU46:BA46)-AT46</f>
        <v>0</v>
      </c>
    </row>
    <row r="47" spans="1:54" s="28" customFormat="1" ht="63" outlineLevel="1">
      <c r="A47" s="73"/>
      <c r="B47" s="107"/>
      <c r="C47" s="189"/>
      <c r="D47" s="189"/>
      <c r="E47" s="316"/>
      <c r="F47" s="343" t="s">
        <v>542</v>
      </c>
      <c r="G47" s="343">
        <v>2024</v>
      </c>
      <c r="H47" s="327" t="s">
        <v>620</v>
      </c>
      <c r="I47" s="87"/>
      <c r="J47" s="83"/>
      <c r="K47" s="83"/>
      <c r="L47" s="82" t="str">
        <f>IF(I47&lt;&gt;0,((VLOOKUP(I47,'1. Standard_Cost'!$B$4:$D$9,2)+VLOOKUP(I47,'1. Standard_Cost'!$B$4:$D$9,3))*J47*K47),"0")</f>
        <v>0</v>
      </c>
      <c r="M47" s="82">
        <f>L47*'1. Standard_Cost'!$F$4</f>
        <v>0</v>
      </c>
      <c r="N47" s="83"/>
      <c r="O47" s="83"/>
      <c r="P47" s="83"/>
      <c r="Q47" s="83"/>
      <c r="R47" s="84">
        <f>'1. Standard_Cost'!$B$13*N47*P47</f>
        <v>0</v>
      </c>
      <c r="S47" s="84">
        <f>N47*O47*P47*'1. Standard_Cost'!$C$13</f>
        <v>0</v>
      </c>
      <c r="T47" s="84">
        <f>N47*P47*Q47*'1. Standard_Cost'!$D$13</f>
        <v>0</v>
      </c>
      <c r="U47" s="84">
        <f>N47*O47*'1. Standard_Cost'!$E$13</f>
        <v>0</v>
      </c>
      <c r="V47" s="83"/>
      <c r="W47" s="83"/>
      <c r="X47" s="83"/>
      <c r="Y47" s="84">
        <f>+V47*((X47*'1. Standard_Cost'!$B$17)+(W47*X47*'1. Standard_Cost'!$C$17))</f>
        <v>0</v>
      </c>
      <c r="Z47" s="83"/>
      <c r="AA47" s="83"/>
      <c r="AB47" s="84">
        <f>+Z47*'1. Standard_Cost'!$B$21+AA47*'1. Standard_Cost'!$C$21</f>
        <v>0</v>
      </c>
      <c r="AC47" s="85"/>
      <c r="AD47" s="86"/>
      <c r="AE47" s="84">
        <f>SUM(AD47,AC47,AB47,Y47,U47,T47,S47,R47)*'1. Standard_Cost'!$B$29</f>
        <v>0</v>
      </c>
      <c r="AF47" s="84">
        <f>SUM(AE47,AD47,AC47,AB47,Y47,U47,T47,S47,R47)</f>
        <v>0</v>
      </c>
      <c r="AG47" s="83"/>
      <c r="AH47" s="83"/>
      <c r="AI47" s="83"/>
      <c r="AJ47" s="87"/>
      <c r="AK47" s="87"/>
      <c r="AL47" s="87"/>
      <c r="AM47" s="84">
        <f>AG47*'1. Standard_Cost'!$B$25+'Incremental_Cost Year 6'!AH47*'1. Standard_Cost'!$C$25+'Incremental_Cost Year 6'!AI47*'1. Standard_Cost'!$D$25+'Incremental_Cost Year 6'!AJ47+'Incremental_Cost Year 6'!AL47+AK47</f>
        <v>0</v>
      </c>
      <c r="AN47" s="84">
        <f>AM47*'1. Standard_Cost'!$C$29</f>
        <v>0</v>
      </c>
      <c r="AO47" s="87"/>
      <c r="AP47" s="144"/>
      <c r="AQ47" s="113">
        <f>L47+M47</f>
        <v>0</v>
      </c>
      <c r="AR47" s="113">
        <f>AF47</f>
        <v>0</v>
      </c>
      <c r="AS47" s="113">
        <f>AM47+AN47</f>
        <v>0</v>
      </c>
      <c r="AT47" s="113">
        <f>SUM(AQ47,AR47,AS47)</f>
        <v>0</v>
      </c>
      <c r="AU47" s="154"/>
      <c r="AV47" s="154"/>
      <c r="AW47" s="154"/>
      <c r="AX47" s="154"/>
      <c r="AY47" s="154"/>
      <c r="AZ47" s="154"/>
      <c r="BA47" s="154"/>
      <c r="BB47" s="155">
        <f>SUM(AU47:BA47)-AT47</f>
        <v>0</v>
      </c>
    </row>
    <row r="48" spans="1:54" s="28" customFormat="1" ht="78.75" outlineLevel="1">
      <c r="A48" s="73"/>
      <c r="B48" s="253"/>
      <c r="C48" s="291"/>
      <c r="D48" s="291"/>
      <c r="E48" s="317"/>
      <c r="F48" s="343" t="s">
        <v>542</v>
      </c>
      <c r="G48" s="343" t="s">
        <v>554</v>
      </c>
      <c r="H48" s="327" t="s">
        <v>621</v>
      </c>
      <c r="I48" s="87"/>
      <c r="J48" s="83"/>
      <c r="K48" s="83"/>
      <c r="L48" s="82" t="str">
        <f>IF(I48&lt;&gt;0,((VLOOKUP(I48,'1. Standard_Cost'!$B$4:$D$9,2)+VLOOKUP(I48,'1. Standard_Cost'!$B$4:$D$9,3))*J48*K48),"0")</f>
        <v>0</v>
      </c>
      <c r="M48" s="82">
        <f>L48*'1. Standard_Cost'!$F$4</f>
        <v>0</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c r="AD48" s="86"/>
      <c r="AE48" s="84">
        <f>SUM(AD48,AC48,AB48,Y48,U48,T48,S48,R48)*'1. Standard_Cost'!$B$29</f>
        <v>0</v>
      </c>
      <c r="AF48" s="84">
        <f>SUM(AE48,AD48,AC48,AB48,Y48,U48,T48,S48,R48)</f>
        <v>0</v>
      </c>
      <c r="AG48" s="83"/>
      <c r="AH48" s="83"/>
      <c r="AI48" s="83"/>
      <c r="AJ48" s="87"/>
      <c r="AK48" s="87"/>
      <c r="AL48" s="87"/>
      <c r="AM48" s="84">
        <f>AG48*'1. Standard_Cost'!$B$25+'Incremental_Cost Year 6'!AH48*'1. Standard_Cost'!$C$25+'Incremental_Cost Year 6'!AI48*'1. Standard_Cost'!$D$25+'Incremental_Cost Year 6'!AJ48+'Incremental_Cost Year 6'!AL48+AK48</f>
        <v>0</v>
      </c>
      <c r="AN48" s="84">
        <f>AM48*'1. Standard_Cost'!$C$29</f>
        <v>0</v>
      </c>
      <c r="AO48" s="87"/>
      <c r="AP48" s="144"/>
      <c r="AQ48" s="113">
        <f t="shared" ref="AQ48" si="72">L48+M48</f>
        <v>0</v>
      </c>
      <c r="AR48" s="113">
        <f t="shared" ref="AR48" si="73">AF48</f>
        <v>0</v>
      </c>
      <c r="AS48" s="113">
        <f t="shared" ref="AS48" si="74">AM48+AN48</f>
        <v>0</v>
      </c>
      <c r="AT48" s="113">
        <f t="shared" ref="AT48" si="75">SUM(AQ48,AR48,AS48)</f>
        <v>0</v>
      </c>
      <c r="AU48" s="154"/>
      <c r="AV48" s="154"/>
      <c r="AW48" s="154"/>
      <c r="AX48" s="154"/>
      <c r="AY48" s="154"/>
      <c r="AZ48" s="154"/>
      <c r="BA48" s="154"/>
      <c r="BB48" s="155">
        <f t="shared" ref="BB48" si="76">SUM(AU48:BA48)-AT48</f>
        <v>0</v>
      </c>
    </row>
    <row r="49" spans="1:54" s="28" customFormat="1" ht="31.5" outlineLevel="1">
      <c r="A49" s="73"/>
      <c r="B49" s="253"/>
      <c r="C49" s="274"/>
      <c r="D49" s="196" t="s">
        <v>538</v>
      </c>
      <c r="E49" s="259" t="s">
        <v>553</v>
      </c>
      <c r="F49" s="126">
        <v>2024</v>
      </c>
      <c r="G49" s="126">
        <v>2030</v>
      </c>
      <c r="H49" s="326" t="s">
        <v>535</v>
      </c>
      <c r="I49" s="156"/>
      <c r="J49" s="156"/>
      <c r="K49" s="156"/>
      <c r="L49" s="84">
        <f>SUM(L46:L48)</f>
        <v>0</v>
      </c>
      <c r="M49" s="84">
        <f>SUM(M46:M48)</f>
        <v>0</v>
      </c>
      <c r="N49" s="84"/>
      <c r="O49" s="156"/>
      <c r="P49" s="156"/>
      <c r="Q49" s="156"/>
      <c r="R49" s="84">
        <f>SUM(R46:R48)</f>
        <v>0</v>
      </c>
      <c r="S49" s="84">
        <f>SUM(S46:S48)</f>
        <v>0</v>
      </c>
      <c r="T49" s="84">
        <f>SUM(T46:T48)</f>
        <v>0</v>
      </c>
      <c r="U49" s="84">
        <f>SUM(U46:U48)</f>
        <v>0</v>
      </c>
      <c r="V49" s="156"/>
      <c r="W49" s="156"/>
      <c r="X49" s="156"/>
      <c r="Y49" s="84">
        <f>SUM(Y46:Y48)</f>
        <v>0</v>
      </c>
      <c r="Z49" s="156"/>
      <c r="AA49" s="156"/>
      <c r="AB49" s="84">
        <f>SUM(AB46:AB48)</f>
        <v>0</v>
      </c>
      <c r="AC49" s="84">
        <f>SUM(AC46:AC48)</f>
        <v>0</v>
      </c>
      <c r="AD49" s="84">
        <f>SUM(AD46:AD48)</f>
        <v>0</v>
      </c>
      <c r="AE49" s="84">
        <f>SUM(AE46:AE48)</f>
        <v>0</v>
      </c>
      <c r="AF49" s="84">
        <f>SUM(AF46:AF48)</f>
        <v>0</v>
      </c>
      <c r="AG49" s="156"/>
      <c r="AH49" s="156"/>
      <c r="AI49" s="156"/>
      <c r="AJ49" s="84">
        <f>SUM(AJ46:AJ48)</f>
        <v>0</v>
      </c>
      <c r="AK49" s="84">
        <f>SUM(AK46:AK48)</f>
        <v>0</v>
      </c>
      <c r="AL49" s="84">
        <f>SUM(AL46:AL48)</f>
        <v>0</v>
      </c>
      <c r="AM49" s="84">
        <f>SUM(AM46:AM48)</f>
        <v>0</v>
      </c>
      <c r="AN49" s="84">
        <f>SUM(AN46:AN48)</f>
        <v>0</v>
      </c>
      <c r="AO49" s="157"/>
      <c r="AP49" s="158"/>
      <c r="AQ49" s="84">
        <f>SUM(AQ46:AQ48)</f>
        <v>0</v>
      </c>
      <c r="AR49" s="84">
        <f t="shared" ref="AR49:BB49" si="77">SUM(AR46:AR48)</f>
        <v>0</v>
      </c>
      <c r="AS49" s="84">
        <f t="shared" si="77"/>
        <v>0</v>
      </c>
      <c r="AT49" s="84">
        <f t="shared" si="77"/>
        <v>0</v>
      </c>
      <c r="AU49" s="84">
        <f t="shared" si="77"/>
        <v>0</v>
      </c>
      <c r="AV49" s="84">
        <f t="shared" si="77"/>
        <v>0</v>
      </c>
      <c r="AW49" s="84">
        <f t="shared" si="77"/>
        <v>0</v>
      </c>
      <c r="AX49" s="84">
        <f t="shared" si="77"/>
        <v>0</v>
      </c>
      <c r="AY49" s="84">
        <f t="shared" si="77"/>
        <v>0</v>
      </c>
      <c r="AZ49" s="84">
        <f t="shared" si="77"/>
        <v>0</v>
      </c>
      <c r="BA49" s="84">
        <f t="shared" si="77"/>
        <v>0</v>
      </c>
      <c r="BB49" s="84">
        <f t="shared" si="77"/>
        <v>0</v>
      </c>
    </row>
    <row r="50" spans="1:54" s="30" customFormat="1" ht="40.9" customHeight="1">
      <c r="A50" s="78"/>
      <c r="B50" s="179"/>
      <c r="C50" s="527" t="s">
        <v>555</v>
      </c>
      <c r="D50" s="527"/>
      <c r="E50" s="528"/>
      <c r="F50" s="129"/>
      <c r="G50" s="129"/>
      <c r="H50" s="342" t="s">
        <v>556</v>
      </c>
      <c r="I50" s="151"/>
      <c r="J50" s="151"/>
      <c r="K50" s="151"/>
      <c r="L50" s="152">
        <f>SUM(L54,L59,L68,L73)</f>
        <v>0</v>
      </c>
      <c r="M50" s="152">
        <f>SUM(M54,M59,M68,M73)</f>
        <v>0</v>
      </c>
      <c r="N50" s="152"/>
      <c r="O50" s="152"/>
      <c r="P50" s="152"/>
      <c r="Q50" s="152"/>
      <c r="R50" s="152">
        <f>SUM(R54,R59,R68,R73)</f>
        <v>0</v>
      </c>
      <c r="S50" s="152">
        <f>SUM(S54,S59,S68,S73)</f>
        <v>0</v>
      </c>
      <c r="T50" s="152">
        <f>SUM(T54,T59,T68,T73)</f>
        <v>0</v>
      </c>
      <c r="U50" s="152">
        <f>SUM(U54,U59,U68,U73)</f>
        <v>0</v>
      </c>
      <c r="V50" s="152"/>
      <c r="W50" s="152"/>
      <c r="X50" s="152"/>
      <c r="Y50" s="152">
        <f>SUM(Y54,Y59,Y68,Y73)</f>
        <v>0</v>
      </c>
      <c r="Z50" s="152"/>
      <c r="AA50" s="152"/>
      <c r="AB50" s="152">
        <f>SUM(AB54,AB59,AB68,AB73)</f>
        <v>0</v>
      </c>
      <c r="AC50" s="152">
        <f>SUM(AC54,AC59,AC68,AC73)</f>
        <v>0</v>
      </c>
      <c r="AD50" s="152">
        <f>SUM(AD54,AD59,AD68,AD73)</f>
        <v>0</v>
      </c>
      <c r="AE50" s="152">
        <f>SUM(AE54,AE59,AE68,AE73)</f>
        <v>0</v>
      </c>
      <c r="AF50" s="152">
        <f>SUM(AF54,AF59,AF68,AF73)</f>
        <v>0</v>
      </c>
      <c r="AG50" s="152"/>
      <c r="AH50" s="152"/>
      <c r="AI50" s="152"/>
      <c r="AJ50" s="152">
        <f>SUM(AJ54,AJ59,AJ68,AJ73)</f>
        <v>0</v>
      </c>
      <c r="AK50" s="152">
        <f>SUM(AK54,AK59,AK68,AK73)</f>
        <v>0</v>
      </c>
      <c r="AL50" s="152">
        <f>SUM(AL54,AL59,AL68,AL73)</f>
        <v>0</v>
      </c>
      <c r="AM50" s="152">
        <f>SUM(AM54,AM59,AM68,AM73)</f>
        <v>0</v>
      </c>
      <c r="AN50" s="152">
        <f>SUM(AN54,AN59,AN68,AN73)</f>
        <v>0</v>
      </c>
      <c r="AO50" s="152"/>
      <c r="AP50" s="159"/>
      <c r="AQ50" s="152">
        <f t="shared" ref="AQ50:BB50" si="78">SUM(AQ54,AQ59,AQ68,AQ73)</f>
        <v>0</v>
      </c>
      <c r="AR50" s="152">
        <f t="shared" si="78"/>
        <v>0</v>
      </c>
      <c r="AS50" s="152">
        <f t="shared" si="78"/>
        <v>0</v>
      </c>
      <c r="AT50" s="152">
        <f t="shared" si="78"/>
        <v>0</v>
      </c>
      <c r="AU50" s="152">
        <f t="shared" si="78"/>
        <v>0</v>
      </c>
      <c r="AV50" s="152">
        <f t="shared" si="78"/>
        <v>0</v>
      </c>
      <c r="AW50" s="152">
        <f t="shared" si="78"/>
        <v>0</v>
      </c>
      <c r="AX50" s="152">
        <f t="shared" si="78"/>
        <v>0</v>
      </c>
      <c r="AY50" s="152">
        <f t="shared" si="78"/>
        <v>0</v>
      </c>
      <c r="AZ50" s="152">
        <f t="shared" si="78"/>
        <v>0</v>
      </c>
      <c r="BA50" s="152">
        <f t="shared" si="78"/>
        <v>0</v>
      </c>
      <c r="BB50" s="152">
        <f t="shared" si="78"/>
        <v>0</v>
      </c>
    </row>
    <row r="51" spans="1:54" s="28" customFormat="1" ht="99" customHeight="1" outlineLevel="2">
      <c r="A51" s="73"/>
      <c r="B51" s="107"/>
      <c r="C51" s="108"/>
      <c r="D51" s="120"/>
      <c r="E51" s="135"/>
      <c r="F51" s="343">
        <v>2024</v>
      </c>
      <c r="G51" s="343">
        <v>2026</v>
      </c>
      <c r="H51" s="110" t="s">
        <v>622</v>
      </c>
      <c r="I51" s="87"/>
      <c r="J51" s="83"/>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6'!AH51*'1. Standard_Cost'!$C$25+'Incremental_Cost Year 6'!AI51*'1. Standard_Cost'!$D$25+'Incremental_Cost Year 6'!AJ51+'Incremental_Cost Year 6'!AL51+AK51</f>
        <v>0</v>
      </c>
      <c r="AN51" s="84">
        <f>AM51*'1. Standard_Cost'!$C$29</f>
        <v>0</v>
      </c>
      <c r="AO51" s="87"/>
      <c r="AP51" s="160"/>
      <c r="AQ51" s="113">
        <f>L51+M51</f>
        <v>0</v>
      </c>
      <c r="AR51" s="113">
        <f>AF51</f>
        <v>0</v>
      </c>
      <c r="AS51" s="113">
        <f>AM51+AN51</f>
        <v>0</v>
      </c>
      <c r="AT51" s="113">
        <f>SUM(AQ51,AR51,AS51)</f>
        <v>0</v>
      </c>
      <c r="AU51" s="154"/>
      <c r="AV51" s="154"/>
      <c r="AW51" s="154"/>
      <c r="AX51" s="154"/>
      <c r="AY51" s="154"/>
      <c r="AZ51" s="154"/>
      <c r="BA51" s="154"/>
      <c r="BB51" s="155">
        <f>SUM(AU51:BA51)-AT51</f>
        <v>0</v>
      </c>
    </row>
    <row r="52" spans="1:54" s="28" customFormat="1" ht="100.15" customHeight="1" outlineLevel="2">
      <c r="A52" s="73"/>
      <c r="B52" s="107"/>
      <c r="C52" s="108"/>
      <c r="D52" s="120"/>
      <c r="E52" s="120"/>
      <c r="F52" s="343">
        <v>2024</v>
      </c>
      <c r="G52" s="343">
        <v>2026</v>
      </c>
      <c r="H52" s="110" t="s">
        <v>623</v>
      </c>
      <c r="I52" s="87"/>
      <c r="J52" s="83"/>
      <c r="K52" s="83"/>
      <c r="L52" s="82" t="str">
        <f>IF(I52&lt;&gt;0,((VLOOKUP(I52,'1. Standard_Cost'!$B$4:$D$9,2)+VLOOKUP(I52,'1. Standard_Cost'!$B$4:$D$9,3))*J52*K52),"0")</f>
        <v>0</v>
      </c>
      <c r="M52" s="82">
        <f>L52*'1. Standard_Cost'!$F$4</f>
        <v>0</v>
      </c>
      <c r="N52" s="83"/>
      <c r="O52" s="83"/>
      <c r="P52" s="83"/>
      <c r="Q52" s="83"/>
      <c r="R52" s="84">
        <f>'1. Standard_Cost'!$B$13*N52*P52</f>
        <v>0</v>
      </c>
      <c r="S52" s="84">
        <f>N52*O52*P52*'1. Standard_Cost'!$C$13</f>
        <v>0</v>
      </c>
      <c r="T52" s="84">
        <f>N52*P52*Q52*'1. Standard_Cost'!$D$13</f>
        <v>0</v>
      </c>
      <c r="U52" s="84">
        <f>N52*O52*'1. Standard_Cost'!$E$13</f>
        <v>0</v>
      </c>
      <c r="V52" s="83"/>
      <c r="W52" s="83"/>
      <c r="X52" s="83"/>
      <c r="Y52" s="84">
        <f>+V52*((X52*'1. Standard_Cost'!$B$17)+(W52*X52*'1. Standard_Cost'!$C$17))</f>
        <v>0</v>
      </c>
      <c r="Z52" s="83"/>
      <c r="AA52" s="83"/>
      <c r="AB52" s="84">
        <f>+Z52*'1. Standard_Cost'!$B$21+AA52*'1. Standard_Cost'!$C$21</f>
        <v>0</v>
      </c>
      <c r="AC52" s="85"/>
      <c r="AD52" s="86"/>
      <c r="AE52" s="84">
        <f>SUM(AD52,AC52,AB52,Y52,U52,T52,S52,R52)*'1. Standard_Cost'!$B$29</f>
        <v>0</v>
      </c>
      <c r="AF52" s="84">
        <f>SUM(AE52,AD52,AC52,AB52,Y52,U52,T52,S52,R52)</f>
        <v>0</v>
      </c>
      <c r="AG52" s="83"/>
      <c r="AH52" s="83"/>
      <c r="AI52" s="83"/>
      <c r="AJ52" s="87"/>
      <c r="AK52" s="87"/>
      <c r="AL52" s="87"/>
      <c r="AM52" s="84">
        <f>AG52*'1. Standard_Cost'!$B$25+'Incremental_Cost Year 6'!AH52*'1. Standard_Cost'!$C$25+'Incremental_Cost Year 6'!AI52*'1. Standard_Cost'!$D$25+'Incremental_Cost Year 6'!AJ52+'Incremental_Cost Year 6'!AL52+AK52</f>
        <v>0</v>
      </c>
      <c r="AN52" s="84">
        <f>AM52*'1. Standard_Cost'!$C$29</f>
        <v>0</v>
      </c>
      <c r="AO52" s="87"/>
      <c r="AP52" s="160"/>
      <c r="AQ52" s="113">
        <f>L52+M52</f>
        <v>0</v>
      </c>
      <c r="AR52" s="113">
        <f>AF52</f>
        <v>0</v>
      </c>
      <c r="AS52" s="113">
        <f>AM52+AN52</f>
        <v>0</v>
      </c>
      <c r="AT52" s="113">
        <f>SUM(AQ52,AR52,AS52)</f>
        <v>0</v>
      </c>
      <c r="AU52" s="154"/>
      <c r="AV52" s="154"/>
      <c r="AW52" s="154"/>
      <c r="AX52" s="154"/>
      <c r="AY52" s="154"/>
      <c r="AZ52" s="154"/>
      <c r="BA52" s="154"/>
      <c r="BB52" s="155">
        <f>SUM(AU52:BA52)-AT52</f>
        <v>0</v>
      </c>
    </row>
    <row r="53" spans="1:54" s="28" customFormat="1" ht="66" customHeight="1" outlineLevel="2">
      <c r="A53" s="73"/>
      <c r="B53" s="107"/>
      <c r="C53" s="108"/>
      <c r="D53" s="120"/>
      <c r="E53" s="120"/>
      <c r="F53" s="343">
        <v>2024</v>
      </c>
      <c r="G53" s="343">
        <v>2026</v>
      </c>
      <c r="H53" s="110" t="s">
        <v>624</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f>SUM(L53:M53)*0.1</f>
        <v>0</v>
      </c>
      <c r="AD53" s="86"/>
      <c r="AE53" s="84">
        <f>SUM(AD53,AC53,AB53,Y53,U53,T53,S53,R53)*'1. Standard_Cost'!$B$29</f>
        <v>0</v>
      </c>
      <c r="AF53" s="84">
        <f>SUM(AE53,AD53,AC53,AB53,Y53,U53,T53,S53,R53)</f>
        <v>0</v>
      </c>
      <c r="AG53" s="83"/>
      <c r="AH53" s="83"/>
      <c r="AI53" s="83"/>
      <c r="AJ53" s="87"/>
      <c r="AK53" s="87"/>
      <c r="AL53" s="87"/>
      <c r="AM53" s="84">
        <f>AG53*'1. Standard_Cost'!$B$25+'Incremental_Cost Year 6'!AH53*'1. Standard_Cost'!$C$25+'Incremental_Cost Year 6'!AI53*'1. Standard_Cost'!$D$25+'Incremental_Cost Year 6'!AJ53+'Incremental_Cost Year 6'!AL53+AK53</f>
        <v>0</v>
      </c>
      <c r="AN53" s="84">
        <f>AM53*'1. Standard_Cost'!$C$29</f>
        <v>0</v>
      </c>
      <c r="AO53" s="87"/>
      <c r="AP53" s="160"/>
      <c r="AQ53" s="113">
        <f>L53+M53</f>
        <v>0</v>
      </c>
      <c r="AR53" s="113">
        <f>AF53</f>
        <v>0</v>
      </c>
      <c r="AS53" s="113">
        <f>AM53+AN53</f>
        <v>0</v>
      </c>
      <c r="AT53" s="113">
        <f>SUM(AQ53,AR53,AS53)</f>
        <v>0</v>
      </c>
      <c r="AU53" s="154"/>
      <c r="AV53" s="154"/>
      <c r="AW53" s="154"/>
      <c r="AX53" s="154"/>
      <c r="AY53" s="154"/>
      <c r="AZ53" s="154"/>
      <c r="BA53" s="154"/>
      <c r="BB53" s="155">
        <f>SUM(AU53:BA53)-AT53</f>
        <v>0</v>
      </c>
    </row>
    <row r="54" spans="1:54" s="28" customFormat="1" ht="47.25" outlineLevel="1">
      <c r="A54" s="73"/>
      <c r="B54" s="111"/>
      <c r="C54" s="112"/>
      <c r="D54" s="94" t="s">
        <v>559</v>
      </c>
      <c r="E54" s="135" t="s">
        <v>558</v>
      </c>
      <c r="F54" s="346">
        <v>2024</v>
      </c>
      <c r="G54" s="347">
        <v>2026</v>
      </c>
      <c r="H54" s="219" t="s">
        <v>557</v>
      </c>
      <c r="I54" s="156"/>
      <c r="J54" s="156"/>
      <c r="K54" s="156"/>
      <c r="L54" s="84">
        <f>SUM(L51:L53)</f>
        <v>0</v>
      </c>
      <c r="M54" s="84">
        <f>SUM(M51:M53)</f>
        <v>0</v>
      </c>
      <c r="N54" s="156"/>
      <c r="O54" s="156"/>
      <c r="P54" s="156"/>
      <c r="Q54" s="156"/>
      <c r="R54" s="84">
        <f>SUM(R51:R53)</f>
        <v>0</v>
      </c>
      <c r="S54" s="84">
        <f>SUM(S51:S53)</f>
        <v>0</v>
      </c>
      <c r="T54" s="84">
        <f>SUM(T51:T53)</f>
        <v>0</v>
      </c>
      <c r="U54" s="84">
        <f>SUM(U51:U53)</f>
        <v>0</v>
      </c>
      <c r="V54" s="156"/>
      <c r="W54" s="156"/>
      <c r="X54" s="156"/>
      <c r="Y54" s="84">
        <f>SUM(Y51:Y53)</f>
        <v>0</v>
      </c>
      <c r="Z54" s="156"/>
      <c r="AA54" s="156"/>
      <c r="AB54" s="84">
        <f>SUM(AB51:AB53)</f>
        <v>0</v>
      </c>
      <c r="AC54" s="84">
        <f>SUM(AC51:AC53)</f>
        <v>0</v>
      </c>
      <c r="AD54" s="84">
        <f>SUM(AD51:AD53)</f>
        <v>0</v>
      </c>
      <c r="AE54" s="84">
        <f>SUM(AE51:AE53)</f>
        <v>0</v>
      </c>
      <c r="AF54" s="84">
        <f>SUM(AF51:AF53)</f>
        <v>0</v>
      </c>
      <c r="AG54" s="156"/>
      <c r="AH54" s="156"/>
      <c r="AI54" s="156"/>
      <c r="AJ54" s="84">
        <f>SUM(AJ51:AJ53)</f>
        <v>0</v>
      </c>
      <c r="AK54" s="84">
        <f>SUM(AK51:AK53)</f>
        <v>0</v>
      </c>
      <c r="AL54" s="84">
        <f>SUM(AL51:AL53)</f>
        <v>0</v>
      </c>
      <c r="AM54" s="84">
        <f>SUM(AM51:AM53)</f>
        <v>0</v>
      </c>
      <c r="AN54" s="84">
        <f>SUM(AN51:AN53)</f>
        <v>0</v>
      </c>
      <c r="AO54" s="157"/>
      <c r="AP54" s="158"/>
      <c r="AQ54" s="84">
        <f t="shared" ref="AQ54:BB54" si="79">SUM(AQ51:AQ53)</f>
        <v>0</v>
      </c>
      <c r="AR54" s="84">
        <f t="shared" si="79"/>
        <v>0</v>
      </c>
      <c r="AS54" s="84">
        <f t="shared" si="79"/>
        <v>0</v>
      </c>
      <c r="AT54" s="84">
        <f t="shared" si="79"/>
        <v>0</v>
      </c>
      <c r="AU54" s="84">
        <f t="shared" si="79"/>
        <v>0</v>
      </c>
      <c r="AV54" s="84">
        <f t="shared" si="79"/>
        <v>0</v>
      </c>
      <c r="AW54" s="84">
        <f t="shared" si="79"/>
        <v>0</v>
      </c>
      <c r="AX54" s="84">
        <f t="shared" si="79"/>
        <v>0</v>
      </c>
      <c r="AY54" s="84">
        <f t="shared" si="79"/>
        <v>0</v>
      </c>
      <c r="AZ54" s="84">
        <f t="shared" si="79"/>
        <v>0</v>
      </c>
      <c r="BA54" s="84">
        <f t="shared" si="79"/>
        <v>0</v>
      </c>
      <c r="BB54" s="84">
        <f t="shared" si="79"/>
        <v>0</v>
      </c>
    </row>
    <row r="55" spans="1:54" s="28" customFormat="1" ht="94.5" outlineLevel="2">
      <c r="A55" s="73"/>
      <c r="B55" s="181"/>
      <c r="C55" s="188"/>
      <c r="D55" s="186"/>
      <c r="E55" s="136"/>
      <c r="F55" s="222">
        <v>2024</v>
      </c>
      <c r="G55" s="75">
        <v>2026</v>
      </c>
      <c r="H55" s="110" t="s">
        <v>625</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SUM(AE55,AD55,AC55,AB55,Y55,U55,T55,S55,R55)</f>
        <v>0</v>
      </c>
      <c r="AG55" s="83"/>
      <c r="AH55" s="83"/>
      <c r="AI55" s="83"/>
      <c r="AJ55" s="87"/>
      <c r="AK55" s="87"/>
      <c r="AL55" s="87"/>
      <c r="AM55" s="84">
        <f>AG55*'1. Standard_Cost'!$B$25+'Incremental_Cost Year 6'!AH55*'1. Standard_Cost'!$C$25+'Incremental_Cost Year 6'!AI55*'1. Standard_Cost'!$D$25+'Incremental_Cost Year 6'!AJ55+'Incremental_Cost Year 6'!AL55+AK55</f>
        <v>0</v>
      </c>
      <c r="AN55" s="84">
        <f>AM55*'1. Standard_Cost'!$C$29</f>
        <v>0</v>
      </c>
      <c r="AO55" s="87"/>
      <c r="AP55" s="144"/>
      <c r="AQ55" s="113">
        <f>L55+M55</f>
        <v>0</v>
      </c>
      <c r="AR55" s="113">
        <f>AF55</f>
        <v>0</v>
      </c>
      <c r="AS55" s="113">
        <f>AM55+AN55</f>
        <v>0</v>
      </c>
      <c r="AT55" s="113">
        <f>SUM(AQ55,AR55,AS55)</f>
        <v>0</v>
      </c>
      <c r="AU55" s="154"/>
      <c r="AV55" s="154"/>
      <c r="AW55" s="154"/>
      <c r="AX55" s="154"/>
      <c r="AY55" s="154"/>
      <c r="AZ55" s="154"/>
      <c r="BA55" s="154"/>
      <c r="BB55" s="155">
        <f>SUM(AU55:BA55)-AT55</f>
        <v>0</v>
      </c>
    </row>
    <row r="56" spans="1:54" s="28" customFormat="1" ht="72" customHeight="1" outlineLevel="2">
      <c r="A56" s="73"/>
      <c r="B56" s="107"/>
      <c r="C56" s="189"/>
      <c r="D56" s="186"/>
      <c r="E56" s="121"/>
      <c r="F56" s="222">
        <v>2024</v>
      </c>
      <c r="G56" s="75">
        <v>2026</v>
      </c>
      <c r="H56" s="67" t="s">
        <v>626</v>
      </c>
      <c r="I56" s="87"/>
      <c r="J56" s="83"/>
      <c r="K56" s="83"/>
      <c r="L56" s="82" t="str">
        <f>IF(I56&lt;&gt;0,((VLOOKUP(I56,'1. Standard_Cost'!$B$4:$D$9,2)+VLOOKUP(I56,'1. Standard_Cost'!$B$4:$D$9,3))*J56*K56),"0")</f>
        <v>0</v>
      </c>
      <c r="M56" s="82">
        <f>L56*'1. Standard_Cost'!$F$4</f>
        <v>0</v>
      </c>
      <c r="N56" s="83"/>
      <c r="O56" s="83"/>
      <c r="P56" s="83"/>
      <c r="Q56" s="83"/>
      <c r="R56" s="84">
        <f>'1. Standard_Cost'!$B$13*N56*P56</f>
        <v>0</v>
      </c>
      <c r="S56" s="84">
        <f>N56*O56*P56*'1. Standard_Cost'!$C$13</f>
        <v>0</v>
      </c>
      <c r="T56" s="84">
        <f>N56*P56*Q56*'1. Standard_Cost'!$D$13</f>
        <v>0</v>
      </c>
      <c r="U56" s="84">
        <f>N56*O56*'1. Standard_Cost'!$E$13</f>
        <v>0</v>
      </c>
      <c r="V56" s="83"/>
      <c r="W56" s="83"/>
      <c r="X56" s="83"/>
      <c r="Y56" s="84">
        <f>+V56*((X56*'1. Standard_Cost'!$B$17)+(W56*X56*'1. Standard_Cost'!$C$17))</f>
        <v>0</v>
      </c>
      <c r="Z56" s="83"/>
      <c r="AA56" s="83"/>
      <c r="AB56" s="84">
        <f>+Z56*'1. Standard_Cost'!$B$21+AA56*'1. Standard_Cost'!$C$21</f>
        <v>0</v>
      </c>
      <c r="AC56" s="85"/>
      <c r="AD56" s="86"/>
      <c r="AE56" s="84">
        <f>SUM(AD56,AC56,AB56,Y56,U56,T56,S56,R56)*'1. Standard_Cost'!$B$29</f>
        <v>0</v>
      </c>
      <c r="AF56" s="84">
        <f>SUM(AE56,AD56,AC56,AB56,Y56,U56,T56,S56,R56)</f>
        <v>0</v>
      </c>
      <c r="AG56" s="83"/>
      <c r="AH56" s="83"/>
      <c r="AI56" s="83"/>
      <c r="AJ56" s="87"/>
      <c r="AK56" s="87"/>
      <c r="AL56" s="87"/>
      <c r="AM56" s="84">
        <f>AG56*'1. Standard_Cost'!$B$25+'Incremental_Cost Year 6'!AH56*'1. Standard_Cost'!$C$25+'Incremental_Cost Year 6'!AI56*'1. Standard_Cost'!$D$25+'Incremental_Cost Year 6'!AJ56+'Incremental_Cost Year 6'!AL56+AK56</f>
        <v>0</v>
      </c>
      <c r="AN56" s="84">
        <f>AM56*'1. Standard_Cost'!$C$29</f>
        <v>0</v>
      </c>
      <c r="AO56" s="153"/>
      <c r="AP56" s="144"/>
      <c r="AQ56" s="113">
        <f>L56+M56</f>
        <v>0</v>
      </c>
      <c r="AR56" s="113">
        <f>AF56</f>
        <v>0</v>
      </c>
      <c r="AS56" s="113">
        <f>AM56+AN56</f>
        <v>0</v>
      </c>
      <c r="AT56" s="113">
        <f>SUM(AQ56,AR56,AS56)</f>
        <v>0</v>
      </c>
      <c r="AU56" s="154"/>
      <c r="AV56" s="154"/>
      <c r="AW56" s="154"/>
      <c r="AX56" s="154"/>
      <c r="AY56" s="154"/>
      <c r="AZ56" s="154"/>
      <c r="BA56" s="154"/>
      <c r="BB56" s="155">
        <f>SUM(AU56:BA56)-AT56</f>
        <v>0</v>
      </c>
    </row>
    <row r="57" spans="1:54" s="28" customFormat="1" ht="69.599999999999994" customHeight="1" outlineLevel="2">
      <c r="A57" s="73"/>
      <c r="B57" s="107"/>
      <c r="C57" s="189"/>
      <c r="D57" s="186"/>
      <c r="E57" s="121"/>
      <c r="F57" s="222">
        <v>2024</v>
      </c>
      <c r="G57" s="75">
        <v>2026</v>
      </c>
      <c r="H57" s="67" t="s">
        <v>627</v>
      </c>
      <c r="I57" s="87"/>
      <c r="J57" s="83"/>
      <c r="K57" s="83"/>
      <c r="L57" s="82" t="str">
        <f>IF(I57&lt;&gt;0,((VLOOKUP(I57,'1. Standard_Cost'!$B$4:$D$9,2)+VLOOKUP(I57,'1. Standard_Cost'!$B$4:$D$9,3))*J57*K57),"0")</f>
        <v>0</v>
      </c>
      <c r="M57" s="82">
        <f>L57*'1. Standard_Cost'!$F$4</f>
        <v>0</v>
      </c>
      <c r="N57" s="83"/>
      <c r="O57" s="83"/>
      <c r="P57" s="83"/>
      <c r="Q57" s="83"/>
      <c r="R57" s="84">
        <f>'1. Standard_Cost'!$B$13*N57*P57</f>
        <v>0</v>
      </c>
      <c r="S57" s="84">
        <f>N57*O57*P57*'1. Standard_Cost'!$C$13</f>
        <v>0</v>
      </c>
      <c r="T57" s="84">
        <f>N57*P57*Q57*'1. Standard_Cost'!$D$13</f>
        <v>0</v>
      </c>
      <c r="U57" s="84">
        <f>N57*O57*'1. Standard_Cost'!$E$13</f>
        <v>0</v>
      </c>
      <c r="V57" s="83"/>
      <c r="W57" s="83"/>
      <c r="X57" s="83"/>
      <c r="Y57" s="84">
        <f>+V57*((X57*'1. Standard_Cost'!$B$17)+(W57*X57*'1. Standard_Cost'!$C$17))</f>
        <v>0</v>
      </c>
      <c r="Z57" s="83"/>
      <c r="AA57" s="83"/>
      <c r="AB57" s="84">
        <f>+Z57*'1. Standard_Cost'!$B$21+AA57*'1. Standard_Cost'!$C$21</f>
        <v>0</v>
      </c>
      <c r="AC57" s="85">
        <f>SUM(L57+M57)*0.1</f>
        <v>0</v>
      </c>
      <c r="AD57" s="86"/>
      <c r="AE57" s="84">
        <f>SUM(AD57,AC57,AB57,Y57,U57,T57,S57,R57)*'1. Standard_Cost'!$B$29</f>
        <v>0</v>
      </c>
      <c r="AF57" s="84">
        <f>SUM(AE57,AD57,AC57,AB57,Y57,U57,T57,S57,R57)</f>
        <v>0</v>
      </c>
      <c r="AG57" s="83"/>
      <c r="AH57" s="83"/>
      <c r="AI57" s="83"/>
      <c r="AJ57" s="87"/>
      <c r="AK57" s="87"/>
      <c r="AL57" s="87"/>
      <c r="AM57" s="84">
        <f>AG57*'1. Standard_Cost'!$B$25+'Incremental_Cost Year 6'!AH57*'1. Standard_Cost'!$C$25+'Incremental_Cost Year 6'!AI57*'1. Standard_Cost'!$D$25+'Incremental_Cost Year 6'!AJ57+'Incremental_Cost Year 6'!AL57+AK57</f>
        <v>0</v>
      </c>
      <c r="AN57" s="84">
        <f>AM57*'1. Standard_Cost'!$C$29</f>
        <v>0</v>
      </c>
      <c r="AO57" s="153"/>
      <c r="AP57" s="144"/>
      <c r="AQ57" s="113">
        <f>L57+M57</f>
        <v>0</v>
      </c>
      <c r="AR57" s="113">
        <f>AF57</f>
        <v>0</v>
      </c>
      <c r="AS57" s="113">
        <f>AM57+AN57</f>
        <v>0</v>
      </c>
      <c r="AT57" s="113">
        <f>SUM(AQ57,AR57,AS57)</f>
        <v>0</v>
      </c>
      <c r="AU57" s="154"/>
      <c r="AV57" s="154"/>
      <c r="AW57" s="154"/>
      <c r="AX57" s="154"/>
      <c r="AY57" s="154"/>
      <c r="AZ57" s="154"/>
      <c r="BA57" s="154"/>
      <c r="BB57" s="155">
        <f>SUM(AU57:BA57)-AT57</f>
        <v>0</v>
      </c>
    </row>
    <row r="58" spans="1:54" s="28" customFormat="1" ht="64.5" customHeight="1" outlineLevel="2">
      <c r="A58" s="73"/>
      <c r="B58" s="107"/>
      <c r="C58" s="189"/>
      <c r="D58" s="186"/>
      <c r="E58" s="121"/>
      <c r="F58" s="222">
        <v>2024</v>
      </c>
      <c r="G58" s="75">
        <v>2026</v>
      </c>
      <c r="H58" s="67" t="s">
        <v>628</v>
      </c>
      <c r="I58" s="87"/>
      <c r="J58" s="83"/>
      <c r="K58" s="83"/>
      <c r="L58" s="82" t="str">
        <f>IF(I58&lt;&gt;0,((VLOOKUP(I58,'1. Standard_Cost'!$B$4:$D$9,2)+VLOOKUP(I58,'1. Standard_Cost'!$B$4:$D$9,3))*J58*K58),"0")</f>
        <v>0</v>
      </c>
      <c r="M58" s="82">
        <f>L58*'1. Standard_Cost'!$F$4</f>
        <v>0</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c r="AD58" s="86"/>
      <c r="AE58" s="84">
        <f>SUM(AD58,AC58,AB58,Y58,U58,T58,S58,R58)*'1. Standard_Cost'!$B$29</f>
        <v>0</v>
      </c>
      <c r="AF58" s="84">
        <f>SUM(AE58,AD58,AC58,AB58,Y58,U58,T58,S58,R58)</f>
        <v>0</v>
      </c>
      <c r="AG58" s="83"/>
      <c r="AH58" s="83"/>
      <c r="AI58" s="83"/>
      <c r="AJ58" s="87"/>
      <c r="AK58" s="87"/>
      <c r="AL58" s="87"/>
      <c r="AM58" s="84">
        <f>AG58*'1. Standard_Cost'!$B$25+'Incremental_Cost Year 6'!AH58*'1. Standard_Cost'!$C$25+'Incremental_Cost Year 6'!AI58*'1. Standard_Cost'!$D$25+'Incremental_Cost Year 6'!AJ58+'Incremental_Cost Year 6'!AL58+AK58</f>
        <v>0</v>
      </c>
      <c r="AN58" s="84">
        <f>AM58*'1. Standard_Cost'!$C$29</f>
        <v>0</v>
      </c>
      <c r="AO58" s="153"/>
      <c r="AP58" s="144"/>
      <c r="AQ58" s="113">
        <f>L58+M58</f>
        <v>0</v>
      </c>
      <c r="AR58" s="113">
        <f>AF58</f>
        <v>0</v>
      </c>
      <c r="AS58" s="113">
        <f>AM58+AN58</f>
        <v>0</v>
      </c>
      <c r="AT58" s="113">
        <f>SUM(AQ58,AR58,AS58)</f>
        <v>0</v>
      </c>
      <c r="AU58" s="154"/>
      <c r="AV58" s="154"/>
      <c r="AW58" s="154"/>
      <c r="AX58" s="154"/>
      <c r="AY58" s="154"/>
      <c r="AZ58" s="154"/>
      <c r="BA58" s="154"/>
      <c r="BB58" s="155">
        <f>SUM(AU58:BA58)-AT58</f>
        <v>0</v>
      </c>
    </row>
    <row r="59" spans="1:54" s="28" customFormat="1" ht="31.5" outlineLevel="1">
      <c r="A59" s="73"/>
      <c r="B59" s="181"/>
      <c r="C59" s="252"/>
      <c r="D59" s="136" t="s">
        <v>561</v>
      </c>
      <c r="E59" s="136" t="s">
        <v>560</v>
      </c>
      <c r="F59" s="75">
        <v>2024</v>
      </c>
      <c r="G59" s="75">
        <v>2030</v>
      </c>
      <c r="H59" s="219" t="s">
        <v>562</v>
      </c>
      <c r="I59" s="156"/>
      <c r="J59" s="156"/>
      <c r="K59" s="156"/>
      <c r="L59" s="84">
        <f>SUM(L55:L58)</f>
        <v>0</v>
      </c>
      <c r="M59" s="84">
        <f>SUM(M55:M58)</f>
        <v>0</v>
      </c>
      <c r="N59" s="156"/>
      <c r="O59" s="156"/>
      <c r="P59" s="156"/>
      <c r="Q59" s="156"/>
      <c r="R59" s="84">
        <f>SUM(R55:R58)</f>
        <v>0</v>
      </c>
      <c r="S59" s="84">
        <f>SUM(S55:S58)</f>
        <v>0</v>
      </c>
      <c r="T59" s="84">
        <f>SUM(T55:T58)</f>
        <v>0</v>
      </c>
      <c r="U59" s="84">
        <f>SUM(U55:U58)</f>
        <v>0</v>
      </c>
      <c r="V59" s="156"/>
      <c r="W59" s="156"/>
      <c r="X59" s="156"/>
      <c r="Y59" s="84">
        <f>SUM(Y55:Y58)</f>
        <v>0</v>
      </c>
      <c r="Z59" s="156"/>
      <c r="AA59" s="156"/>
      <c r="AB59" s="84">
        <f>SUM(AB55:AB58)</f>
        <v>0</v>
      </c>
      <c r="AC59" s="84">
        <f>SUM(AC55:AC58)</f>
        <v>0</v>
      </c>
      <c r="AD59" s="84">
        <f>SUM(AD55:AD58)</f>
        <v>0</v>
      </c>
      <c r="AE59" s="84">
        <f>SUM(AE55:AE58)</f>
        <v>0</v>
      </c>
      <c r="AF59" s="84">
        <f>SUM(AF55:AF58)</f>
        <v>0</v>
      </c>
      <c r="AG59" s="156"/>
      <c r="AH59" s="156"/>
      <c r="AI59" s="156"/>
      <c r="AJ59" s="84">
        <f>SUM(AJ55:AJ58)</f>
        <v>0</v>
      </c>
      <c r="AK59" s="84">
        <f>SUM(AK55:AK58)</f>
        <v>0</v>
      </c>
      <c r="AL59" s="84">
        <f>SUM(AL55:AL58)</f>
        <v>0</v>
      </c>
      <c r="AM59" s="84">
        <f>SUM(AM55:AM58)</f>
        <v>0</v>
      </c>
      <c r="AN59" s="84">
        <f>SUM(AN55:AN58)</f>
        <v>0</v>
      </c>
      <c r="AO59" s="157"/>
      <c r="AP59" s="158"/>
      <c r="AQ59" s="84">
        <f t="shared" ref="AQ59:BB59" si="80">SUM(AQ55:AQ58)</f>
        <v>0</v>
      </c>
      <c r="AR59" s="84">
        <f t="shared" si="80"/>
        <v>0</v>
      </c>
      <c r="AS59" s="84">
        <f t="shared" si="80"/>
        <v>0</v>
      </c>
      <c r="AT59" s="84">
        <f t="shared" si="80"/>
        <v>0</v>
      </c>
      <c r="AU59" s="84">
        <f t="shared" si="80"/>
        <v>0</v>
      </c>
      <c r="AV59" s="84">
        <f t="shared" si="80"/>
        <v>0</v>
      </c>
      <c r="AW59" s="84">
        <f t="shared" si="80"/>
        <v>0</v>
      </c>
      <c r="AX59" s="84">
        <f t="shared" si="80"/>
        <v>0</v>
      </c>
      <c r="AY59" s="84">
        <f t="shared" si="80"/>
        <v>0</v>
      </c>
      <c r="AZ59" s="84">
        <f t="shared" si="80"/>
        <v>0</v>
      </c>
      <c r="BA59" s="84">
        <f t="shared" si="80"/>
        <v>0</v>
      </c>
      <c r="BB59" s="84">
        <f t="shared" si="80"/>
        <v>0</v>
      </c>
    </row>
    <row r="60" spans="1:54" s="30" customFormat="1" ht="40.9" customHeight="1">
      <c r="A60" s="348"/>
      <c r="B60" s="268"/>
      <c r="C60" s="540" t="s">
        <v>565</v>
      </c>
      <c r="D60" s="540"/>
      <c r="E60" s="541"/>
      <c r="F60" s="129"/>
      <c r="G60" s="129"/>
      <c r="H60" s="342" t="s">
        <v>564</v>
      </c>
      <c r="I60" s="151"/>
      <c r="J60" s="151"/>
      <c r="K60" s="151"/>
      <c r="L60" s="152">
        <f>SUM(L64,L69,L78,L80)</f>
        <v>0</v>
      </c>
      <c r="M60" s="152">
        <f>SUM(M64,M69,M78,M80)</f>
        <v>0</v>
      </c>
      <c r="N60" s="152"/>
      <c r="O60" s="152"/>
      <c r="P60" s="152"/>
      <c r="Q60" s="152"/>
      <c r="R60" s="152">
        <f>SUM(R64,R69,R78,R80)</f>
        <v>0</v>
      </c>
      <c r="S60" s="152">
        <f>SUM(S64,S69,S78,S80)</f>
        <v>0</v>
      </c>
      <c r="T60" s="152">
        <f>SUM(T64,T69,T78,T80)</f>
        <v>0</v>
      </c>
      <c r="U60" s="152">
        <f>SUM(U64,U69,U78,U80)</f>
        <v>0</v>
      </c>
      <c r="V60" s="152"/>
      <c r="W60" s="152"/>
      <c r="X60" s="152"/>
      <c r="Y60" s="152">
        <f>SUM(Y64,Y69,Y78,Y80)</f>
        <v>0</v>
      </c>
      <c r="Z60" s="152"/>
      <c r="AA60" s="152"/>
      <c r="AB60" s="152">
        <f>SUM(AB64,AB69,AB78,AB80)</f>
        <v>0</v>
      </c>
      <c r="AC60" s="152">
        <f>SUM(AC64,AC69,AC78,AC80)</f>
        <v>0</v>
      </c>
      <c r="AD60" s="152">
        <f>SUM(AD64,AD69,AD78,AD80)</f>
        <v>0</v>
      </c>
      <c r="AE60" s="152">
        <f>SUM(AE64,AE69,AE78,AE80)</f>
        <v>0</v>
      </c>
      <c r="AF60" s="152">
        <f>SUM(AF64,AF69,AF78,AF80)</f>
        <v>0</v>
      </c>
      <c r="AG60" s="152"/>
      <c r="AH60" s="152"/>
      <c r="AI60" s="152"/>
      <c r="AJ60" s="152">
        <f>SUM(AJ64,AJ69,AJ78,AJ80)</f>
        <v>0</v>
      </c>
      <c r="AK60" s="152">
        <f>SUM(AK64,AK69,AK78,AK80)</f>
        <v>0</v>
      </c>
      <c r="AL60" s="152">
        <f>SUM(AL64,AL69,AL78,AL80)</f>
        <v>0</v>
      </c>
      <c r="AM60" s="152">
        <f>SUM(AM64,AM69,AM78,AM80)</f>
        <v>0</v>
      </c>
      <c r="AN60" s="152">
        <f>SUM(AN64,AN69,AN78,AN80)</f>
        <v>0</v>
      </c>
      <c r="AO60" s="152"/>
      <c r="AP60" s="159"/>
      <c r="AQ60" s="152">
        <f t="shared" ref="AQ60:BB60" si="81">SUM(AQ64,AQ69,AQ78,AQ80)</f>
        <v>0</v>
      </c>
      <c r="AR60" s="152">
        <f t="shared" si="81"/>
        <v>0</v>
      </c>
      <c r="AS60" s="152">
        <f t="shared" si="81"/>
        <v>0</v>
      </c>
      <c r="AT60" s="152">
        <f t="shared" si="81"/>
        <v>0</v>
      </c>
      <c r="AU60" s="152">
        <f t="shared" si="81"/>
        <v>0</v>
      </c>
      <c r="AV60" s="152">
        <f t="shared" si="81"/>
        <v>0</v>
      </c>
      <c r="AW60" s="152">
        <f t="shared" si="81"/>
        <v>0</v>
      </c>
      <c r="AX60" s="152">
        <f t="shared" si="81"/>
        <v>0</v>
      </c>
      <c r="AY60" s="152">
        <f t="shared" si="81"/>
        <v>0</v>
      </c>
      <c r="AZ60" s="152">
        <f t="shared" si="81"/>
        <v>0</v>
      </c>
      <c r="BA60" s="152">
        <f t="shared" si="81"/>
        <v>0</v>
      </c>
      <c r="BB60" s="152">
        <f t="shared" si="81"/>
        <v>0</v>
      </c>
    </row>
    <row r="61" spans="1:54" s="28" customFormat="1" ht="126.75" customHeight="1" outlineLevel="2">
      <c r="A61" s="73"/>
      <c r="B61" s="181"/>
      <c r="C61" s="188"/>
      <c r="D61" s="223"/>
      <c r="E61" s="223"/>
      <c r="F61" s="343" t="s">
        <v>542</v>
      </c>
      <c r="G61" s="343" t="s">
        <v>543</v>
      </c>
      <c r="H61" s="70" t="s">
        <v>629</v>
      </c>
      <c r="I61" s="87"/>
      <c r="J61" s="83"/>
      <c r="K61" s="83"/>
      <c r="L61" s="82" t="str">
        <f>IF(I61&lt;&gt;0,((VLOOKUP(I61,'1. Standard_Cost'!$B$4:$D$9,2)+VLOOKUP(I61,'1. Standard_Cost'!$B$4:$D$9,3))*J61*K61),"0")</f>
        <v>0</v>
      </c>
      <c r="M61" s="82">
        <f>L61*'1. Standard_Cost'!$F$4</f>
        <v>0</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c r="AD61" s="86"/>
      <c r="AE61" s="84">
        <f>SUM(AD61,AC61,AB61,Y61,U61,T61,S61,R61)*'1. Standard_Cost'!$B$29</f>
        <v>0</v>
      </c>
      <c r="AF61" s="84">
        <f>SUM(AE61,AD61,AC61,AB61,Y61,U61,T61,S61,R61)</f>
        <v>0</v>
      </c>
      <c r="AG61" s="83"/>
      <c r="AH61" s="83"/>
      <c r="AI61" s="83"/>
      <c r="AJ61" s="87"/>
      <c r="AK61" s="87"/>
      <c r="AL61" s="87"/>
      <c r="AM61" s="84">
        <f>AG61*'1. Standard_Cost'!$B$25+'Incremental_Cost Year 6'!AH61*'1. Standard_Cost'!$C$25+'Incremental_Cost Year 6'!AI61*'1. Standard_Cost'!$D$25+'Incremental_Cost Year 6'!AJ61+'Incremental_Cost Year 6'!AL61+AK61</f>
        <v>0</v>
      </c>
      <c r="AN61" s="84">
        <f>AM61*'1. Standard_Cost'!$C$29</f>
        <v>0</v>
      </c>
      <c r="AO61" s="87"/>
      <c r="AP61" s="144"/>
      <c r="AQ61" s="113">
        <f>L61+M61</f>
        <v>0</v>
      </c>
      <c r="AR61" s="113">
        <f>AF61</f>
        <v>0</v>
      </c>
      <c r="AS61" s="113">
        <f>AM61+AN61</f>
        <v>0</v>
      </c>
      <c r="AT61" s="113">
        <f>SUM(AQ61,AR61,AS61)</f>
        <v>0</v>
      </c>
      <c r="AU61" s="154"/>
      <c r="AV61" s="154"/>
      <c r="AW61" s="154"/>
      <c r="AX61" s="154"/>
      <c r="AY61" s="154"/>
      <c r="AZ61" s="154"/>
      <c r="BA61" s="154"/>
      <c r="BB61" s="155">
        <f>SUM(AU61:BA61)-AT61</f>
        <v>0</v>
      </c>
    </row>
    <row r="62" spans="1:54" s="28" customFormat="1" ht="112.5" customHeight="1" outlineLevel="2">
      <c r="A62" s="73"/>
      <c r="B62" s="107"/>
      <c r="C62" s="189"/>
      <c r="D62" s="198"/>
      <c r="E62" s="198"/>
      <c r="F62" s="343" t="s">
        <v>542</v>
      </c>
      <c r="G62" s="343" t="s">
        <v>554</v>
      </c>
      <c r="H62" s="70" t="s">
        <v>630</v>
      </c>
      <c r="I62" s="87"/>
      <c r="J62" s="83"/>
      <c r="K62" s="83"/>
      <c r="L62" s="82" t="str">
        <f>IF(I62&lt;&gt;0,((VLOOKUP(I62,'1. Standard_Cost'!$B$4:$D$9,2)+VLOOKUP(I62,'1. Standard_Cost'!$B$4:$D$9,3))*J62*K62),"0")</f>
        <v>0</v>
      </c>
      <c r="M62" s="82">
        <f>L62*'1. Standard_Cost'!$F$4</f>
        <v>0</v>
      </c>
      <c r="N62" s="83"/>
      <c r="O62" s="83"/>
      <c r="P62" s="83"/>
      <c r="Q62" s="83"/>
      <c r="R62" s="84">
        <f>'1. Standard_Cost'!$B$13*N62*P62</f>
        <v>0</v>
      </c>
      <c r="S62" s="84">
        <f>N62*O62*P62*'1. Standard_Cost'!$C$13</f>
        <v>0</v>
      </c>
      <c r="T62" s="84">
        <f>N62*P62*Q62*'1. Standard_Cost'!$D$13</f>
        <v>0</v>
      </c>
      <c r="U62" s="84">
        <f>N62*O62*'1. Standard_Cost'!$E$13</f>
        <v>0</v>
      </c>
      <c r="V62" s="83"/>
      <c r="W62" s="83"/>
      <c r="X62" s="83"/>
      <c r="Y62" s="84">
        <f>+V62*((X62*'1. Standard_Cost'!$B$17)+(W62*X62*'1. Standard_Cost'!$C$17))</f>
        <v>0</v>
      </c>
      <c r="Z62" s="83"/>
      <c r="AA62" s="83"/>
      <c r="AB62" s="84">
        <f>+Z62*'1. Standard_Cost'!$B$21+AA62*'1. Standard_Cost'!$C$21</f>
        <v>0</v>
      </c>
      <c r="AC62" s="85"/>
      <c r="AD62" s="86"/>
      <c r="AE62" s="84">
        <f>SUM(AD62,AC62,AB62,Y62,U62,T62,S62,R62)*'1. Standard_Cost'!$B$29</f>
        <v>0</v>
      </c>
      <c r="AF62" s="84">
        <f>SUM(AE62,AD62,AC62,AB62,Y62,U62,T62,S62,R62)</f>
        <v>0</v>
      </c>
      <c r="AG62" s="83"/>
      <c r="AH62" s="83"/>
      <c r="AI62" s="83"/>
      <c r="AJ62" s="87"/>
      <c r="AK62" s="87"/>
      <c r="AL62" s="87"/>
      <c r="AM62" s="84">
        <f>AG62*'1. Standard_Cost'!$B$25+'Incremental_Cost Year 6'!AH62*'1. Standard_Cost'!$C$25+'Incremental_Cost Year 6'!AI62*'1. Standard_Cost'!$D$25+'Incremental_Cost Year 6'!AJ62+'Incremental_Cost Year 6'!AL62+AK62</f>
        <v>0</v>
      </c>
      <c r="AN62" s="84">
        <f>AM62*'1. Standard_Cost'!$C$29</f>
        <v>0</v>
      </c>
      <c r="AO62" s="87"/>
      <c r="AP62" s="144"/>
      <c r="AQ62" s="113">
        <f>L62+M62</f>
        <v>0</v>
      </c>
      <c r="AR62" s="113">
        <f>AF62</f>
        <v>0</v>
      </c>
      <c r="AS62" s="113">
        <f>AM62+AN62</f>
        <v>0</v>
      </c>
      <c r="AT62" s="113">
        <f>SUM(AQ62,AR62,AS62)</f>
        <v>0</v>
      </c>
      <c r="AU62" s="154"/>
      <c r="AV62" s="154"/>
      <c r="AW62" s="154"/>
      <c r="AX62" s="154"/>
      <c r="AY62" s="154"/>
      <c r="AZ62" s="154"/>
      <c r="BA62" s="154"/>
      <c r="BB62" s="155">
        <f>SUM(AU62:BA62)-AT62</f>
        <v>0</v>
      </c>
    </row>
    <row r="63" spans="1:54" s="28" customFormat="1" ht="84" customHeight="1" outlineLevel="2">
      <c r="A63" s="73"/>
      <c r="B63" s="107"/>
      <c r="C63" s="189"/>
      <c r="D63" s="198"/>
      <c r="E63" s="198"/>
      <c r="F63" s="343" t="s">
        <v>542</v>
      </c>
      <c r="G63" s="343" t="s">
        <v>554</v>
      </c>
      <c r="H63" s="68" t="s">
        <v>631</v>
      </c>
      <c r="I63" s="87"/>
      <c r="J63" s="83"/>
      <c r="K63" s="83"/>
      <c r="L63" s="82" t="str">
        <f>IF(I63&lt;&gt;0,((VLOOKUP(I63,'1. Standard_Cost'!$B$4:$D$9,2)+VLOOKUP(I63,'1. Standard_Cost'!$B$4:$D$9,3))*J63*K63),"0")</f>
        <v>0</v>
      </c>
      <c r="M63" s="82">
        <f>L63*'1. Standard_Cost'!$F$4</f>
        <v>0</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c r="AD63" s="86"/>
      <c r="AE63" s="84">
        <f>SUM(AD63,AC63,AB63,Y63,U63,T63,S63,R63)*'1. Standard_Cost'!$B$29</f>
        <v>0</v>
      </c>
      <c r="AF63" s="84">
        <f>SUM(AE63,AD63,AC63,AB63,Y63,U63,T63,S63,R63)</f>
        <v>0</v>
      </c>
      <c r="AG63" s="83"/>
      <c r="AH63" s="83"/>
      <c r="AI63" s="83"/>
      <c r="AJ63" s="87"/>
      <c r="AK63" s="87"/>
      <c r="AL63" s="87"/>
      <c r="AM63" s="84">
        <f>AG63*'1. Standard_Cost'!$B$25+'Incremental_Cost Year 6'!AH63*'1. Standard_Cost'!$C$25+'Incremental_Cost Year 6'!AI63*'1. Standard_Cost'!$D$25+'Incremental_Cost Year 6'!AJ63+'Incremental_Cost Year 6'!AL63+AK63</f>
        <v>0</v>
      </c>
      <c r="AN63" s="84">
        <f>AM63*'1. Standard_Cost'!$C$29</f>
        <v>0</v>
      </c>
      <c r="AO63" s="87"/>
      <c r="AP63" s="144"/>
      <c r="AQ63" s="113">
        <f>L63+M63</f>
        <v>0</v>
      </c>
      <c r="AR63" s="113">
        <f>AF63</f>
        <v>0</v>
      </c>
      <c r="AS63" s="113">
        <f>AM63+AN63</f>
        <v>0</v>
      </c>
      <c r="AT63" s="113">
        <f>SUM(AQ63,AR63,AS63)</f>
        <v>0</v>
      </c>
      <c r="AU63" s="154"/>
      <c r="AV63" s="154"/>
      <c r="AW63" s="154"/>
      <c r="AX63" s="154"/>
      <c r="AY63" s="154"/>
      <c r="AZ63" s="154"/>
      <c r="BA63" s="154"/>
      <c r="BB63" s="155">
        <f>SUM(AU63:BA63)-AT63</f>
        <v>0</v>
      </c>
    </row>
    <row r="64" spans="1:54" s="28" customFormat="1" ht="42.75" customHeight="1" outlineLevel="2">
      <c r="A64" s="73"/>
      <c r="B64" s="107"/>
      <c r="C64" s="189"/>
      <c r="D64" s="198"/>
      <c r="E64" s="198"/>
      <c r="F64" s="343" t="s">
        <v>542</v>
      </c>
      <c r="G64" s="343" t="s">
        <v>554</v>
      </c>
      <c r="H64" s="67" t="s">
        <v>697</v>
      </c>
      <c r="I64" s="87"/>
      <c r="J64" s="83"/>
      <c r="K64" s="83"/>
      <c r="L64" s="82" t="str">
        <f>IF(I64&lt;&gt;0,((VLOOKUP(I64,'1. Standard_Cost'!$B$4:$D$9,2)+VLOOKUP(I64,'1. Standard_Cost'!$B$4:$D$9,3))*J64*K64),"0")</f>
        <v>0</v>
      </c>
      <c r="M64" s="82">
        <f>L64*'1. Standard_Cost'!$F$4</f>
        <v>0</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c r="AD64" s="86"/>
      <c r="AE64" s="84">
        <f>SUM(AD64,AC64,AB64,Y64,U64,T64,S64,R64)*'1. Standard_Cost'!$B$29</f>
        <v>0</v>
      </c>
      <c r="AF64" s="84">
        <f>SUM(AE64,AD64,AC64,AB64,Y64,U64,T64,S64,R64)</f>
        <v>0</v>
      </c>
      <c r="AG64" s="83"/>
      <c r="AH64" s="83"/>
      <c r="AI64" s="83"/>
      <c r="AJ64" s="87"/>
      <c r="AK64" s="87"/>
      <c r="AL64" s="87"/>
      <c r="AM64" s="84">
        <f>AG64*'1. Standard_Cost'!$B$25+'Incremental_Cost Year 6'!AH64*'1. Standard_Cost'!$C$25+'Incremental_Cost Year 6'!AI64*'1. Standard_Cost'!$D$25+'Incremental_Cost Year 6'!AJ64+'Incremental_Cost Year 6'!AL64+AK64</f>
        <v>0</v>
      </c>
      <c r="AN64" s="84">
        <f>AM64*'1. Standard_Cost'!$C$29</f>
        <v>0</v>
      </c>
      <c r="AO64" s="153"/>
      <c r="AP64" s="144"/>
      <c r="AQ64" s="113">
        <f>L64+M64</f>
        <v>0</v>
      </c>
      <c r="AR64" s="113">
        <f>AF64</f>
        <v>0</v>
      </c>
      <c r="AS64" s="113">
        <f>AM64+AN64</f>
        <v>0</v>
      </c>
      <c r="AT64" s="113">
        <f>SUM(AQ64,AR64,AS64)</f>
        <v>0</v>
      </c>
      <c r="AU64" s="154"/>
      <c r="AV64" s="154"/>
      <c r="AW64" s="154"/>
      <c r="AX64" s="154"/>
      <c r="AY64" s="154"/>
      <c r="AZ64" s="154"/>
      <c r="BA64" s="154"/>
      <c r="BB64" s="155">
        <f>SUM(AU64:BA64)-AT64</f>
        <v>0</v>
      </c>
    </row>
    <row r="65" spans="1:59" s="28" customFormat="1" ht="42.75" customHeight="1" outlineLevel="2">
      <c r="A65" s="73"/>
      <c r="B65" s="107"/>
      <c r="C65" s="189"/>
      <c r="D65" s="198"/>
      <c r="E65" s="198"/>
      <c r="F65" s="343">
        <v>2024</v>
      </c>
      <c r="G65" s="343">
        <v>2026</v>
      </c>
      <c r="H65" s="67" t="s">
        <v>698</v>
      </c>
      <c r="I65" s="87"/>
      <c r="J65" s="83"/>
      <c r="K65" s="83"/>
      <c r="L65" s="82" t="str">
        <f>IF(I65&lt;&gt;0,((VLOOKUP(I65,'1. Standard_Cost'!$B$4:$D$9,2)+VLOOKUP(I65,'1. Standard_Cost'!$B$4:$D$9,3))*J65*K65),"0")</f>
        <v>0</v>
      </c>
      <c r="M65" s="82">
        <f>L65*'1. Standard_Cost'!$F$4</f>
        <v>0</v>
      </c>
      <c r="N65" s="83"/>
      <c r="O65" s="83"/>
      <c r="P65" s="83"/>
      <c r="Q65" s="83"/>
      <c r="R65" s="84">
        <f>'1. Standard_Cost'!$B$13*N65*P65</f>
        <v>0</v>
      </c>
      <c r="S65" s="84">
        <f>N65*O65*P65*'1. Standard_Cost'!$C$13</f>
        <v>0</v>
      </c>
      <c r="T65" s="84">
        <f>N65*P65*Q65*'1. Standard_Cost'!$D$13</f>
        <v>0</v>
      </c>
      <c r="U65" s="84">
        <f>N65*O65*'1. Standard_Cost'!$E$13</f>
        <v>0</v>
      </c>
      <c r="V65" s="83"/>
      <c r="W65" s="83"/>
      <c r="X65" s="83"/>
      <c r="Y65" s="84">
        <f>+V65*((X65*'1. Standard_Cost'!$B$17)+(W65*X65*'1. Standard_Cost'!$C$17))</f>
        <v>0</v>
      </c>
      <c r="Z65" s="83"/>
      <c r="AA65" s="83"/>
      <c r="AB65" s="84">
        <f>+Z65*'1. Standard_Cost'!$B$21+AA65*'1. Standard_Cost'!$C$21</f>
        <v>0</v>
      </c>
      <c r="AC65" s="85"/>
      <c r="AD65" s="86"/>
      <c r="AE65" s="84">
        <f>SUM(AD65,AC65,AB65,Y65,U65,T65,S65,R65)*'1. Standard_Cost'!$B$29</f>
        <v>0</v>
      </c>
      <c r="AF65" s="84">
        <f>SUM(AE65,AD65,AC65,AB65,Y65,U65,T65,S65,R65)</f>
        <v>0</v>
      </c>
      <c r="AG65" s="83"/>
      <c r="AH65" s="83"/>
      <c r="AI65" s="83"/>
      <c r="AJ65" s="87"/>
      <c r="AK65" s="87"/>
      <c r="AL65" s="87"/>
      <c r="AM65" s="84">
        <f>AG65*'1. Standard_Cost'!$B$25+'Incremental_Cost Year 6'!AH65*'1. Standard_Cost'!$C$25+'Incremental_Cost Year 6'!AI65*'1. Standard_Cost'!$D$25+'Incremental_Cost Year 6'!AJ65+'Incremental_Cost Year 6'!AL65+AK65</f>
        <v>0</v>
      </c>
      <c r="AN65" s="84">
        <f>AM65*'1. Standard_Cost'!$C$29</f>
        <v>0</v>
      </c>
      <c r="AO65" s="153"/>
      <c r="AP65" s="144"/>
      <c r="AQ65" s="113">
        <f>L65+M65</f>
        <v>0</v>
      </c>
      <c r="AR65" s="113">
        <f>AF65</f>
        <v>0</v>
      </c>
      <c r="AS65" s="113">
        <f>AM65+AN65</f>
        <v>0</v>
      </c>
      <c r="AT65" s="113">
        <f>SUM(AQ65,AR65,AS65)</f>
        <v>0</v>
      </c>
      <c r="AU65" s="154"/>
      <c r="AV65" s="154"/>
      <c r="AW65" s="154"/>
      <c r="AX65" s="154"/>
      <c r="AY65" s="154"/>
      <c r="AZ65" s="154"/>
      <c r="BA65" s="154"/>
      <c r="BB65" s="155">
        <f>SUM(AU65:BA65)-AT65</f>
        <v>0</v>
      </c>
    </row>
    <row r="66" spans="1:59" s="28" customFormat="1" ht="42.75" customHeight="1" outlineLevel="2">
      <c r="A66" s="73"/>
      <c r="B66" s="107"/>
      <c r="C66" s="189"/>
      <c r="D66" s="198"/>
      <c r="E66" s="198"/>
      <c r="F66" s="343" t="s">
        <v>542</v>
      </c>
      <c r="G66" s="343" t="s">
        <v>554</v>
      </c>
      <c r="H66" s="67" t="s">
        <v>632</v>
      </c>
      <c r="I66" s="87"/>
      <c r="J66" s="83"/>
      <c r="K66" s="83"/>
      <c r="L66" s="82" t="str">
        <f>IF(I66&lt;&gt;0,((VLOOKUP(I66,'1. Standard_Cost'!$B$4:$D$9,2)+VLOOKUP(I66,'1. Standard_Cost'!$B$4:$D$9,3))*J66*K66),"0")</f>
        <v>0</v>
      </c>
      <c r="M66" s="82">
        <f>L66*'1. Standard_Cost'!$F$4</f>
        <v>0</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c r="AD66" s="86"/>
      <c r="AE66" s="84">
        <f>SUM(AD66,AC66,AB66,Y66,U66,T66,S66,R66)*'1. Standard_Cost'!$B$29</f>
        <v>0</v>
      </c>
      <c r="AF66" s="84">
        <f t="shared" ref="AF66:AF67" si="82">SUM(AE66,AD66,AC66,AB66,Y66,U66,T66,S66,R66)</f>
        <v>0</v>
      </c>
      <c r="AG66" s="83"/>
      <c r="AH66" s="83"/>
      <c r="AI66" s="83"/>
      <c r="AJ66" s="87"/>
      <c r="AK66" s="87"/>
      <c r="AL66" s="87"/>
      <c r="AM66" s="84">
        <f>AG66*'1. Standard_Cost'!$B$25+'Incremental_Cost Year 6'!AH66*'1. Standard_Cost'!$C$25+'Incremental_Cost Year 6'!AI66*'1. Standard_Cost'!$D$25+'Incremental_Cost Year 6'!AJ66+'Incremental_Cost Year 6'!AL66+AK66</f>
        <v>0</v>
      </c>
      <c r="AN66" s="84">
        <f>AM66*'1. Standard_Cost'!$C$29</f>
        <v>0</v>
      </c>
      <c r="AO66" s="273"/>
      <c r="AP66" s="144"/>
      <c r="AQ66" s="113">
        <f t="shared" ref="AQ66:AQ67" si="83">L66+M66</f>
        <v>0</v>
      </c>
      <c r="AR66" s="113">
        <f t="shared" ref="AR66:AR67" si="84">AF66</f>
        <v>0</v>
      </c>
      <c r="AS66" s="113">
        <f t="shared" ref="AS66:AS67" si="85">AM66+AN66</f>
        <v>0</v>
      </c>
      <c r="AT66" s="113">
        <f t="shared" ref="AT66:AT67" si="86">SUM(AQ66,AR66,AS66)</f>
        <v>0</v>
      </c>
      <c r="AU66" s="154"/>
      <c r="AV66" s="154"/>
      <c r="AW66" s="154"/>
      <c r="AX66" s="154"/>
      <c r="AY66" s="154"/>
      <c r="AZ66" s="154"/>
      <c r="BA66" s="154"/>
      <c r="BB66" s="155">
        <f t="shared" ref="BB66:BB67" si="87">SUM(AU66:BA66)-AT66</f>
        <v>0</v>
      </c>
    </row>
    <row r="67" spans="1:59" s="28" customFormat="1" ht="42.75" customHeight="1" outlineLevel="2">
      <c r="A67" s="73"/>
      <c r="B67" s="253"/>
      <c r="C67" s="291"/>
      <c r="D67" s="221"/>
      <c r="E67" s="221"/>
      <c r="F67" s="343">
        <v>2024</v>
      </c>
      <c r="G67" s="343">
        <v>2025</v>
      </c>
      <c r="H67" s="67" t="s">
        <v>633</v>
      </c>
      <c r="I67" s="87"/>
      <c r="J67" s="83"/>
      <c r="K67" s="83"/>
      <c r="L67" s="82" t="str">
        <f>IF(I67&lt;&gt;0,((VLOOKUP(I67,'1. Standard_Cost'!$B$4:$D$9,2)+VLOOKUP(I67,'1. Standard_Cost'!$B$4:$D$9,3))*J67*K67),"0")</f>
        <v>0</v>
      </c>
      <c r="M67" s="82">
        <f>L67*'1. Standard_Cost'!$F$4</f>
        <v>0</v>
      </c>
      <c r="N67" s="83"/>
      <c r="O67" s="83"/>
      <c r="P67" s="83"/>
      <c r="Q67" s="83"/>
      <c r="R67" s="84">
        <f>'1. Standard_Cost'!$B$13*N67*P67</f>
        <v>0</v>
      </c>
      <c r="S67" s="84">
        <f>N67*O67*P67*'1. Standard_Cost'!$C$13</f>
        <v>0</v>
      </c>
      <c r="T67" s="84">
        <f>N67*P67*Q67*'1. Standard_Cost'!$D$13</f>
        <v>0</v>
      </c>
      <c r="U67" s="84">
        <f>N67*O67*'1. Standard_Cost'!$E$13</f>
        <v>0</v>
      </c>
      <c r="V67" s="83"/>
      <c r="W67" s="83"/>
      <c r="X67" s="83"/>
      <c r="Y67" s="84">
        <f>+V67*((X67*'1. Standard_Cost'!$B$17)+(W67*X67*'1. Standard_Cost'!$C$17))</f>
        <v>0</v>
      </c>
      <c r="Z67" s="83"/>
      <c r="AA67" s="83"/>
      <c r="AB67" s="84">
        <f>+Z67*'1. Standard_Cost'!$B$21+AA67*'1. Standard_Cost'!$C$21</f>
        <v>0</v>
      </c>
      <c r="AC67" s="85"/>
      <c r="AD67" s="86"/>
      <c r="AE67" s="84">
        <f>SUM(AD67,AC67,AB67,Y67,U67,T67,S67,R67)*'1. Standard_Cost'!$B$29</f>
        <v>0</v>
      </c>
      <c r="AF67" s="84">
        <f t="shared" si="82"/>
        <v>0</v>
      </c>
      <c r="AG67" s="83"/>
      <c r="AH67" s="83"/>
      <c r="AI67" s="83"/>
      <c r="AJ67" s="87"/>
      <c r="AK67" s="87"/>
      <c r="AL67" s="87"/>
      <c r="AM67" s="84">
        <f>AG67*'1. Standard_Cost'!$B$25+'Incremental_Cost Year 6'!AH67*'1. Standard_Cost'!$C$25+'Incremental_Cost Year 6'!AI67*'1. Standard_Cost'!$D$25+'Incremental_Cost Year 6'!AJ67+'Incremental_Cost Year 6'!AL67+AK67</f>
        <v>0</v>
      </c>
      <c r="AN67" s="84">
        <f>AM67*'1. Standard_Cost'!$C$29</f>
        <v>0</v>
      </c>
      <c r="AO67" s="273"/>
      <c r="AP67" s="144"/>
      <c r="AQ67" s="113">
        <f t="shared" si="83"/>
        <v>0</v>
      </c>
      <c r="AR67" s="113">
        <f t="shared" si="84"/>
        <v>0</v>
      </c>
      <c r="AS67" s="113">
        <f t="shared" si="85"/>
        <v>0</v>
      </c>
      <c r="AT67" s="113">
        <f t="shared" si="86"/>
        <v>0</v>
      </c>
      <c r="AU67" s="154"/>
      <c r="AV67" s="154"/>
      <c r="AW67" s="154"/>
      <c r="AX67" s="154"/>
      <c r="AY67" s="154"/>
      <c r="AZ67" s="154"/>
      <c r="BA67" s="154"/>
      <c r="BB67" s="155">
        <f t="shared" si="87"/>
        <v>0</v>
      </c>
    </row>
    <row r="68" spans="1:59" s="28" customFormat="1" ht="56.45" customHeight="1" outlineLevel="1">
      <c r="A68" s="73"/>
      <c r="B68" s="253"/>
      <c r="C68" s="274"/>
      <c r="D68" s="259" t="s">
        <v>570</v>
      </c>
      <c r="E68" s="253" t="s">
        <v>563</v>
      </c>
      <c r="F68" s="349">
        <v>2024</v>
      </c>
      <c r="G68" s="349">
        <v>2030</v>
      </c>
      <c r="H68" s="219" t="s">
        <v>566</v>
      </c>
      <c r="I68" s="156"/>
      <c r="J68" s="156"/>
      <c r="K68" s="156"/>
      <c r="L68" s="84">
        <f>SUM(L61:L67)</f>
        <v>0</v>
      </c>
      <c r="M68" s="84">
        <f>SUM(M61:M67)</f>
        <v>0</v>
      </c>
      <c r="N68" s="156"/>
      <c r="O68" s="156"/>
      <c r="P68" s="156"/>
      <c r="Q68" s="156"/>
      <c r="R68" s="84">
        <f t="shared" ref="R68:U68" si="88">SUM(R61:R67)</f>
        <v>0</v>
      </c>
      <c r="S68" s="84">
        <f t="shared" si="88"/>
        <v>0</v>
      </c>
      <c r="T68" s="84">
        <f t="shared" si="88"/>
        <v>0</v>
      </c>
      <c r="U68" s="84">
        <f t="shared" si="88"/>
        <v>0</v>
      </c>
      <c r="V68" s="156"/>
      <c r="W68" s="156"/>
      <c r="X68" s="156"/>
      <c r="Y68" s="84">
        <f t="shared" ref="Y68" si="89">SUM(Y61:Y67)</f>
        <v>0</v>
      </c>
      <c r="Z68" s="156"/>
      <c r="AA68" s="156"/>
      <c r="AB68" s="84">
        <f t="shared" ref="AB68" si="90">SUM(AB61:AB67)</f>
        <v>0</v>
      </c>
      <c r="AC68" s="84">
        <f t="shared" ref="AC68" si="91">SUM(AC61:AC67)</f>
        <v>0</v>
      </c>
      <c r="AD68" s="84">
        <f t="shared" ref="AD68" si="92">SUM(AD61:AD67)</f>
        <v>0</v>
      </c>
      <c r="AE68" s="84">
        <f t="shared" ref="AE68" si="93">SUM(AE61:AE67)</f>
        <v>0</v>
      </c>
      <c r="AF68" s="84">
        <f t="shared" ref="AF68" si="94">SUM(AF61:AF67)</f>
        <v>0</v>
      </c>
      <c r="AG68" s="156"/>
      <c r="AH68" s="156"/>
      <c r="AI68" s="156"/>
      <c r="AJ68" s="84">
        <f t="shared" ref="AJ68" si="95">SUM(AJ61:AJ67)</f>
        <v>0</v>
      </c>
      <c r="AK68" s="84">
        <f t="shared" ref="AK68" si="96">SUM(AK61:AK67)</f>
        <v>0</v>
      </c>
      <c r="AL68" s="84">
        <f t="shared" ref="AL68" si="97">SUM(AL61:AL67)</f>
        <v>0</v>
      </c>
      <c r="AM68" s="84">
        <f t="shared" ref="AM68" si="98">SUM(AM61:AM67)</f>
        <v>0</v>
      </c>
      <c r="AN68" s="84">
        <f t="shared" ref="AN68" si="99">SUM(AN61:AN67)</f>
        <v>0</v>
      </c>
      <c r="AO68" s="157"/>
      <c r="AP68" s="158"/>
      <c r="AQ68" s="84">
        <f t="shared" ref="AQ68" si="100">SUM(AQ61:AQ67)</f>
        <v>0</v>
      </c>
      <c r="AR68" s="84">
        <f t="shared" ref="AR68" si="101">SUM(AR61:AR67)</f>
        <v>0</v>
      </c>
      <c r="AS68" s="84">
        <f t="shared" ref="AS68" si="102">SUM(AS61:AS67)</f>
        <v>0</v>
      </c>
      <c r="AT68" s="84">
        <f t="shared" ref="AT68" si="103">SUM(AT61:AT67)</f>
        <v>0</v>
      </c>
      <c r="AU68" s="84">
        <f t="shared" ref="AU68" si="104">SUM(AU61:AU67)</f>
        <v>0</v>
      </c>
      <c r="AV68" s="84">
        <f t="shared" ref="AV68" si="105">SUM(AV61:AV67)</f>
        <v>0</v>
      </c>
      <c r="AW68" s="84">
        <f t="shared" ref="AW68" si="106">SUM(AW61:AW67)</f>
        <v>0</v>
      </c>
      <c r="AX68" s="84">
        <f t="shared" ref="AX68" si="107">SUM(AX61:AX67)</f>
        <v>0</v>
      </c>
      <c r="AY68" s="84">
        <f t="shared" ref="AY68" si="108">SUM(AY61:AY67)</f>
        <v>0</v>
      </c>
      <c r="AZ68" s="84">
        <f t="shared" ref="AZ68" si="109">SUM(AZ61:AZ67)</f>
        <v>0</v>
      </c>
      <c r="BA68" s="84">
        <f t="shared" ref="BA68" si="110">SUM(BA61:BA67)</f>
        <v>0</v>
      </c>
      <c r="BB68" s="84">
        <f t="shared" ref="BB68" si="111">SUM(BB61:BB67)</f>
        <v>0</v>
      </c>
    </row>
    <row r="69" spans="1:59" s="28" customFormat="1" ht="56.25" customHeight="1" outlineLevel="2">
      <c r="A69" s="73"/>
      <c r="B69" s="107"/>
      <c r="C69" s="108"/>
      <c r="D69" s="136"/>
      <c r="E69" s="185"/>
      <c r="F69" s="65">
        <v>2024</v>
      </c>
      <c r="G69" s="65">
        <v>2026</v>
      </c>
      <c r="H69" s="68" t="s">
        <v>635</v>
      </c>
      <c r="I69" s="87"/>
      <c r="J69" s="83"/>
      <c r="K69" s="83"/>
      <c r="L69" s="82" t="str">
        <f>IF(I69&lt;&gt;0,((VLOOKUP(I69,'1. Standard_Cost'!$B$4:$D$9,2)+VLOOKUP(I69,'1. Standard_Cost'!$B$4:$D$9,3))*J69*K69),"0")</f>
        <v>0</v>
      </c>
      <c r="M69" s="82">
        <f>L69*'1. Standard_Cost'!$F$4</f>
        <v>0</v>
      </c>
      <c r="N69" s="83"/>
      <c r="O69" s="83"/>
      <c r="P69" s="83"/>
      <c r="Q69" s="83"/>
      <c r="R69" s="84">
        <f>'1. Standard_Cost'!$B$13*N69*P69</f>
        <v>0</v>
      </c>
      <c r="S69" s="84">
        <f>N69*O69*P69*'1. Standard_Cost'!$C$13</f>
        <v>0</v>
      </c>
      <c r="T69" s="84">
        <f>N69*P69*Q69*'1. Standard_Cost'!$D$13</f>
        <v>0</v>
      </c>
      <c r="U69" s="84">
        <f>N69*O69*'1. Standard_Cost'!$E$13</f>
        <v>0</v>
      </c>
      <c r="V69" s="83"/>
      <c r="W69" s="83"/>
      <c r="X69" s="83"/>
      <c r="Y69" s="84">
        <f>+V69*((X69*'1. Standard_Cost'!$B$17)+(W69*X69*'1. Standard_Cost'!$C$17))</f>
        <v>0</v>
      </c>
      <c r="Z69" s="83"/>
      <c r="AA69" s="83"/>
      <c r="AB69" s="84">
        <f>+Z69*'1. Standard_Cost'!$B$21+AA69*'1. Standard_Cost'!$C$21</f>
        <v>0</v>
      </c>
      <c r="AC69" s="85"/>
      <c r="AD69" s="86"/>
      <c r="AE69" s="84">
        <f>SUM(AD69,AC69,AB69,Y69,U69,T69,S69,R69)*'1. Standard_Cost'!$B$29</f>
        <v>0</v>
      </c>
      <c r="AF69" s="84">
        <f>SUM(AE69,AD69,AC69,AB69,Y69,U69,T69,S69,R69)</f>
        <v>0</v>
      </c>
      <c r="AG69" s="83"/>
      <c r="AH69" s="83"/>
      <c r="AI69" s="83"/>
      <c r="AJ69" s="87"/>
      <c r="AK69" s="87"/>
      <c r="AL69" s="87"/>
      <c r="AM69" s="84">
        <f>AG69*'1. Standard_Cost'!$B$25+'Incremental_Cost Year 6'!AH69*'1. Standard_Cost'!$C$25+'Incremental_Cost Year 6'!AI69*'1. Standard_Cost'!$D$25+'Incremental_Cost Year 6'!AJ69+'Incremental_Cost Year 6'!AL69+AK69</f>
        <v>0</v>
      </c>
      <c r="AN69" s="84">
        <f>AM69*'1. Standard_Cost'!$C$29</f>
        <v>0</v>
      </c>
      <c r="AO69" s="87"/>
      <c r="AP69" s="144"/>
      <c r="AQ69" s="113">
        <f>L69+M69</f>
        <v>0</v>
      </c>
      <c r="AR69" s="113">
        <f>AF69</f>
        <v>0</v>
      </c>
      <c r="AS69" s="113">
        <f>AM69+AN69</f>
        <v>0</v>
      </c>
      <c r="AT69" s="113">
        <f>SUM(AQ69,AR69,AS69)</f>
        <v>0</v>
      </c>
      <c r="AU69" s="154"/>
      <c r="AV69" s="154"/>
      <c r="AW69" s="154"/>
      <c r="AX69" s="154"/>
      <c r="AY69" s="154"/>
      <c r="AZ69" s="154"/>
      <c r="BA69" s="154"/>
      <c r="BB69" s="155">
        <f t="shared" ref="BB69:BB72" si="112">SUM(AU69:BA69)-AT69</f>
        <v>0</v>
      </c>
    </row>
    <row r="70" spans="1:59" s="28" customFormat="1" ht="57.75" customHeight="1" outlineLevel="2">
      <c r="A70" s="73"/>
      <c r="B70" s="107"/>
      <c r="C70" s="108"/>
      <c r="D70" s="121"/>
      <c r="E70" s="186"/>
      <c r="F70" s="65">
        <v>2024</v>
      </c>
      <c r="G70" s="65">
        <v>2026</v>
      </c>
      <c r="H70" s="68" t="s">
        <v>699</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6'!AH70*'1. Standard_Cost'!$C$25+'Incremental_Cost Year 6'!AI70*'1. Standard_Cost'!$D$25+'Incremental_Cost Year 6'!AJ70+'Incremental_Cost Year 6'!AL70+AK70</f>
        <v>0</v>
      </c>
      <c r="AN70" s="84">
        <f>AM70*'1. Standard_Cost'!$C$29</f>
        <v>0</v>
      </c>
      <c r="AO70" s="87"/>
      <c r="AP70" s="144"/>
      <c r="AQ70" s="113">
        <f>L70+M70</f>
        <v>0</v>
      </c>
      <c r="AR70" s="113">
        <f>AF70</f>
        <v>0</v>
      </c>
      <c r="AS70" s="113">
        <f>AM70+AN70</f>
        <v>0</v>
      </c>
      <c r="AT70" s="113">
        <f>SUM(AQ70,AR70,AS70)</f>
        <v>0</v>
      </c>
      <c r="AU70" s="154"/>
      <c r="AV70" s="154"/>
      <c r="AW70" s="154"/>
      <c r="AX70" s="154"/>
      <c r="AY70" s="154"/>
      <c r="AZ70" s="154"/>
      <c r="BA70" s="154"/>
      <c r="BB70" s="155">
        <f t="shared" si="112"/>
        <v>0</v>
      </c>
    </row>
    <row r="71" spans="1:59" s="28" customFormat="1" ht="57.75" customHeight="1" outlineLevel="2">
      <c r="A71" s="73"/>
      <c r="B71" s="107"/>
      <c r="C71" s="108"/>
      <c r="D71" s="121"/>
      <c r="E71" s="186"/>
      <c r="F71" s="65">
        <v>2024</v>
      </c>
      <c r="G71" s="65">
        <v>2026</v>
      </c>
      <c r="H71" s="67" t="s">
        <v>636</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SUM(AE71,AD71,AC71,AB71,Y71,U71,T71,S71,R71)</f>
        <v>0</v>
      </c>
      <c r="AG71" s="83"/>
      <c r="AH71" s="83"/>
      <c r="AI71" s="83"/>
      <c r="AJ71" s="87"/>
      <c r="AK71" s="87"/>
      <c r="AL71" s="87"/>
      <c r="AM71" s="84">
        <f>AG71*'1. Standard_Cost'!$B$25+'Incremental_Cost Year 6'!AH71*'1. Standard_Cost'!$C$25+'Incremental_Cost Year 6'!AI71*'1. Standard_Cost'!$D$25+'Incremental_Cost Year 6'!AJ71+'Incremental_Cost Year 6'!AL71+AK71</f>
        <v>0</v>
      </c>
      <c r="AN71" s="84">
        <f>AM71*'1. Standard_Cost'!$C$29</f>
        <v>0</v>
      </c>
      <c r="AO71" s="87"/>
      <c r="AP71" s="144"/>
      <c r="AQ71" s="113">
        <f>L71+M71</f>
        <v>0</v>
      </c>
      <c r="AR71" s="113">
        <f>AF71</f>
        <v>0</v>
      </c>
      <c r="AS71" s="113">
        <f>AM71+AN71</f>
        <v>0</v>
      </c>
      <c r="AT71" s="113">
        <f>SUM(AQ71,AR71,AS71)</f>
        <v>0</v>
      </c>
      <c r="AU71" s="154"/>
      <c r="AV71" s="154"/>
      <c r="AW71" s="154"/>
      <c r="AX71" s="154"/>
      <c r="AY71" s="154"/>
      <c r="AZ71" s="154"/>
      <c r="BA71" s="154"/>
      <c r="BB71" s="155">
        <f t="shared" si="112"/>
        <v>0</v>
      </c>
    </row>
    <row r="72" spans="1:59" s="28" customFormat="1" ht="57.75" customHeight="1" outlineLevel="2">
      <c r="A72" s="73"/>
      <c r="B72" s="107"/>
      <c r="C72" s="108"/>
      <c r="D72" s="121"/>
      <c r="E72" s="186"/>
      <c r="F72" s="65">
        <v>2024</v>
      </c>
      <c r="G72" s="65">
        <v>2026</v>
      </c>
      <c r="H72" s="67" t="s">
        <v>634</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c r="AB72" s="84">
        <f>+Z72*'1. Standard_Cost'!$B$21+AA72*'1. Standard_Cost'!$C$21</f>
        <v>0</v>
      </c>
      <c r="AC72" s="85"/>
      <c r="AD72" s="86"/>
      <c r="AE72" s="84">
        <f>SUM(AD72,AC72,AB72,Y72,U72,T72,S72,R72)*'1. Standard_Cost'!$B$29</f>
        <v>0</v>
      </c>
      <c r="AF72" s="84">
        <f>SUM(AE72,AD72,AC72,AB72,Y72,U72,T72,S72,R72)</f>
        <v>0</v>
      </c>
      <c r="AG72" s="83"/>
      <c r="AH72" s="83"/>
      <c r="AI72" s="83"/>
      <c r="AJ72" s="87"/>
      <c r="AK72" s="87"/>
      <c r="AL72" s="87"/>
      <c r="AM72" s="84">
        <f>AG72*'1. Standard_Cost'!$B$25+'Incremental_Cost Year 6'!AH72*'1. Standard_Cost'!$C$25+'Incremental_Cost Year 6'!AI72*'1. Standard_Cost'!$D$25+'Incremental_Cost Year 6'!AJ72+'Incremental_Cost Year 6'!AL72+AK72</f>
        <v>0</v>
      </c>
      <c r="AN72" s="84">
        <f>AM72*'1. Standard_Cost'!$C$29</f>
        <v>0</v>
      </c>
      <c r="AO72" s="87"/>
      <c r="AP72" s="144"/>
      <c r="AQ72" s="113">
        <f>L72+M72</f>
        <v>0</v>
      </c>
      <c r="AR72" s="113">
        <f>AF72</f>
        <v>0</v>
      </c>
      <c r="AS72" s="113">
        <f>AM72+AN72</f>
        <v>0</v>
      </c>
      <c r="AT72" s="113">
        <f>SUM(AQ72,AR72,AS72)</f>
        <v>0</v>
      </c>
      <c r="AU72" s="154"/>
      <c r="AV72" s="154"/>
      <c r="AW72" s="154"/>
      <c r="AX72" s="154"/>
      <c r="AY72" s="154"/>
      <c r="AZ72" s="154"/>
      <c r="BA72" s="154"/>
      <c r="BB72" s="155">
        <f t="shared" si="112"/>
        <v>0</v>
      </c>
    </row>
    <row r="73" spans="1:59" s="28" customFormat="1" ht="66.75" customHeight="1" outlineLevel="2">
      <c r="A73" s="73"/>
      <c r="B73" s="111"/>
      <c r="C73" s="302"/>
      <c r="D73" s="94" t="s">
        <v>571</v>
      </c>
      <c r="E73" s="231" t="s">
        <v>568</v>
      </c>
      <c r="F73" s="65">
        <v>2024</v>
      </c>
      <c r="G73" s="65">
        <v>2026</v>
      </c>
      <c r="H73" s="219" t="s">
        <v>637</v>
      </c>
      <c r="I73" s="156"/>
      <c r="J73" s="156"/>
      <c r="K73" s="156"/>
      <c r="L73" s="84">
        <f>SUM(L69:L72)</f>
        <v>0</v>
      </c>
      <c r="M73" s="84">
        <f>SUM(M69:M72)</f>
        <v>0</v>
      </c>
      <c r="N73" s="156"/>
      <c r="O73" s="156"/>
      <c r="P73" s="156"/>
      <c r="Q73" s="156"/>
      <c r="R73" s="84">
        <f>SUM(R69:R72)</f>
        <v>0</v>
      </c>
      <c r="S73" s="84">
        <f>SUM(S69:S72)</f>
        <v>0</v>
      </c>
      <c r="T73" s="84">
        <f>SUM(T69:T72)</f>
        <v>0</v>
      </c>
      <c r="U73" s="84">
        <f>SUM(U69:U72)</f>
        <v>0</v>
      </c>
      <c r="V73" s="156"/>
      <c r="W73" s="156"/>
      <c r="X73" s="156"/>
      <c r="Y73" s="84">
        <f>SUM(Y69:Y72)</f>
        <v>0</v>
      </c>
      <c r="Z73" s="156"/>
      <c r="AA73" s="156"/>
      <c r="AB73" s="84">
        <f>SUM(AB69:AB72)</f>
        <v>0</v>
      </c>
      <c r="AC73" s="84">
        <f>SUM(AC69:AC72)</f>
        <v>0</v>
      </c>
      <c r="AD73" s="84">
        <f>SUM(AD69:AD72)</f>
        <v>0</v>
      </c>
      <c r="AE73" s="84">
        <f>SUM(AE69:AE72)</f>
        <v>0</v>
      </c>
      <c r="AF73" s="84">
        <f>SUM(AF69:AF72)</f>
        <v>0</v>
      </c>
      <c r="AG73" s="156"/>
      <c r="AH73" s="156"/>
      <c r="AI73" s="156"/>
      <c r="AJ73" s="84">
        <f>SUM(AJ69:AJ72)</f>
        <v>0</v>
      </c>
      <c r="AK73" s="84">
        <f>SUM(AK69:AK72)</f>
        <v>0</v>
      </c>
      <c r="AL73" s="84">
        <f>SUM(AL69:AL72)</f>
        <v>0</v>
      </c>
      <c r="AM73" s="84">
        <f>SUM(AM69:AM72)</f>
        <v>0</v>
      </c>
      <c r="AN73" s="84">
        <f>SUM(AN69:AN72)</f>
        <v>0</v>
      </c>
      <c r="AO73" s="157"/>
      <c r="AP73" s="158"/>
      <c r="AQ73" s="84">
        <f t="shared" ref="AQ73:BB73" si="113">SUM(AQ69:AQ72)</f>
        <v>0</v>
      </c>
      <c r="AR73" s="84">
        <f t="shared" si="113"/>
        <v>0</v>
      </c>
      <c r="AS73" s="84">
        <f t="shared" si="113"/>
        <v>0</v>
      </c>
      <c r="AT73" s="84">
        <f t="shared" si="113"/>
        <v>0</v>
      </c>
      <c r="AU73" s="84">
        <f t="shared" si="113"/>
        <v>0</v>
      </c>
      <c r="AV73" s="84">
        <f t="shared" si="113"/>
        <v>0</v>
      </c>
      <c r="AW73" s="84">
        <f t="shared" si="113"/>
        <v>0</v>
      </c>
      <c r="AX73" s="84">
        <f t="shared" si="113"/>
        <v>0</v>
      </c>
      <c r="AY73" s="84">
        <f t="shared" si="113"/>
        <v>0</v>
      </c>
      <c r="AZ73" s="84">
        <f t="shared" si="113"/>
        <v>0</v>
      </c>
      <c r="BA73" s="84">
        <f t="shared" si="113"/>
        <v>0</v>
      </c>
      <c r="BB73" s="84">
        <f t="shared" si="113"/>
        <v>0</v>
      </c>
    </row>
    <row r="74" spans="1:59" s="30" customFormat="1" ht="57" customHeight="1">
      <c r="A74" s="78"/>
      <c r="B74" s="553" t="s">
        <v>569</v>
      </c>
      <c r="C74" s="536"/>
      <c r="D74" s="536"/>
      <c r="E74" s="537"/>
      <c r="F74" s="176"/>
      <c r="G74" s="176"/>
      <c r="H74" s="352" t="s">
        <v>60</v>
      </c>
      <c r="I74" s="148"/>
      <c r="J74" s="148"/>
      <c r="K74" s="148"/>
      <c r="L74" s="351">
        <f>SUM(L75,L101,L115)</f>
        <v>0</v>
      </c>
      <c r="M74" s="351">
        <f>SUM(M75,M101,M115)</f>
        <v>0</v>
      </c>
      <c r="N74" s="148"/>
      <c r="O74" s="148"/>
      <c r="P74" s="148"/>
      <c r="Q74" s="148"/>
      <c r="R74" s="351">
        <f t="shared" ref="R74:U74" si="114">SUM(R75,R101,R115)</f>
        <v>0</v>
      </c>
      <c r="S74" s="351">
        <f t="shared" si="114"/>
        <v>0</v>
      </c>
      <c r="T74" s="351">
        <f t="shared" si="114"/>
        <v>0</v>
      </c>
      <c r="U74" s="351">
        <f t="shared" si="114"/>
        <v>0</v>
      </c>
      <c r="V74" s="148"/>
      <c r="W74" s="148"/>
      <c r="X74" s="148"/>
      <c r="Y74" s="351">
        <f t="shared" ref="Y74:AF74" si="115">SUM(Y75,Y101,Y115)</f>
        <v>0</v>
      </c>
      <c r="Z74" s="351">
        <f t="shared" si="115"/>
        <v>0</v>
      </c>
      <c r="AA74" s="351">
        <f t="shared" si="115"/>
        <v>0</v>
      </c>
      <c r="AB74" s="351">
        <f t="shared" si="115"/>
        <v>0</v>
      </c>
      <c r="AC74" s="351">
        <f t="shared" si="115"/>
        <v>0</v>
      </c>
      <c r="AD74" s="351">
        <f t="shared" si="115"/>
        <v>0</v>
      </c>
      <c r="AE74" s="351">
        <f t="shared" si="115"/>
        <v>0</v>
      </c>
      <c r="AF74" s="351">
        <f t="shared" si="115"/>
        <v>0</v>
      </c>
      <c r="AG74" s="148"/>
      <c r="AH74" s="148"/>
      <c r="AI74" s="148"/>
      <c r="AJ74" s="351">
        <f t="shared" ref="AJ74:AN74" si="116">SUM(AJ75,AJ101,AJ115)</f>
        <v>0</v>
      </c>
      <c r="AK74" s="351">
        <f t="shared" si="116"/>
        <v>0</v>
      </c>
      <c r="AL74" s="351">
        <f t="shared" si="116"/>
        <v>0</v>
      </c>
      <c r="AM74" s="351">
        <f t="shared" si="116"/>
        <v>0</v>
      </c>
      <c r="AN74" s="351">
        <f t="shared" si="116"/>
        <v>0</v>
      </c>
      <c r="AO74" s="148"/>
      <c r="AP74" s="149"/>
      <c r="AQ74" s="351">
        <f t="shared" ref="AQ74:BB74" si="117">SUM(AQ75,AQ101,AQ115)</f>
        <v>0</v>
      </c>
      <c r="AR74" s="351">
        <f t="shared" si="117"/>
        <v>0</v>
      </c>
      <c r="AS74" s="351">
        <f t="shared" si="117"/>
        <v>0</v>
      </c>
      <c r="AT74" s="351">
        <f t="shared" si="117"/>
        <v>0</v>
      </c>
      <c r="AU74" s="351">
        <f t="shared" si="117"/>
        <v>0</v>
      </c>
      <c r="AV74" s="351">
        <f t="shared" si="117"/>
        <v>0</v>
      </c>
      <c r="AW74" s="351">
        <f t="shared" si="117"/>
        <v>0</v>
      </c>
      <c r="AX74" s="351">
        <f t="shared" si="117"/>
        <v>0</v>
      </c>
      <c r="AY74" s="351">
        <f t="shared" si="117"/>
        <v>0</v>
      </c>
      <c r="AZ74" s="351">
        <f t="shared" si="117"/>
        <v>0</v>
      </c>
      <c r="BA74" s="351">
        <f t="shared" si="117"/>
        <v>0</v>
      </c>
      <c r="BB74" s="351">
        <f t="shared" si="117"/>
        <v>0</v>
      </c>
    </row>
    <row r="75" spans="1:59" s="28" customFormat="1" ht="54.75" customHeight="1">
      <c r="A75" s="97"/>
      <c r="B75" s="190"/>
      <c r="C75" s="538" t="s">
        <v>572</v>
      </c>
      <c r="D75" s="538"/>
      <c r="E75" s="539"/>
      <c r="F75" s="130"/>
      <c r="G75" s="191"/>
      <c r="H75" s="98" t="s">
        <v>196</v>
      </c>
      <c r="I75" s="161"/>
      <c r="J75" s="161"/>
      <c r="K75" s="161"/>
      <c r="L75" s="162">
        <f>SUM(L80,L86,L91)</f>
        <v>0</v>
      </c>
      <c r="M75" s="162">
        <f>SUM(M80,M86,M91)</f>
        <v>0</v>
      </c>
      <c r="N75" s="161"/>
      <c r="O75" s="161"/>
      <c r="P75" s="161"/>
      <c r="Q75" s="161"/>
      <c r="R75" s="162">
        <f t="shared" ref="R75:U75" si="118">SUM(R80,R86,R91)</f>
        <v>0</v>
      </c>
      <c r="S75" s="162">
        <f t="shared" si="118"/>
        <v>0</v>
      </c>
      <c r="T75" s="162">
        <f t="shared" si="118"/>
        <v>0</v>
      </c>
      <c r="U75" s="162">
        <f t="shared" si="118"/>
        <v>0</v>
      </c>
      <c r="V75" s="161"/>
      <c r="W75" s="161"/>
      <c r="X75" s="161"/>
      <c r="Y75" s="162">
        <f>SUM(Y80,Y86,Y91)</f>
        <v>0</v>
      </c>
      <c r="Z75" s="162"/>
      <c r="AA75" s="162"/>
      <c r="AB75" s="162">
        <f t="shared" ref="AB75:AF75" si="119">SUM(AB80,AB86,AB91)</f>
        <v>0</v>
      </c>
      <c r="AC75" s="162">
        <f t="shared" si="119"/>
        <v>0</v>
      </c>
      <c r="AD75" s="162">
        <f t="shared" si="119"/>
        <v>0</v>
      </c>
      <c r="AE75" s="162">
        <f t="shared" si="119"/>
        <v>0</v>
      </c>
      <c r="AF75" s="162">
        <f t="shared" si="119"/>
        <v>0</v>
      </c>
      <c r="AG75" s="161"/>
      <c r="AH75" s="161"/>
      <c r="AI75" s="161"/>
      <c r="AJ75" s="162">
        <f t="shared" ref="AJ75:AN75" si="120">SUM(AJ80,AJ86,AJ91)</f>
        <v>0</v>
      </c>
      <c r="AK75" s="162">
        <f t="shared" si="120"/>
        <v>0</v>
      </c>
      <c r="AL75" s="162">
        <f t="shared" si="120"/>
        <v>0</v>
      </c>
      <c r="AM75" s="162">
        <f t="shared" si="120"/>
        <v>0</v>
      </c>
      <c r="AN75" s="162">
        <f t="shared" si="120"/>
        <v>0</v>
      </c>
      <c r="AO75" s="163"/>
      <c r="AP75" s="164"/>
      <c r="AQ75" s="162">
        <f t="shared" ref="AQ75:BB75" si="121">SUM(AQ80,AQ86,AQ91)</f>
        <v>0</v>
      </c>
      <c r="AR75" s="162">
        <f t="shared" si="121"/>
        <v>0</v>
      </c>
      <c r="AS75" s="162">
        <f t="shared" si="121"/>
        <v>0</v>
      </c>
      <c r="AT75" s="162">
        <f t="shared" si="121"/>
        <v>0</v>
      </c>
      <c r="AU75" s="162">
        <f t="shared" si="121"/>
        <v>0</v>
      </c>
      <c r="AV75" s="162">
        <f t="shared" si="121"/>
        <v>0</v>
      </c>
      <c r="AW75" s="162">
        <f t="shared" si="121"/>
        <v>0</v>
      </c>
      <c r="AX75" s="162">
        <f t="shared" si="121"/>
        <v>0</v>
      </c>
      <c r="AY75" s="162">
        <f t="shared" si="121"/>
        <v>0</v>
      </c>
      <c r="AZ75" s="162">
        <f t="shared" si="121"/>
        <v>0</v>
      </c>
      <c r="BA75" s="162">
        <f t="shared" si="121"/>
        <v>0</v>
      </c>
      <c r="BB75" s="162">
        <f t="shared" si="121"/>
        <v>0</v>
      </c>
    </row>
    <row r="76" spans="1:59" s="28" customFormat="1" ht="90" customHeight="1" outlineLevel="2">
      <c r="A76" s="73"/>
      <c r="B76" s="181"/>
      <c r="C76" s="188"/>
      <c r="D76" s="192"/>
      <c r="E76" s="187"/>
      <c r="F76" s="66">
        <v>2025</v>
      </c>
      <c r="G76" s="65">
        <v>2026</v>
      </c>
      <c r="H76" s="70" t="s">
        <v>638</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c r="AD76" s="86"/>
      <c r="AE76" s="84">
        <f>SUM(AD76,AC76,AB76,Y76,U76,T76,S76,R76)*'1. Standard_Cost'!$B$29</f>
        <v>0</v>
      </c>
      <c r="AF76" s="84">
        <f t="shared" ref="AF76:AF79" si="122">SUM(AE76,AD76,AC76,AB76,Y76,U76,T76,S76,R76)</f>
        <v>0</v>
      </c>
      <c r="AG76" s="83"/>
      <c r="AH76" s="83"/>
      <c r="AI76" s="83"/>
      <c r="AJ76" s="87"/>
      <c r="AK76" s="87"/>
      <c r="AL76" s="87"/>
      <c r="AM76" s="84">
        <f>AG76*'1. Standard_Cost'!$B$25+'Incremental_Cost Year 6'!AH76*'1. Standard_Cost'!$C$25+'Incremental_Cost Year 6'!AI76*'1. Standard_Cost'!$D$25+'Incremental_Cost Year 6'!AJ76+'Incremental_Cost Year 6'!AL76+AK76</f>
        <v>0</v>
      </c>
      <c r="AN76" s="84">
        <f>AM76*'1. Standard_Cost'!$C$29</f>
        <v>0</v>
      </c>
      <c r="AO76" s="87"/>
      <c r="AP76" s="144"/>
      <c r="AQ76" s="113">
        <f t="shared" ref="AQ76:AQ79" si="123">L76+M76</f>
        <v>0</v>
      </c>
      <c r="AR76" s="113">
        <f t="shared" ref="AR76:AR79" si="124">AF76</f>
        <v>0</v>
      </c>
      <c r="AS76" s="113">
        <f t="shared" ref="AS76:AS79" si="125">AM76+AN76</f>
        <v>0</v>
      </c>
      <c r="AT76" s="113">
        <f t="shared" ref="AT76:AT79" si="126">SUM(AQ76,AR76,AS76)</f>
        <v>0</v>
      </c>
      <c r="AU76" s="154"/>
      <c r="AV76" s="154"/>
      <c r="AW76" s="154"/>
      <c r="AX76" s="154"/>
      <c r="AY76" s="154"/>
      <c r="AZ76" s="154"/>
      <c r="BA76" s="154"/>
      <c r="BB76" s="155">
        <f t="shared" ref="BB76:BB79" si="127">SUM(AU76:BA76)-AT76</f>
        <v>0</v>
      </c>
      <c r="BD76" s="322"/>
      <c r="BE76" s="322"/>
      <c r="BF76" s="322"/>
      <c r="BG76" s="322"/>
    </row>
    <row r="77" spans="1:59" s="28" customFormat="1" ht="76.5" customHeight="1" outlineLevel="2">
      <c r="A77" s="73"/>
      <c r="B77" s="107"/>
      <c r="C77" s="189"/>
      <c r="D77" s="193"/>
      <c r="E77" s="187"/>
      <c r="F77" s="66">
        <v>2024</v>
      </c>
      <c r="G77" s="65">
        <v>2026</v>
      </c>
      <c r="H77" s="70" t="s">
        <v>639</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122"/>
        <v>0</v>
      </c>
      <c r="AG77" s="83"/>
      <c r="AH77" s="83"/>
      <c r="AI77" s="83"/>
      <c r="AJ77" s="87"/>
      <c r="AK77" s="87"/>
      <c r="AL77" s="87"/>
      <c r="AM77" s="84">
        <f>AG77*'1. Standard_Cost'!$B$25+'Incremental_Cost Year 6'!AH77*'1. Standard_Cost'!$C$25+'Incremental_Cost Year 6'!AI77*'1. Standard_Cost'!$D$25+'Incremental_Cost Year 6'!AJ77+'Incremental_Cost Year 6'!AL77+AK77</f>
        <v>0</v>
      </c>
      <c r="AN77" s="84">
        <f>AM77*'1. Standard_Cost'!$C$29</f>
        <v>0</v>
      </c>
      <c r="AO77" s="87"/>
      <c r="AP77" s="144"/>
      <c r="AQ77" s="113">
        <f t="shared" si="123"/>
        <v>0</v>
      </c>
      <c r="AR77" s="113">
        <f t="shared" si="124"/>
        <v>0</v>
      </c>
      <c r="AS77" s="113">
        <f t="shared" si="125"/>
        <v>0</v>
      </c>
      <c r="AT77" s="113">
        <f t="shared" si="126"/>
        <v>0</v>
      </c>
      <c r="AU77" s="154"/>
      <c r="AV77" s="154"/>
      <c r="AW77" s="154"/>
      <c r="AX77" s="154"/>
      <c r="AY77" s="154"/>
      <c r="AZ77" s="154"/>
      <c r="BA77" s="154"/>
      <c r="BB77" s="155">
        <f t="shared" si="127"/>
        <v>0</v>
      </c>
      <c r="BD77" s="322"/>
      <c r="BE77" s="322"/>
      <c r="BF77" s="322"/>
      <c r="BG77" s="322"/>
    </row>
    <row r="78" spans="1:59" s="28" customFormat="1" ht="110.25" customHeight="1" outlineLevel="2">
      <c r="A78" s="73"/>
      <c r="B78" s="107"/>
      <c r="C78" s="189"/>
      <c r="D78" s="193"/>
      <c r="E78" s="187"/>
      <c r="F78" s="66">
        <v>2024</v>
      </c>
      <c r="G78" s="65">
        <v>2026</v>
      </c>
      <c r="H78" s="70" t="s">
        <v>640</v>
      </c>
      <c r="I78" s="87"/>
      <c r="J78" s="83"/>
      <c r="K78" s="83"/>
      <c r="L78" s="82" t="str">
        <f>IF(I78&lt;&gt;0,((VLOOKUP(I78,'1. Standard_Cost'!$B$4:$D$9,2)+VLOOKUP(I78,'1. Standard_Cost'!$B$4:$D$9,3))*J78*K78),"0")</f>
        <v>0</v>
      </c>
      <c r="M78" s="82">
        <f>L78*'1. Standard_Cost'!$F$4</f>
        <v>0</v>
      </c>
      <c r="N78" s="83"/>
      <c r="O78" s="83"/>
      <c r="P78" s="83"/>
      <c r="Q78" s="83"/>
      <c r="R78" s="84">
        <f>'1. Standard_Cost'!$B$13*N78*P78</f>
        <v>0</v>
      </c>
      <c r="S78" s="84">
        <f>N78*O78*P78*'1. Standard_Cost'!$C$13</f>
        <v>0</v>
      </c>
      <c r="T78" s="84">
        <f>N78*P78*Q78*'1. Standard_Cost'!$D$13</f>
        <v>0</v>
      </c>
      <c r="U78" s="84">
        <f>N78*O78*'1. Standard_Cost'!$E$13</f>
        <v>0</v>
      </c>
      <c r="V78" s="83"/>
      <c r="W78" s="83"/>
      <c r="X78" s="83"/>
      <c r="Y78" s="84">
        <f>+V78*((X78*'1. Standard_Cost'!$B$17)+(W78*X78*'1. Standard_Cost'!$C$17))</f>
        <v>0</v>
      </c>
      <c r="Z78" s="83"/>
      <c r="AA78" s="83"/>
      <c r="AB78" s="84">
        <f>+Z78*'1. Standard_Cost'!$B$21+AA78*'1. Standard_Cost'!$C$21</f>
        <v>0</v>
      </c>
      <c r="AC78" s="85"/>
      <c r="AD78" s="86"/>
      <c r="AE78" s="84">
        <f>SUM(AD78,AC78,AB78,Y78,U78,T78,S78,R78)*'1. Standard_Cost'!$B$29</f>
        <v>0</v>
      </c>
      <c r="AF78" s="84">
        <f t="shared" si="122"/>
        <v>0</v>
      </c>
      <c r="AG78" s="83"/>
      <c r="AH78" s="83"/>
      <c r="AI78" s="83"/>
      <c r="AJ78" s="87"/>
      <c r="AK78" s="87"/>
      <c r="AL78" s="87"/>
      <c r="AM78" s="84">
        <f>AG78*'1. Standard_Cost'!$B$25+'Incremental_Cost Year 6'!AH78*'1. Standard_Cost'!$C$25+'Incremental_Cost Year 6'!AI78*'1. Standard_Cost'!$D$25+'Incremental_Cost Year 6'!AJ78+'Incremental_Cost Year 6'!AL78+AK78</f>
        <v>0</v>
      </c>
      <c r="AN78" s="84">
        <f>AM78*'1. Standard_Cost'!$C$29</f>
        <v>0</v>
      </c>
      <c r="AO78" s="87"/>
      <c r="AP78" s="144"/>
      <c r="AQ78" s="113">
        <f t="shared" si="123"/>
        <v>0</v>
      </c>
      <c r="AR78" s="113">
        <f t="shared" si="124"/>
        <v>0</v>
      </c>
      <c r="AS78" s="113">
        <f t="shared" si="125"/>
        <v>0</v>
      </c>
      <c r="AT78" s="113">
        <f t="shared" si="126"/>
        <v>0</v>
      </c>
      <c r="AU78" s="154"/>
      <c r="AV78" s="154"/>
      <c r="AW78" s="154"/>
      <c r="AX78" s="154"/>
      <c r="AY78" s="154"/>
      <c r="AZ78" s="154"/>
      <c r="BA78" s="154"/>
      <c r="BB78" s="155">
        <f t="shared" si="127"/>
        <v>0</v>
      </c>
      <c r="BD78" s="322"/>
      <c r="BE78" s="322"/>
      <c r="BF78" s="322"/>
      <c r="BG78" s="322"/>
    </row>
    <row r="79" spans="1:59" s="28" customFormat="1" ht="92.25" customHeight="1" outlineLevel="2">
      <c r="A79" s="73"/>
      <c r="B79" s="107"/>
      <c r="C79" s="189"/>
      <c r="D79" s="193"/>
      <c r="E79" s="187"/>
      <c r="F79" s="66">
        <v>2024</v>
      </c>
      <c r="G79" s="65">
        <v>2026</v>
      </c>
      <c r="H79" s="70" t="s">
        <v>641</v>
      </c>
      <c r="I79" s="87"/>
      <c r="J79" s="83"/>
      <c r="K79" s="83"/>
      <c r="L79" s="82" t="str">
        <f>IF(I79&lt;&gt;0,((VLOOKUP(I79,'1. Standard_Cost'!$B$4:$D$9,2)+VLOOKUP(I79,'1. Standard_Cost'!$B$4:$D$9,3))*J79*K79),"0")</f>
        <v>0</v>
      </c>
      <c r="M79" s="82">
        <f>L79*'1. Standard_Cost'!$F$4</f>
        <v>0</v>
      </c>
      <c r="N79" s="338"/>
      <c r="O79" s="338"/>
      <c r="P79" s="338"/>
      <c r="Q79" s="338"/>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c r="AD79" s="86"/>
      <c r="AE79" s="84">
        <f>SUM(AD79,AC79,AB79,Y79,U79,T79,S79,R79)*'1. Standard_Cost'!$B$29</f>
        <v>0</v>
      </c>
      <c r="AF79" s="84">
        <f t="shared" si="122"/>
        <v>0</v>
      </c>
      <c r="AG79" s="83"/>
      <c r="AH79" s="83"/>
      <c r="AI79" s="83"/>
      <c r="AJ79" s="87"/>
      <c r="AK79" s="87"/>
      <c r="AL79" s="87"/>
      <c r="AM79" s="84">
        <f>AG79*'1. Standard_Cost'!$B$25+'Incremental_Cost Year 6'!AH79*'1. Standard_Cost'!$C$25+'Incremental_Cost Year 6'!AI79*'1. Standard_Cost'!$D$25+'Incremental_Cost Year 6'!AJ79+'Incremental_Cost Year 6'!AL79+AK79</f>
        <v>0</v>
      </c>
      <c r="AN79" s="84">
        <f>AM79*'1. Standard_Cost'!$C$29</f>
        <v>0</v>
      </c>
      <c r="AO79" s="87"/>
      <c r="AP79" s="144"/>
      <c r="AQ79" s="113">
        <f t="shared" si="123"/>
        <v>0</v>
      </c>
      <c r="AR79" s="113">
        <f t="shared" si="124"/>
        <v>0</v>
      </c>
      <c r="AS79" s="113">
        <f t="shared" si="125"/>
        <v>0</v>
      </c>
      <c r="AT79" s="113">
        <f t="shared" si="126"/>
        <v>0</v>
      </c>
      <c r="AU79" s="154"/>
      <c r="AV79" s="154"/>
      <c r="AW79" s="154"/>
      <c r="AX79" s="154"/>
      <c r="AY79" s="154"/>
      <c r="AZ79" s="154"/>
      <c r="BA79" s="154"/>
      <c r="BB79" s="155">
        <f t="shared" si="127"/>
        <v>0</v>
      </c>
      <c r="BD79" s="322"/>
      <c r="BE79" s="322"/>
      <c r="BF79" s="322"/>
      <c r="BG79" s="322"/>
    </row>
    <row r="80" spans="1:59" s="28" customFormat="1" ht="31.5" outlineLevel="1">
      <c r="A80" s="73"/>
      <c r="B80" s="111"/>
      <c r="C80" s="112"/>
      <c r="D80" s="136" t="s">
        <v>573</v>
      </c>
      <c r="E80" s="185" t="s">
        <v>574</v>
      </c>
      <c r="F80" s="354">
        <v>2024</v>
      </c>
      <c r="G80" s="349">
        <v>2026</v>
      </c>
      <c r="H80" s="219" t="s">
        <v>164</v>
      </c>
      <c r="I80" s="156"/>
      <c r="J80" s="156"/>
      <c r="K80" s="156"/>
      <c r="L80" s="84">
        <f>SUM(L76:L79)</f>
        <v>0</v>
      </c>
      <c r="M80" s="329">
        <f>SUM(M76:M79)</f>
        <v>0</v>
      </c>
      <c r="N80" s="329"/>
      <c r="O80" s="156"/>
      <c r="P80" s="156"/>
      <c r="Q80" s="157"/>
      <c r="R80" s="157">
        <f>SUM(R76:R79)</f>
        <v>0</v>
      </c>
      <c r="S80" s="84">
        <f>SUM(S76:S79)</f>
        <v>0</v>
      </c>
      <c r="T80" s="84">
        <f>SUM(T76:T79)</f>
        <v>0</v>
      </c>
      <c r="U80" s="84">
        <f>SUM(U76:U79)</f>
        <v>0</v>
      </c>
      <c r="V80" s="156"/>
      <c r="W80" s="156"/>
      <c r="X80" s="156"/>
      <c r="Y80" s="84">
        <f>SUM(Y76:Y79)</f>
        <v>0</v>
      </c>
      <c r="Z80" s="156"/>
      <c r="AA80" s="156"/>
      <c r="AB80" s="84">
        <f>SUM(AB76:AB79)</f>
        <v>0</v>
      </c>
      <c r="AC80" s="84">
        <f>SUM(AC76:AC79)</f>
        <v>0</v>
      </c>
      <c r="AD80" s="84">
        <f>SUM(AD76:AD79)</f>
        <v>0</v>
      </c>
      <c r="AE80" s="84">
        <f>SUM(AE76:AE79)</f>
        <v>0</v>
      </c>
      <c r="AF80" s="84">
        <f>SUM(AF76:AF79)</f>
        <v>0</v>
      </c>
      <c r="AG80" s="156"/>
      <c r="AH80" s="156"/>
      <c r="AI80" s="156"/>
      <c r="AJ80" s="84">
        <f>SUM(AJ76:AJ79)</f>
        <v>0</v>
      </c>
      <c r="AK80" s="84">
        <f>SUM(AK76:AK79)</f>
        <v>0</v>
      </c>
      <c r="AL80" s="84">
        <f>SUM(AL76:AL79)</f>
        <v>0</v>
      </c>
      <c r="AM80" s="84">
        <f>SUM(AM76:AM79)</f>
        <v>0</v>
      </c>
      <c r="AN80" s="84">
        <f>SUM(AN76:AN79)</f>
        <v>0</v>
      </c>
      <c r="AO80" s="157"/>
      <c r="AP80" s="158"/>
      <c r="AQ80" s="115">
        <f t="shared" ref="AQ80:BB80" si="128">SUM(AQ76:AQ79)</f>
        <v>0</v>
      </c>
      <c r="AR80" s="115">
        <f t="shared" si="128"/>
        <v>0</v>
      </c>
      <c r="AS80" s="115">
        <f t="shared" si="128"/>
        <v>0</v>
      </c>
      <c r="AT80" s="115">
        <f t="shared" si="128"/>
        <v>0</v>
      </c>
      <c r="AU80" s="115">
        <f t="shared" si="128"/>
        <v>0</v>
      </c>
      <c r="AV80" s="115">
        <f t="shared" si="128"/>
        <v>0</v>
      </c>
      <c r="AW80" s="115">
        <f t="shared" si="128"/>
        <v>0</v>
      </c>
      <c r="AX80" s="115">
        <f t="shared" si="128"/>
        <v>0</v>
      </c>
      <c r="AY80" s="115">
        <f t="shared" si="128"/>
        <v>0</v>
      </c>
      <c r="AZ80" s="115">
        <f t="shared" si="128"/>
        <v>0</v>
      </c>
      <c r="BA80" s="115">
        <f t="shared" si="128"/>
        <v>0</v>
      </c>
      <c r="BB80" s="115">
        <f t="shared" si="128"/>
        <v>0</v>
      </c>
    </row>
    <row r="81" spans="1:54" s="28" customFormat="1" ht="70.5" customHeight="1" outlineLevel="2">
      <c r="A81" s="73"/>
      <c r="B81" s="107"/>
      <c r="C81" s="108"/>
      <c r="D81" s="136"/>
      <c r="E81" s="126"/>
      <c r="F81" s="66">
        <v>2024</v>
      </c>
      <c r="G81" s="65">
        <v>2026</v>
      </c>
      <c r="H81" s="67" t="s">
        <v>643</v>
      </c>
      <c r="I81" s="87"/>
      <c r="J81" s="83"/>
      <c r="K81" s="83"/>
      <c r="L81" s="82" t="str">
        <f>IF(I81&lt;&gt;0,((VLOOKUP(I81,'1. Standard_Cost'!$B$4:$D$9,2)+VLOOKUP(I81,'1. Standard_Cost'!$B$4:$D$9,3))*J81*K81),"0")</f>
        <v>0</v>
      </c>
      <c r="M81" s="82">
        <f>L81*'1. Standard_Cost'!$F$4</f>
        <v>0</v>
      </c>
      <c r="N81" s="362"/>
      <c r="O81" s="362"/>
      <c r="P81" s="362"/>
      <c r="Q81" s="362"/>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SUM(AE81,AD81,AC81,AB81,Y81,U81,T81,S81,R81)</f>
        <v>0</v>
      </c>
      <c r="AG81" s="83"/>
      <c r="AH81" s="83"/>
      <c r="AI81" s="83"/>
      <c r="AJ81" s="87"/>
      <c r="AK81" s="87"/>
      <c r="AL81" s="87"/>
      <c r="AM81" s="84">
        <f>AG81*'1. Standard_Cost'!$B$25+'Incremental_Cost Year 6'!AH81*'1. Standard_Cost'!$C$25+'Incremental_Cost Year 6'!AI81*'1. Standard_Cost'!$D$25+'Incremental_Cost Year 6'!AJ81+'Incremental_Cost Year 6'!AL81+AK81</f>
        <v>0</v>
      </c>
      <c r="AN81" s="84"/>
      <c r="AO81" s="87"/>
      <c r="AP81" s="160"/>
      <c r="AQ81" s="113">
        <f>L81+M81</f>
        <v>0</v>
      </c>
      <c r="AR81" s="113">
        <f>AF81</f>
        <v>0</v>
      </c>
      <c r="AS81" s="113">
        <f>AM81+AN81</f>
        <v>0</v>
      </c>
      <c r="AT81" s="113">
        <f>SUM(AQ81,AR81,AS81)</f>
        <v>0</v>
      </c>
      <c r="AU81" s="154"/>
      <c r="AV81" s="154"/>
      <c r="AW81" s="154"/>
      <c r="AX81" s="154"/>
      <c r="AY81" s="154"/>
      <c r="AZ81" s="154"/>
      <c r="BA81" s="154"/>
      <c r="BB81" s="155">
        <f>SUM(AU81:BA81)-AT81</f>
        <v>0</v>
      </c>
    </row>
    <row r="82" spans="1:54" s="28" customFormat="1" ht="76.5" customHeight="1" outlineLevel="2">
      <c r="A82" s="73"/>
      <c r="B82" s="107"/>
      <c r="C82" s="108"/>
      <c r="D82" s="95"/>
      <c r="E82" s="292"/>
      <c r="F82" s="66">
        <v>2024</v>
      </c>
      <c r="G82" s="65">
        <v>2026</v>
      </c>
      <c r="H82" s="70" t="s">
        <v>644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SUM(AE82,AD82,AC82,AB82,Y82,U82,T82,S82,R82)</f>
        <v>0</v>
      </c>
      <c r="AG82" s="83"/>
      <c r="AH82" s="83"/>
      <c r="AI82" s="83"/>
      <c r="AJ82" s="87"/>
      <c r="AK82" s="87"/>
      <c r="AL82" s="87"/>
      <c r="AM82" s="84">
        <f>AG82*'1. Standard_Cost'!$B$25+'Incremental_Cost Year 6'!AH82*'1. Standard_Cost'!$C$25+'Incremental_Cost Year 6'!AI82*'1. Standard_Cost'!$D$25+'Incremental_Cost Year 6'!AJ82+'Incremental_Cost Year 6'!AL82+AK82</f>
        <v>0</v>
      </c>
      <c r="AN82" s="84">
        <f>AM82*'1. Standard_Cost'!$C$29</f>
        <v>0</v>
      </c>
      <c r="AO82" s="87"/>
      <c r="AP82" s="160"/>
      <c r="AQ82" s="113">
        <f>L82+M82</f>
        <v>0</v>
      </c>
      <c r="AR82" s="113">
        <f>AF82</f>
        <v>0</v>
      </c>
      <c r="AS82" s="113">
        <f>AM82+AN82</f>
        <v>0</v>
      </c>
      <c r="AT82" s="113">
        <f>SUM(AQ82,AR82,AS82)</f>
        <v>0</v>
      </c>
      <c r="AU82" s="154"/>
      <c r="AV82" s="154"/>
      <c r="AW82" s="154"/>
      <c r="AX82" s="154"/>
      <c r="AY82" s="154"/>
      <c r="AZ82" s="154"/>
      <c r="BA82" s="154"/>
      <c r="BB82" s="155">
        <f>SUM(AU82:BA82)-AT82</f>
        <v>0</v>
      </c>
    </row>
    <row r="83" spans="1:54" s="28" customFormat="1" ht="43.5" customHeight="1" outlineLevel="2">
      <c r="A83" s="73"/>
      <c r="B83" s="107"/>
      <c r="C83" s="108"/>
      <c r="D83" s="121"/>
      <c r="E83" s="292"/>
      <c r="F83" s="66">
        <v>2026</v>
      </c>
      <c r="G83" s="65">
        <v>2026</v>
      </c>
      <c r="H83" s="70" t="s">
        <v>642</v>
      </c>
      <c r="I83" s="87"/>
      <c r="J83" s="83"/>
      <c r="K83" s="83"/>
      <c r="L83" s="82" t="str">
        <f>IF(I83&lt;&gt;0,((VLOOKUP(I83,'1. Standard_Cost'!$B$4:$D$9,2)+VLOOKUP(I83,'1. Standard_Cost'!$B$4:$D$9,3))*J83*K83),"0")</f>
        <v>0</v>
      </c>
      <c r="M83" s="82">
        <f>L83*'1. Standard_Cost'!$F$4</f>
        <v>0</v>
      </c>
      <c r="N83" s="83"/>
      <c r="O83" s="83"/>
      <c r="P83" s="83"/>
      <c r="Q83" s="83"/>
      <c r="R83" s="84">
        <f>'1. Standard_Cost'!$B$13*N83*P83</f>
        <v>0</v>
      </c>
      <c r="S83" s="84">
        <f>N83*O83*P83*'1. Standard_Cost'!$C$13</f>
        <v>0</v>
      </c>
      <c r="T83" s="84">
        <f>N83*P83*Q83*'1. Standard_Cost'!$D$13</f>
        <v>0</v>
      </c>
      <c r="U83" s="84">
        <f>N83*O83*'1. Standard_Cost'!$E$13</f>
        <v>0</v>
      </c>
      <c r="V83" s="83"/>
      <c r="W83" s="83"/>
      <c r="X83" s="83"/>
      <c r="Y83" s="84">
        <f>+V83*((X83*'1. Standard_Cost'!$B$17)+(W83*X83*'1. Standard_Cost'!$C$17))</f>
        <v>0</v>
      </c>
      <c r="Z83" s="83"/>
      <c r="AA83" s="83"/>
      <c r="AB83" s="84">
        <f>+Z83*'1. Standard_Cost'!$B$21+AA83*'1. Standard_Cost'!$C$21</f>
        <v>0</v>
      </c>
      <c r="AC83" s="85"/>
      <c r="AD83" s="86"/>
      <c r="AE83" s="84">
        <f>SUM(AD83,AC83,AB83,Y83,U83,T83,S83,R83)*'1. Standard_Cost'!$B$29</f>
        <v>0</v>
      </c>
      <c r="AF83" s="84">
        <f>SUM(AE83,AD83,AC83,AB83,Y83,U83,T83,S83,R83)</f>
        <v>0</v>
      </c>
      <c r="AG83" s="83"/>
      <c r="AH83" s="83"/>
      <c r="AI83" s="83"/>
      <c r="AJ83" s="87"/>
      <c r="AK83" s="87"/>
      <c r="AL83" s="87"/>
      <c r="AM83" s="84">
        <f>AG83*'1. Standard_Cost'!$B$25+'Incremental_Cost Year 6'!AH83*'1. Standard_Cost'!$C$25+'Incremental_Cost Year 6'!AI83*'1. Standard_Cost'!$D$25+'Incremental_Cost Year 6'!AJ83+'Incremental_Cost Year 6'!AL83+AK83</f>
        <v>0</v>
      </c>
      <c r="AN83" s="84">
        <f>AM83*'1. Standard_Cost'!$C$29</f>
        <v>0</v>
      </c>
      <c r="AO83" s="87"/>
      <c r="AP83" s="160"/>
      <c r="AQ83" s="113">
        <f>L83+M83</f>
        <v>0</v>
      </c>
      <c r="AR83" s="113">
        <f>AF83</f>
        <v>0</v>
      </c>
      <c r="AS83" s="113">
        <f>AM83+AN83</f>
        <v>0</v>
      </c>
      <c r="AT83" s="113">
        <f>SUM(AQ83,AR83,AS83)</f>
        <v>0</v>
      </c>
      <c r="AU83" s="154"/>
      <c r="AV83" s="154"/>
      <c r="AW83" s="154"/>
      <c r="AX83" s="154"/>
      <c r="AY83" s="154"/>
      <c r="AZ83" s="154"/>
      <c r="BA83" s="154"/>
      <c r="BB83" s="155">
        <f>SUM(AU83:BA83)-AT83</f>
        <v>0</v>
      </c>
    </row>
    <row r="84" spans="1:54" s="28" customFormat="1" ht="43.5" customHeight="1" outlineLevel="2">
      <c r="A84" s="73"/>
      <c r="B84" s="107"/>
      <c r="C84" s="108"/>
      <c r="D84" s="121"/>
      <c r="E84" s="292"/>
      <c r="F84" s="66">
        <v>2024</v>
      </c>
      <c r="G84" s="65">
        <v>2026</v>
      </c>
      <c r="H84" s="67" t="s">
        <v>645</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f>+V84*((X84*'1. Standard_Cost'!$B$17)+(W84*X84*'1. Standard_Cost'!$C$17))</f>
        <v>0</v>
      </c>
      <c r="Z84" s="83"/>
      <c r="AA84" s="83"/>
      <c r="AB84" s="84">
        <f>+Z84*'1. Standard_Cost'!$B$21+AA84*'1. Standard_Cost'!$C$21</f>
        <v>0</v>
      </c>
      <c r="AC84" s="85"/>
      <c r="AD84" s="86"/>
      <c r="AE84" s="84">
        <f>SUM(AD84,AC84,AB84,Y84,U84,T84,S84,R84)*'1. Standard_Cost'!$B$29</f>
        <v>0</v>
      </c>
      <c r="AF84" s="84">
        <f t="shared" ref="AF84:AF85" si="129">SUM(AE84,AD84,AC84,AB84,Y84,U84,T84,S84,R84)</f>
        <v>0</v>
      </c>
      <c r="AG84" s="83"/>
      <c r="AH84" s="83"/>
      <c r="AI84" s="83"/>
      <c r="AJ84" s="87"/>
      <c r="AK84" s="87"/>
      <c r="AL84" s="87"/>
      <c r="AM84" s="84">
        <f>AG84*'1. Standard_Cost'!$B$25+'Incremental_Cost Year 6'!AH84*'1. Standard_Cost'!$C$25+'Incremental_Cost Year 6'!AI84*'1. Standard_Cost'!$D$25+'Incremental_Cost Year 6'!AJ84+'Incremental_Cost Year 6'!AL84+AK84</f>
        <v>0</v>
      </c>
      <c r="AN84" s="84">
        <f>AM84*'1. Standard_Cost'!$C$29</f>
        <v>0</v>
      </c>
      <c r="AO84" s="166"/>
      <c r="AP84" s="160"/>
      <c r="AQ84" s="113">
        <f t="shared" ref="AQ84:AQ85" si="130">L84+M84</f>
        <v>0</v>
      </c>
      <c r="AR84" s="113">
        <f t="shared" ref="AR84:AR85" si="131">AF84</f>
        <v>0</v>
      </c>
      <c r="AS84" s="113">
        <f t="shared" ref="AS84:AS85" si="132">AM84+AN84</f>
        <v>0</v>
      </c>
      <c r="AT84" s="113">
        <f t="shared" ref="AT84:AT85" si="133">SUM(AQ84,AR84,AS84)</f>
        <v>0</v>
      </c>
      <c r="AU84" s="154"/>
      <c r="AV84" s="154"/>
      <c r="AW84" s="154"/>
      <c r="AX84" s="154"/>
      <c r="AY84" s="154"/>
      <c r="AZ84" s="154"/>
      <c r="BA84" s="154"/>
      <c r="BB84" s="155">
        <f t="shared" ref="BB84:BB85" si="134">SUM(AU84:BA84)-AT84</f>
        <v>0</v>
      </c>
    </row>
    <row r="85" spans="1:54" s="28" customFormat="1" ht="43.5" customHeight="1" outlineLevel="2">
      <c r="A85" s="73"/>
      <c r="B85" s="107"/>
      <c r="C85" s="108"/>
      <c r="D85" s="90"/>
      <c r="E85" s="81"/>
      <c r="F85" s="66">
        <v>2024</v>
      </c>
      <c r="G85" s="65">
        <v>2026</v>
      </c>
      <c r="H85" s="67" t="s">
        <v>646</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f>+V85*((X85*'1. Standard_Cost'!$B$17)+(W85*X85*'1. Standard_Cost'!$C$17))</f>
        <v>0</v>
      </c>
      <c r="Z85" s="83"/>
      <c r="AA85" s="83"/>
      <c r="AB85" s="84">
        <f>+Z85*'1. Standard_Cost'!$B$21+AA85*'1. Standard_Cost'!$C$21</f>
        <v>0</v>
      </c>
      <c r="AC85" s="85"/>
      <c r="AD85" s="86"/>
      <c r="AE85" s="84">
        <f>SUM(AD85,AC85,AB85,Y85,U85,T85,S85,R85)*'1. Standard_Cost'!$B$29</f>
        <v>0</v>
      </c>
      <c r="AF85" s="84">
        <f t="shared" si="129"/>
        <v>0</v>
      </c>
      <c r="AG85" s="83"/>
      <c r="AH85" s="83"/>
      <c r="AI85" s="83"/>
      <c r="AJ85" s="87"/>
      <c r="AK85" s="87"/>
      <c r="AL85" s="87"/>
      <c r="AM85" s="84">
        <f>AG85*'1. Standard_Cost'!$B$25+'Incremental_Cost Year 6'!AH85*'1. Standard_Cost'!$C$25+'Incremental_Cost Year 6'!AI85*'1. Standard_Cost'!$D$25+'Incremental_Cost Year 6'!AJ85+'Incremental_Cost Year 6'!AL85+AK85</f>
        <v>0</v>
      </c>
      <c r="AN85" s="84">
        <f>AM85*'1. Standard_Cost'!$C$29</f>
        <v>0</v>
      </c>
      <c r="AO85" s="166"/>
      <c r="AP85" s="160"/>
      <c r="AQ85" s="113">
        <f t="shared" si="130"/>
        <v>0</v>
      </c>
      <c r="AR85" s="113">
        <f t="shared" si="131"/>
        <v>0</v>
      </c>
      <c r="AS85" s="113">
        <f t="shared" si="132"/>
        <v>0</v>
      </c>
      <c r="AT85" s="113">
        <f t="shared" si="133"/>
        <v>0</v>
      </c>
      <c r="AU85" s="154"/>
      <c r="AV85" s="154"/>
      <c r="AW85" s="154"/>
      <c r="AX85" s="154"/>
      <c r="AY85" s="154"/>
      <c r="AZ85" s="154"/>
      <c r="BA85" s="154"/>
      <c r="BB85" s="155">
        <f t="shared" si="134"/>
        <v>0</v>
      </c>
    </row>
    <row r="86" spans="1:54" s="28" customFormat="1" ht="31.5" outlineLevel="2">
      <c r="A86" s="73"/>
      <c r="B86" s="111"/>
      <c r="C86" s="112"/>
      <c r="D86" s="120" t="s">
        <v>575</v>
      </c>
      <c r="E86" s="120" t="s">
        <v>576</v>
      </c>
      <c r="F86" s="354">
        <v>2024</v>
      </c>
      <c r="G86" s="349">
        <v>2026</v>
      </c>
      <c r="H86" s="219" t="s">
        <v>181</v>
      </c>
      <c r="I86" s="156"/>
      <c r="J86" s="156"/>
      <c r="K86" s="156"/>
      <c r="L86" s="84">
        <f>SUM(L81:L85)</f>
        <v>0</v>
      </c>
      <c r="M86" s="84">
        <f>SUM(M81:M85)</f>
        <v>0</v>
      </c>
      <c r="N86" s="156"/>
      <c r="O86" s="156"/>
      <c r="P86" s="156"/>
      <c r="Q86" s="156"/>
      <c r="R86" s="84">
        <f t="shared" ref="R86:U86" si="135">SUM(R81:R85)</f>
        <v>0</v>
      </c>
      <c r="S86" s="84">
        <f t="shared" si="135"/>
        <v>0</v>
      </c>
      <c r="T86" s="84">
        <f t="shared" si="135"/>
        <v>0</v>
      </c>
      <c r="U86" s="84">
        <f t="shared" si="135"/>
        <v>0</v>
      </c>
      <c r="V86" s="156"/>
      <c r="W86" s="156"/>
      <c r="X86" s="156"/>
      <c r="Y86" s="84">
        <f>SUM(Y81:Y85)</f>
        <v>0</v>
      </c>
      <c r="Z86" s="156"/>
      <c r="AA86" s="156"/>
      <c r="AB86" s="84">
        <f t="shared" ref="AB86:AF86" si="136">SUM(AB81:AB85)</f>
        <v>0</v>
      </c>
      <c r="AC86" s="84">
        <f t="shared" si="136"/>
        <v>0</v>
      </c>
      <c r="AD86" s="84">
        <f t="shared" si="136"/>
        <v>0</v>
      </c>
      <c r="AE86" s="84">
        <f t="shared" si="136"/>
        <v>0</v>
      </c>
      <c r="AF86" s="84">
        <f t="shared" si="136"/>
        <v>0</v>
      </c>
      <c r="AG86" s="156"/>
      <c r="AH86" s="156"/>
      <c r="AI86" s="156"/>
      <c r="AJ86" s="84">
        <f t="shared" ref="AJ86:AN86" si="137">SUM(AJ81:AJ85)</f>
        <v>0</v>
      </c>
      <c r="AK86" s="84">
        <f t="shared" si="137"/>
        <v>0</v>
      </c>
      <c r="AL86" s="84">
        <f t="shared" si="137"/>
        <v>0</v>
      </c>
      <c r="AM86" s="84">
        <f t="shared" si="137"/>
        <v>0</v>
      </c>
      <c r="AN86" s="84">
        <f t="shared" si="137"/>
        <v>0</v>
      </c>
      <c r="AO86" s="157"/>
      <c r="AP86" s="158"/>
      <c r="AQ86" s="84">
        <f t="shared" ref="AQ86:BB86" si="138">SUM(AQ81:AQ85)</f>
        <v>0</v>
      </c>
      <c r="AR86" s="84">
        <f t="shared" si="138"/>
        <v>0</v>
      </c>
      <c r="AS86" s="84">
        <f t="shared" si="138"/>
        <v>0</v>
      </c>
      <c r="AT86" s="84">
        <f t="shared" si="138"/>
        <v>0</v>
      </c>
      <c r="AU86" s="84">
        <f t="shared" si="138"/>
        <v>0</v>
      </c>
      <c r="AV86" s="84">
        <f t="shared" si="138"/>
        <v>0</v>
      </c>
      <c r="AW86" s="84">
        <f t="shared" si="138"/>
        <v>0</v>
      </c>
      <c r="AX86" s="84">
        <f t="shared" si="138"/>
        <v>0</v>
      </c>
      <c r="AY86" s="84">
        <f t="shared" si="138"/>
        <v>0</v>
      </c>
      <c r="AZ86" s="84">
        <f t="shared" si="138"/>
        <v>0</v>
      </c>
      <c r="BA86" s="84">
        <f t="shared" si="138"/>
        <v>0</v>
      </c>
      <c r="BB86" s="84">
        <f t="shared" si="138"/>
        <v>0</v>
      </c>
    </row>
    <row r="87" spans="1:54" s="28" customFormat="1" ht="94.5" outlineLevel="1">
      <c r="A87" s="73"/>
      <c r="B87" s="107"/>
      <c r="C87" s="108"/>
      <c r="D87" s="192"/>
      <c r="E87" s="201"/>
      <c r="F87" s="251">
        <v>2024</v>
      </c>
      <c r="G87" s="65">
        <v>2026</v>
      </c>
      <c r="H87" s="70" t="s">
        <v>647</v>
      </c>
      <c r="I87" s="87"/>
      <c r="J87" s="83"/>
      <c r="K87" s="83"/>
      <c r="L87" s="82" t="str">
        <f>IF(I87&lt;&gt;0,((VLOOKUP(I87,'1. Standard_Cost'!$B$4:$D$9,2)+VLOOKUP(I87,'1. Standard_Cost'!$B$4:$D$9,3))*J87*K87),"0")</f>
        <v>0</v>
      </c>
      <c r="M87" s="82">
        <f>L87*'1. Standard_Cost'!$F$4</f>
        <v>0</v>
      </c>
      <c r="N87" s="83"/>
      <c r="O87" s="83"/>
      <c r="P87" s="83"/>
      <c r="Q87" s="83"/>
      <c r="R87" s="84">
        <f>'1. Standard_Cost'!$B$13*N87*P87</f>
        <v>0</v>
      </c>
      <c r="S87" s="84">
        <f>N87*O87*P87*'1. Standard_Cost'!$C$13</f>
        <v>0</v>
      </c>
      <c r="T87" s="84">
        <f>N87*P87*Q87*'1. Standard_Cost'!$D$13</f>
        <v>0</v>
      </c>
      <c r="U87" s="84">
        <f>N87*O87*'1. Standard_Cost'!$E$13</f>
        <v>0</v>
      </c>
      <c r="V87" s="83"/>
      <c r="W87" s="83"/>
      <c r="X87" s="83"/>
      <c r="Y87" s="84">
        <f>+V87*((X87*'1. Standard_Cost'!$B$17)+(W87*X87*'1. Standard_Cost'!$C$17))</f>
        <v>0</v>
      </c>
      <c r="Z87" s="83"/>
      <c r="AA87" s="83"/>
      <c r="AB87" s="84">
        <f>+Z87*'1. Standard_Cost'!$B$21+AA87*'1. Standard_Cost'!$C$21</f>
        <v>0</v>
      </c>
      <c r="AC87" s="85"/>
      <c r="AD87" s="86"/>
      <c r="AE87" s="84">
        <f>SUM(AD87,AC87,AB87,Y87,U87,T87,S87,R87)*'1. Standard_Cost'!$B$29</f>
        <v>0</v>
      </c>
      <c r="AF87" s="84">
        <f>SUM(AE87,AD87,AC87,AB87,Y87,U87,T87,S87,R87)</f>
        <v>0</v>
      </c>
      <c r="AG87" s="83"/>
      <c r="AH87" s="83"/>
      <c r="AI87" s="83"/>
      <c r="AJ87" s="87"/>
      <c r="AK87" s="87"/>
      <c r="AL87" s="87"/>
      <c r="AM87" s="84">
        <f>AG87*'1. Standard_Cost'!$B$25+'Incremental_Cost Year 6'!AH87*'1. Standard_Cost'!$C$25+'Incremental_Cost Year 6'!AI87*'1. Standard_Cost'!$D$25+'Incremental_Cost Year 6'!AJ87+'Incremental_Cost Year 6'!AL87+AK87</f>
        <v>0</v>
      </c>
      <c r="AN87" s="84"/>
      <c r="AO87" s="87"/>
      <c r="AP87" s="160"/>
      <c r="AQ87" s="113">
        <f>L87+M87</f>
        <v>0</v>
      </c>
      <c r="AR87" s="113">
        <f>AF87</f>
        <v>0</v>
      </c>
      <c r="AS87" s="113">
        <f>AM87+AN87</f>
        <v>0</v>
      </c>
      <c r="AT87" s="113">
        <f>SUM(AQ87,AR87,AS87)</f>
        <v>0</v>
      </c>
      <c r="AU87" s="154"/>
      <c r="AV87" s="154"/>
      <c r="AW87" s="154"/>
      <c r="AX87" s="154"/>
      <c r="AY87" s="154"/>
      <c r="AZ87" s="154"/>
      <c r="BA87" s="154"/>
      <c r="BB87" s="155">
        <f>SUM(AU87:BA87)-AT87</f>
        <v>0</v>
      </c>
    </row>
    <row r="88" spans="1:54" s="28" customFormat="1" ht="78.75" outlineLevel="2">
      <c r="A88" s="73"/>
      <c r="B88" s="107"/>
      <c r="C88" s="108"/>
      <c r="D88" s="193"/>
      <c r="E88" s="203"/>
      <c r="F88" s="251">
        <v>2024</v>
      </c>
      <c r="G88" s="65">
        <v>2026</v>
      </c>
      <c r="H88" s="70" t="s">
        <v>649</v>
      </c>
      <c r="I88" s="87"/>
      <c r="J88" s="83"/>
      <c r="K88" s="83"/>
      <c r="L88" s="82" t="str">
        <f>IF(I88&lt;&gt;0,((VLOOKUP(I88,'1. Standard_Cost'!$B$4:$D$9,2)+VLOOKUP(I88,'1. Standard_Cost'!$B$4:$D$9,3))*J88*K88),"0")</f>
        <v>0</v>
      </c>
      <c r="M88" s="82">
        <f>L88*'1. Standard_Cost'!$F$4</f>
        <v>0</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6'!AH88*'1. Standard_Cost'!$C$25+'Incremental_Cost Year 6'!AI88*'1. Standard_Cost'!$D$25+'Incremental_Cost Year 6'!AJ88+'Incremental_Cost Year 6'!AL88+AK88</f>
        <v>0</v>
      </c>
      <c r="AN88" s="84">
        <f>AM88*'1. Standard_Cost'!$C$29</f>
        <v>0</v>
      </c>
      <c r="AO88" s="87"/>
      <c r="AP88" s="160"/>
      <c r="AQ88" s="113">
        <f>L88+M88</f>
        <v>0</v>
      </c>
      <c r="AR88" s="113">
        <f>AF88</f>
        <v>0</v>
      </c>
      <c r="AS88" s="113">
        <f>AM88+AN88</f>
        <v>0</v>
      </c>
      <c r="AT88" s="113">
        <f>SUM(AQ88,AR88,AS88)</f>
        <v>0</v>
      </c>
      <c r="AU88" s="154"/>
      <c r="AV88" s="154"/>
      <c r="AW88" s="154"/>
      <c r="AX88" s="154"/>
      <c r="AY88" s="154"/>
      <c r="AZ88" s="154"/>
      <c r="BA88" s="154"/>
      <c r="BB88" s="155">
        <f>SUM(AU88:BA88)-AT88</f>
        <v>0</v>
      </c>
    </row>
    <row r="89" spans="1:54" s="28" customFormat="1" ht="156" customHeight="1" outlineLevel="2">
      <c r="A89" s="73"/>
      <c r="B89" s="107"/>
      <c r="C89" s="108"/>
      <c r="D89" s="193"/>
      <c r="E89" s="203"/>
      <c r="F89" s="251">
        <v>2024</v>
      </c>
      <c r="G89" s="65">
        <v>2026</v>
      </c>
      <c r="H89" s="67" t="s">
        <v>650</v>
      </c>
      <c r="I89" s="87"/>
      <c r="J89" s="83"/>
      <c r="K89" s="83"/>
      <c r="L89" s="82" t="str">
        <f>IF(I89&lt;&gt;0,((VLOOKUP(I89,'1. Standard_Cost'!$B$4:$D$9,2)+VLOOKUP(I89,'1. Standard_Cost'!$B$4:$D$9,3))*J89*K89),"0")</f>
        <v>0</v>
      </c>
      <c r="M89" s="82">
        <f>L89*'1. Standard_Cost'!$F$4</f>
        <v>0</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6'!AH89*'1. Standard_Cost'!$C$25+'Incremental_Cost Year 6'!AI89*'1. Standard_Cost'!$D$25+'Incremental_Cost Year 6'!AJ89+'Incremental_Cost Year 6'!AL89+AK89</f>
        <v>0</v>
      </c>
      <c r="AN89" s="84">
        <f>AM89*'1. Standard_Cost'!$C$29</f>
        <v>0</v>
      </c>
      <c r="AO89" s="153"/>
      <c r="AP89" s="144"/>
      <c r="AQ89" s="113">
        <f>L89+M89</f>
        <v>0</v>
      </c>
      <c r="AR89" s="113">
        <f>AF89</f>
        <v>0</v>
      </c>
      <c r="AS89" s="113">
        <f>AM89+AN89</f>
        <v>0</v>
      </c>
      <c r="AT89" s="113">
        <f>SUM(AQ89,AR89,AS89)</f>
        <v>0</v>
      </c>
      <c r="AU89" s="154"/>
      <c r="AV89" s="154"/>
      <c r="AW89" s="154"/>
      <c r="AX89" s="154"/>
      <c r="AY89" s="154"/>
      <c r="AZ89" s="154"/>
      <c r="BA89" s="154"/>
      <c r="BB89" s="155">
        <f>SUM(AU89:BA89)-AT89</f>
        <v>0</v>
      </c>
    </row>
    <row r="90" spans="1:54" s="28" customFormat="1" ht="78.75" outlineLevel="2">
      <c r="A90" s="73"/>
      <c r="B90" s="107"/>
      <c r="C90" s="108"/>
      <c r="D90" s="194"/>
      <c r="E90" s="205"/>
      <c r="F90" s="251">
        <v>2024</v>
      </c>
      <c r="G90" s="65">
        <v>2026</v>
      </c>
      <c r="H90" s="67" t="s">
        <v>648</v>
      </c>
      <c r="I90" s="87"/>
      <c r="J90" s="83"/>
      <c r="K90" s="83"/>
      <c r="L90" s="82" t="str">
        <f>IF(I90&lt;&gt;0,((VLOOKUP(I90,'1. Standard_Cost'!$B$4:$D$9,2)+VLOOKUP(I90,'1. Standard_Cost'!$B$4:$D$9,3))*J90*K90),"0")</f>
        <v>0</v>
      </c>
      <c r="M90" s="82">
        <f>L90*'1. Standard_Cost'!$F$4</f>
        <v>0</v>
      </c>
      <c r="N90" s="83"/>
      <c r="O90" s="83"/>
      <c r="P90" s="83"/>
      <c r="Q90" s="83"/>
      <c r="R90" s="84">
        <f>'1. Standard_Cost'!$B$13*N90*P90</f>
        <v>0</v>
      </c>
      <c r="S90" s="84">
        <f>N90*O90*P90*'1. Standard_Cost'!$C$13</f>
        <v>0</v>
      </c>
      <c r="T90" s="84">
        <f>N90*P90*Q90*'1. Standard_Cost'!$D$13</f>
        <v>0</v>
      </c>
      <c r="U90" s="84">
        <f>N90*O90*'1. Standard_Cost'!$E$13</f>
        <v>0</v>
      </c>
      <c r="V90" s="83"/>
      <c r="W90" s="83"/>
      <c r="X90" s="83"/>
      <c r="Y90" s="84">
        <f>+V90*((X90*'1. Standard_Cost'!$B$17)+(W90*X90*'1. Standard_Cost'!$C$17))</f>
        <v>0</v>
      </c>
      <c r="Z90" s="83"/>
      <c r="AA90" s="83"/>
      <c r="AB90" s="84">
        <f>+Z90*'1. Standard_Cost'!$B$21+AA90*'1. Standard_Cost'!$C$21</f>
        <v>0</v>
      </c>
      <c r="AC90" s="85"/>
      <c r="AD90" s="86"/>
      <c r="AE90" s="84">
        <f>SUM(AD90,AC90,AB90,Y90,U90,T90,S90,R90)*'1. Standard_Cost'!$B$29</f>
        <v>0</v>
      </c>
      <c r="AF90" s="84">
        <f>SUM(AE90,AD90,AC90,AB90,Y90,U90,T90,S90,R90)</f>
        <v>0</v>
      </c>
      <c r="AG90" s="83"/>
      <c r="AH90" s="83"/>
      <c r="AI90" s="83"/>
      <c r="AJ90" s="87"/>
      <c r="AK90" s="87"/>
      <c r="AL90" s="87"/>
      <c r="AM90" s="84">
        <f>AG90*'1. Standard_Cost'!$B$25+'Incremental_Cost Year 6'!AH90*'1. Standard_Cost'!$C$25+'Incremental_Cost Year 6'!AI90*'1. Standard_Cost'!$D$25+'Incremental_Cost Year 6'!AJ90+'Incremental_Cost Year 6'!AL90+AK90</f>
        <v>0</v>
      </c>
      <c r="AN90" s="84">
        <f>AM90*'1. Standard_Cost'!$C$29</f>
        <v>0</v>
      </c>
      <c r="AO90" s="273"/>
      <c r="AP90" s="144"/>
      <c r="AQ90" s="113">
        <f>L90+M90</f>
        <v>0</v>
      </c>
      <c r="AR90" s="113">
        <f>AF90</f>
        <v>0</v>
      </c>
      <c r="AS90" s="113">
        <f>AM90+AN90</f>
        <v>0</v>
      </c>
      <c r="AT90" s="113">
        <f>SUM(AQ90,AR90,AS90)</f>
        <v>0</v>
      </c>
      <c r="AU90" s="154"/>
      <c r="AV90" s="154"/>
      <c r="AW90" s="154"/>
      <c r="AX90" s="154"/>
      <c r="AY90" s="154"/>
      <c r="AZ90" s="154"/>
      <c r="BA90" s="154"/>
      <c r="BB90" s="155">
        <f>SUM(AU90:BA90)-AT90</f>
        <v>0</v>
      </c>
    </row>
    <row r="91" spans="1:54" s="28" customFormat="1" ht="31.5" outlineLevel="2">
      <c r="A91" s="73"/>
      <c r="B91" s="111"/>
      <c r="C91" s="112"/>
      <c r="D91" s="196" t="s">
        <v>578</v>
      </c>
      <c r="E91" s="253" t="s">
        <v>577</v>
      </c>
      <c r="F91" s="354">
        <v>2024</v>
      </c>
      <c r="G91" s="349">
        <v>2026</v>
      </c>
      <c r="H91" s="219" t="s">
        <v>182</v>
      </c>
      <c r="I91" s="227"/>
      <c r="J91" s="156"/>
      <c r="K91" s="156"/>
      <c r="L91" s="84">
        <f>SUM(L87:L90)</f>
        <v>0</v>
      </c>
      <c r="M91" s="84">
        <f>SUM(M87:M90)</f>
        <v>0</v>
      </c>
      <c r="N91" s="156"/>
      <c r="O91" s="156"/>
      <c r="P91" s="156"/>
      <c r="Q91" s="156"/>
      <c r="R91" s="84">
        <f t="shared" ref="R91:U91" si="139">SUM(R87:R90)</f>
        <v>0</v>
      </c>
      <c r="S91" s="84">
        <f t="shared" si="139"/>
        <v>0</v>
      </c>
      <c r="T91" s="84">
        <f t="shared" si="139"/>
        <v>0</v>
      </c>
      <c r="U91" s="84">
        <f t="shared" si="139"/>
        <v>0</v>
      </c>
      <c r="V91" s="156"/>
      <c r="W91" s="156"/>
      <c r="X91" s="156"/>
      <c r="Y91" s="84">
        <f>SUM(Y87:Y90)</f>
        <v>0</v>
      </c>
      <c r="Z91" s="156"/>
      <c r="AA91" s="156"/>
      <c r="AB91" s="84">
        <f t="shared" ref="AB91:AF91" si="140">SUM(AB87:AB90)</f>
        <v>0</v>
      </c>
      <c r="AC91" s="84">
        <f t="shared" si="140"/>
        <v>0</v>
      </c>
      <c r="AD91" s="84">
        <f t="shared" si="140"/>
        <v>0</v>
      </c>
      <c r="AE91" s="84">
        <f t="shared" si="140"/>
        <v>0</v>
      </c>
      <c r="AF91" s="84">
        <f t="shared" si="140"/>
        <v>0</v>
      </c>
      <c r="AG91" s="156"/>
      <c r="AH91" s="156"/>
      <c r="AI91" s="156"/>
      <c r="AJ91" s="84">
        <f t="shared" ref="AJ91:AN91" si="141">SUM(AJ87:AJ90)</f>
        <v>0</v>
      </c>
      <c r="AK91" s="84">
        <f t="shared" si="141"/>
        <v>0</v>
      </c>
      <c r="AL91" s="84">
        <f t="shared" si="141"/>
        <v>0</v>
      </c>
      <c r="AM91" s="84">
        <f t="shared" si="141"/>
        <v>0</v>
      </c>
      <c r="AN91" s="84">
        <f t="shared" si="141"/>
        <v>0</v>
      </c>
      <c r="AO91" s="157"/>
      <c r="AP91" s="158"/>
      <c r="AQ91" s="84">
        <f t="shared" ref="AQ91:BB91" si="142">SUM(AQ87:AQ90)</f>
        <v>0</v>
      </c>
      <c r="AR91" s="84">
        <f t="shared" si="142"/>
        <v>0</v>
      </c>
      <c r="AS91" s="84">
        <f t="shared" si="142"/>
        <v>0</v>
      </c>
      <c r="AT91" s="84">
        <f t="shared" si="142"/>
        <v>0</v>
      </c>
      <c r="AU91" s="84">
        <f t="shared" si="142"/>
        <v>0</v>
      </c>
      <c r="AV91" s="84">
        <f t="shared" si="142"/>
        <v>0</v>
      </c>
      <c r="AW91" s="84">
        <f t="shared" si="142"/>
        <v>0</v>
      </c>
      <c r="AX91" s="84">
        <f t="shared" si="142"/>
        <v>0</v>
      </c>
      <c r="AY91" s="84">
        <f t="shared" si="142"/>
        <v>0</v>
      </c>
      <c r="AZ91" s="84">
        <f t="shared" si="142"/>
        <v>0</v>
      </c>
      <c r="BA91" s="84">
        <f t="shared" si="142"/>
        <v>0</v>
      </c>
      <c r="BB91" s="84">
        <f t="shared" si="142"/>
        <v>0</v>
      </c>
    </row>
    <row r="92" spans="1:54" s="28" customFormat="1" ht="52.9" customHeight="1" outlineLevel="2">
      <c r="A92" s="97"/>
      <c r="B92" s="179"/>
      <c r="C92" s="527" t="s">
        <v>579</v>
      </c>
      <c r="D92" s="527"/>
      <c r="E92" s="528"/>
      <c r="F92" s="177"/>
      <c r="G92" s="128"/>
      <c r="H92" s="98" t="s">
        <v>580</v>
      </c>
      <c r="I92" s="161"/>
      <c r="J92" s="161"/>
      <c r="K92" s="161"/>
      <c r="L92" s="162">
        <f>SUM(L96,L101,L109,L114)</f>
        <v>0</v>
      </c>
      <c r="M92" s="162">
        <f>SUM(M96,M101,M109,M114)</f>
        <v>0</v>
      </c>
      <c r="N92" s="161"/>
      <c r="O92" s="161"/>
      <c r="P92" s="161"/>
      <c r="Q92" s="161"/>
      <c r="R92" s="162">
        <f t="shared" ref="R92:U92" si="143">SUM(R96,R101,R109,R114)</f>
        <v>0</v>
      </c>
      <c r="S92" s="162">
        <f t="shared" si="143"/>
        <v>0</v>
      </c>
      <c r="T92" s="162">
        <f t="shared" si="143"/>
        <v>0</v>
      </c>
      <c r="U92" s="162">
        <f t="shared" si="143"/>
        <v>0</v>
      </c>
      <c r="V92" s="161"/>
      <c r="W92" s="161"/>
      <c r="X92" s="161"/>
      <c r="Y92" s="162">
        <f>SUM(Y96,Y101,Y109,Y114)</f>
        <v>0</v>
      </c>
      <c r="Z92" s="162"/>
      <c r="AA92" s="162"/>
      <c r="AB92" s="162">
        <f t="shared" ref="AB92:AF92" si="144">SUM(AB96,AB101,AB109,AB114)</f>
        <v>0</v>
      </c>
      <c r="AC92" s="162">
        <f t="shared" si="144"/>
        <v>0</v>
      </c>
      <c r="AD92" s="162">
        <f t="shared" si="144"/>
        <v>0</v>
      </c>
      <c r="AE92" s="162">
        <f t="shared" si="144"/>
        <v>0</v>
      </c>
      <c r="AF92" s="162">
        <f t="shared" si="144"/>
        <v>0</v>
      </c>
      <c r="AG92" s="161"/>
      <c r="AH92" s="161"/>
      <c r="AI92" s="161"/>
      <c r="AJ92" s="162">
        <f t="shared" ref="AJ92:AN92" si="145">SUM(AJ96,AJ101,AJ109,AJ114)</f>
        <v>0</v>
      </c>
      <c r="AK92" s="162">
        <f t="shared" si="145"/>
        <v>0</v>
      </c>
      <c r="AL92" s="162">
        <f t="shared" si="145"/>
        <v>0</v>
      </c>
      <c r="AM92" s="162">
        <f t="shared" si="145"/>
        <v>0</v>
      </c>
      <c r="AN92" s="162">
        <f t="shared" si="145"/>
        <v>0</v>
      </c>
      <c r="AO92" s="163"/>
      <c r="AP92" s="164"/>
      <c r="AQ92" s="162">
        <f t="shared" ref="AQ92:BB92" si="146">SUM(AQ96,AQ101,AQ109,AQ114)</f>
        <v>0</v>
      </c>
      <c r="AR92" s="162">
        <f t="shared" si="146"/>
        <v>0</v>
      </c>
      <c r="AS92" s="162">
        <f t="shared" si="146"/>
        <v>0</v>
      </c>
      <c r="AT92" s="162">
        <f t="shared" si="146"/>
        <v>0</v>
      </c>
      <c r="AU92" s="162">
        <f t="shared" si="146"/>
        <v>0</v>
      </c>
      <c r="AV92" s="162">
        <f t="shared" si="146"/>
        <v>0</v>
      </c>
      <c r="AW92" s="162">
        <f t="shared" si="146"/>
        <v>0</v>
      </c>
      <c r="AX92" s="162">
        <f t="shared" si="146"/>
        <v>0</v>
      </c>
      <c r="AY92" s="162">
        <f t="shared" si="146"/>
        <v>0</v>
      </c>
      <c r="AZ92" s="162">
        <f t="shared" si="146"/>
        <v>0</v>
      </c>
      <c r="BA92" s="162">
        <f t="shared" si="146"/>
        <v>0</v>
      </c>
      <c r="BB92" s="162">
        <f t="shared" si="146"/>
        <v>0</v>
      </c>
    </row>
    <row r="93" spans="1:54" s="28" customFormat="1" ht="100.9" customHeight="1" outlineLevel="2">
      <c r="A93" s="73"/>
      <c r="B93" s="181"/>
      <c r="C93" s="188"/>
      <c r="D93" s="332"/>
      <c r="E93" s="333"/>
      <c r="F93" s="334">
        <v>2024</v>
      </c>
      <c r="G93" s="334">
        <v>2024</v>
      </c>
      <c r="H93" s="70" t="s">
        <v>652</v>
      </c>
      <c r="I93" s="87"/>
      <c r="J93" s="83"/>
      <c r="K93" s="83"/>
      <c r="L93" s="82" t="str">
        <f>IF(I93&lt;&gt;0,((VLOOKUP(I93,'1. Standard_Cost'!$B$4:$D$9,2)+VLOOKUP(I93,'1. Standard_Cost'!$B$4:$D$9,3))*J93*K93),"0")</f>
        <v>0</v>
      </c>
      <c r="M93" s="82">
        <f>L93*'1. Standard_Cost'!$F$4</f>
        <v>0</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 t="shared" ref="AF93:AF103" si="147">SUM(AE93,AD93,AC93,AB93,Y93,U93,T93,S93,R93)</f>
        <v>0</v>
      </c>
      <c r="AG93" s="83"/>
      <c r="AH93" s="83"/>
      <c r="AI93" s="83"/>
      <c r="AJ93" s="87"/>
      <c r="AK93" s="87"/>
      <c r="AL93" s="87"/>
      <c r="AM93" s="84">
        <f>AG93*'1. Standard_Cost'!$B$25+'Incremental_Cost Year 6'!AH93*'1. Standard_Cost'!$C$25+'Incremental_Cost Year 6'!AI93*'1. Standard_Cost'!$D$25+'Incremental_Cost Year 6'!AJ93+'Incremental_Cost Year 6'!AL93+AK93</f>
        <v>0</v>
      </c>
      <c r="AN93" s="84">
        <f>AM93*'1. Standard_Cost'!$C$29</f>
        <v>0</v>
      </c>
      <c r="AO93" s="87"/>
      <c r="AP93" s="160"/>
      <c r="AQ93" s="113">
        <f t="shared" ref="AQ93:AQ103" si="148">L93+M93</f>
        <v>0</v>
      </c>
      <c r="AR93" s="113">
        <f t="shared" ref="AR93:AR103" si="149">AF93</f>
        <v>0</v>
      </c>
      <c r="AS93" s="113">
        <f t="shared" ref="AS93:AS103" si="150">AM93+AN93</f>
        <v>0</v>
      </c>
      <c r="AT93" s="113">
        <f t="shared" ref="AT93:AT103" si="151">SUM(AQ93,AR93,AS93)</f>
        <v>0</v>
      </c>
      <c r="AU93" s="154"/>
      <c r="AV93" s="154"/>
      <c r="AW93" s="154"/>
      <c r="AX93" s="154"/>
      <c r="AY93" s="154"/>
      <c r="AZ93" s="154"/>
      <c r="BA93" s="154"/>
      <c r="BB93" s="155">
        <f t="shared" ref="BB93:BB108" si="152">SUM(AU93:BA93)-AT93</f>
        <v>0</v>
      </c>
    </row>
    <row r="94" spans="1:54" s="28" customFormat="1" ht="100.9" customHeight="1" outlineLevel="2">
      <c r="A94" s="73"/>
      <c r="B94" s="107"/>
      <c r="C94" s="189"/>
      <c r="D94" s="335"/>
      <c r="E94" s="333"/>
      <c r="F94" s="334">
        <v>2024</v>
      </c>
      <c r="G94" s="334">
        <v>2024</v>
      </c>
      <c r="H94" s="70" t="s">
        <v>651</v>
      </c>
      <c r="I94" s="87"/>
      <c r="J94" s="83"/>
      <c r="K94" s="83"/>
      <c r="L94" s="82" t="str">
        <f>IF(I94&lt;&gt;0,((VLOOKUP(I94,'1. Standard_Cost'!$B$4:$D$9,2)+VLOOKUP(I94,'1. Standard_Cost'!$B$4:$D$9,3))*J94*K94),"0")</f>
        <v>0</v>
      </c>
      <c r="M94" s="82">
        <f>L94*'1. Standard_Cost'!$F$4</f>
        <v>0</v>
      </c>
      <c r="N94" s="83"/>
      <c r="O94" s="83"/>
      <c r="P94" s="83"/>
      <c r="Q94" s="83"/>
      <c r="R94" s="84">
        <f>'1. Standard_Cost'!$B$13*N94*P94</f>
        <v>0</v>
      </c>
      <c r="S94" s="84">
        <f>N94*O94*P94*'1. Standard_Cost'!$C$13</f>
        <v>0</v>
      </c>
      <c r="T94" s="84">
        <f>N94*P94*Q94*'1. Standard_Cost'!$D$13</f>
        <v>0</v>
      </c>
      <c r="U94" s="84">
        <f>N94*O94*'1. Standard_Cost'!$E$13</f>
        <v>0</v>
      </c>
      <c r="V94" s="83"/>
      <c r="W94" s="83"/>
      <c r="X94" s="83"/>
      <c r="Y94" s="84">
        <f>+V94*((X94*'1. Standard_Cost'!$B$17)+(W94*X94*'1. Standard_Cost'!$C$17))</f>
        <v>0</v>
      </c>
      <c r="Z94" s="83"/>
      <c r="AA94" s="83"/>
      <c r="AB94" s="84">
        <f>+Z94*'1. Standard_Cost'!$B$21+AA94*'1. Standard_Cost'!$C$21</f>
        <v>0</v>
      </c>
      <c r="AC94" s="85"/>
      <c r="AD94" s="86"/>
      <c r="AE94" s="84">
        <f>SUM(AD94,AC94,AB94,Y94,U94,T94,S94,R94)*'1. Standard_Cost'!$B$29</f>
        <v>0</v>
      </c>
      <c r="AF94" s="84">
        <f>SUM(AE94,AD94,AC94,AB94,Y94,U94,T94,S94,R94)</f>
        <v>0</v>
      </c>
      <c r="AG94" s="83"/>
      <c r="AH94" s="83"/>
      <c r="AI94" s="83"/>
      <c r="AJ94" s="87"/>
      <c r="AK94" s="87"/>
      <c r="AL94" s="87"/>
      <c r="AM94" s="84">
        <f>AG94*'1. Standard_Cost'!$B$25+'Incremental_Cost Year 6'!AH94*'1. Standard_Cost'!$C$25+'Incremental_Cost Year 6'!AI94*'1. Standard_Cost'!$D$25+'Incremental_Cost Year 6'!AJ94+'Incremental_Cost Year 6'!AL94+AK94</f>
        <v>0</v>
      </c>
      <c r="AN94" s="84">
        <f>AM94*'1. Standard_Cost'!$C$29</f>
        <v>0</v>
      </c>
      <c r="AO94" s="153"/>
      <c r="AP94" s="144"/>
      <c r="AQ94" s="113">
        <f>L94+M94</f>
        <v>0</v>
      </c>
      <c r="AR94" s="113">
        <f>AF94</f>
        <v>0</v>
      </c>
      <c r="AS94" s="113">
        <f>AM94+AN94</f>
        <v>0</v>
      </c>
      <c r="AT94" s="113">
        <f>SUM(AQ94,AR94,AS94)</f>
        <v>0</v>
      </c>
      <c r="AU94" s="154"/>
      <c r="AV94" s="154"/>
      <c r="AW94" s="154"/>
      <c r="AX94" s="154"/>
      <c r="AY94" s="154"/>
      <c r="AZ94" s="154"/>
      <c r="BA94" s="154"/>
      <c r="BB94" s="155">
        <f>SUM(AU94:BA94)-AT94</f>
        <v>0</v>
      </c>
    </row>
    <row r="95" spans="1:54" s="28" customFormat="1" ht="100.9" customHeight="1" outlineLevel="2">
      <c r="A95" s="73"/>
      <c r="B95" s="107"/>
      <c r="C95" s="189"/>
      <c r="D95" s="335"/>
      <c r="E95" s="333"/>
      <c r="F95" s="334">
        <v>2024</v>
      </c>
      <c r="G95" s="334">
        <v>2024</v>
      </c>
      <c r="H95" s="70" t="s">
        <v>653</v>
      </c>
      <c r="I95" s="87"/>
      <c r="J95" s="83"/>
      <c r="K95" s="83"/>
      <c r="L95" s="82" t="str">
        <f>IF(I95&lt;&gt;0,((VLOOKUP(I95,'1. Standard_Cost'!$B$4:$D$9,2)+VLOOKUP(I95,'1. Standard_Cost'!$B$4:$D$9,3))*J95*K95),"0")</f>
        <v>0</v>
      </c>
      <c r="M95" s="82">
        <f>L95*'1. Standard_Cost'!$F$4</f>
        <v>0</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 t="shared" si="147"/>
        <v>0</v>
      </c>
      <c r="AG95" s="83"/>
      <c r="AH95" s="83"/>
      <c r="AI95" s="83"/>
      <c r="AJ95" s="87"/>
      <c r="AK95" s="87"/>
      <c r="AL95" s="87"/>
      <c r="AM95" s="84">
        <f>AG95*'1. Standard_Cost'!$B$25+'Incremental_Cost Year 6'!AH95*'1. Standard_Cost'!$C$25+'Incremental_Cost Year 6'!AI95*'1. Standard_Cost'!$D$25+'Incremental_Cost Year 6'!AJ95+'Incremental_Cost Year 6'!AL95+AK95</f>
        <v>0</v>
      </c>
      <c r="AN95" s="84">
        <f>AM95*'1. Standard_Cost'!$C$29</f>
        <v>0</v>
      </c>
      <c r="AO95" s="87"/>
      <c r="AP95" s="160"/>
      <c r="AQ95" s="113">
        <f t="shared" si="148"/>
        <v>0</v>
      </c>
      <c r="AR95" s="113">
        <f t="shared" si="149"/>
        <v>0</v>
      </c>
      <c r="AS95" s="113">
        <f t="shared" si="150"/>
        <v>0</v>
      </c>
      <c r="AT95" s="113">
        <f t="shared" si="151"/>
        <v>0</v>
      </c>
      <c r="AU95" s="154"/>
      <c r="AV95" s="154"/>
      <c r="AW95" s="154"/>
      <c r="AX95" s="154"/>
      <c r="AY95" s="154"/>
      <c r="AZ95" s="154"/>
      <c r="BA95" s="154"/>
      <c r="BB95" s="155">
        <f t="shared" si="152"/>
        <v>0</v>
      </c>
    </row>
    <row r="96" spans="1:54" s="28" customFormat="1" ht="51.6" customHeight="1" outlineLevel="2">
      <c r="A96" s="73"/>
      <c r="B96" s="107"/>
      <c r="C96" s="108"/>
      <c r="D96" s="231" t="s">
        <v>586</v>
      </c>
      <c r="E96" s="231" t="s">
        <v>581</v>
      </c>
      <c r="F96" s="355">
        <v>2024</v>
      </c>
      <c r="G96" s="355">
        <v>2024</v>
      </c>
      <c r="H96" s="219" t="s">
        <v>157</v>
      </c>
      <c r="I96" s="227"/>
      <c r="J96" s="156"/>
      <c r="K96" s="156"/>
      <c r="L96" s="84">
        <f>SUM(L93:L95)</f>
        <v>0</v>
      </c>
      <c r="M96" s="84">
        <f>SUM(M93:M95)</f>
        <v>0</v>
      </c>
      <c r="N96" s="156"/>
      <c r="O96" s="156"/>
      <c r="P96" s="156"/>
      <c r="Q96" s="156"/>
      <c r="R96" s="84">
        <f t="shared" ref="R96:U96" si="153">SUM(R93:R95)</f>
        <v>0</v>
      </c>
      <c r="S96" s="84">
        <f t="shared" si="153"/>
        <v>0</v>
      </c>
      <c r="T96" s="84">
        <f t="shared" si="153"/>
        <v>0</v>
      </c>
      <c r="U96" s="84">
        <f t="shared" si="153"/>
        <v>0</v>
      </c>
      <c r="V96" s="156"/>
      <c r="W96" s="156"/>
      <c r="X96" s="156"/>
      <c r="Y96" s="84">
        <f>SUM(Y93:Y95)</f>
        <v>0</v>
      </c>
      <c r="Z96" s="156"/>
      <c r="AA96" s="156"/>
      <c r="AB96" s="84">
        <f t="shared" ref="AB96:AF96" si="154">SUM(AB93:AB95)</f>
        <v>0</v>
      </c>
      <c r="AC96" s="84">
        <f t="shared" si="154"/>
        <v>0</v>
      </c>
      <c r="AD96" s="84">
        <f t="shared" si="154"/>
        <v>0</v>
      </c>
      <c r="AE96" s="84">
        <f t="shared" si="154"/>
        <v>0</v>
      </c>
      <c r="AF96" s="84">
        <f t="shared" si="154"/>
        <v>0</v>
      </c>
      <c r="AG96" s="156"/>
      <c r="AH96" s="156"/>
      <c r="AI96" s="156"/>
      <c r="AJ96" s="84">
        <f t="shared" ref="AJ96:AN96" si="155">SUM(AJ93:AJ95)</f>
        <v>0</v>
      </c>
      <c r="AK96" s="84">
        <f t="shared" si="155"/>
        <v>0</v>
      </c>
      <c r="AL96" s="84">
        <f t="shared" si="155"/>
        <v>0</v>
      </c>
      <c r="AM96" s="84">
        <f t="shared" si="155"/>
        <v>0</v>
      </c>
      <c r="AN96" s="84">
        <f t="shared" si="155"/>
        <v>0</v>
      </c>
      <c r="AO96" s="157"/>
      <c r="AP96" s="158"/>
      <c r="AQ96" s="84">
        <f t="shared" ref="AQ96:BB96" si="156">SUM(AQ93:AQ95)</f>
        <v>0</v>
      </c>
      <c r="AR96" s="84">
        <f t="shared" si="156"/>
        <v>0</v>
      </c>
      <c r="AS96" s="84">
        <f t="shared" si="156"/>
        <v>0</v>
      </c>
      <c r="AT96" s="84">
        <f t="shared" si="156"/>
        <v>0</v>
      </c>
      <c r="AU96" s="84">
        <f t="shared" si="156"/>
        <v>0</v>
      </c>
      <c r="AV96" s="84">
        <f t="shared" si="156"/>
        <v>0</v>
      </c>
      <c r="AW96" s="84">
        <f t="shared" si="156"/>
        <v>0</v>
      </c>
      <c r="AX96" s="84">
        <f t="shared" si="156"/>
        <v>0</v>
      </c>
      <c r="AY96" s="84">
        <f t="shared" si="156"/>
        <v>0</v>
      </c>
      <c r="AZ96" s="84">
        <f t="shared" si="156"/>
        <v>0</v>
      </c>
      <c r="BA96" s="84">
        <f t="shared" si="156"/>
        <v>0</v>
      </c>
      <c r="BB96" s="84">
        <f t="shared" si="156"/>
        <v>0</v>
      </c>
    </row>
    <row r="97" spans="1:54" s="28" customFormat="1" ht="100.9" customHeight="1" outlineLevel="2">
      <c r="A97" s="73"/>
      <c r="B97" s="107"/>
      <c r="C97" s="108"/>
      <c r="D97" s="335"/>
      <c r="E97" s="333"/>
      <c r="F97" s="334">
        <v>2024</v>
      </c>
      <c r="G97" s="334">
        <v>2026</v>
      </c>
      <c r="H97" s="67" t="s">
        <v>654</v>
      </c>
      <c r="I97" s="87"/>
      <c r="J97" s="83"/>
      <c r="K97" s="83"/>
      <c r="L97" s="82" t="str">
        <f>IF(I97&lt;&gt;0,((VLOOKUP(I97,'1. Standard_Cost'!$B$4:$D$9,2)+VLOOKUP(I97,'1. Standard_Cost'!$B$4:$D$9,3))*J97*K97),"0")</f>
        <v>0</v>
      </c>
      <c r="M97" s="82">
        <f>L97*'1. Standard_Cost'!$F$4</f>
        <v>0</v>
      </c>
      <c r="N97" s="83"/>
      <c r="O97" s="83"/>
      <c r="P97" s="83"/>
      <c r="Q97" s="83"/>
      <c r="R97" s="84">
        <f>'1. Standard_Cost'!$B$13*N97*P97</f>
        <v>0</v>
      </c>
      <c r="S97" s="84">
        <f>N97*O97*P97*'1. Standard_Cost'!$C$13</f>
        <v>0</v>
      </c>
      <c r="T97" s="84">
        <f>N97*P97*Q97*'1. Standard_Cost'!$D$13</f>
        <v>0</v>
      </c>
      <c r="U97" s="84">
        <f>N97*O97*'1. Standard_Cost'!$E$13</f>
        <v>0</v>
      </c>
      <c r="V97" s="83"/>
      <c r="W97" s="83"/>
      <c r="X97" s="83"/>
      <c r="Y97" s="84">
        <f>+V97*((X97*'1. Standard_Cost'!$B$17)+(W97*X97*'1. Standard_Cost'!$C$17))</f>
        <v>0</v>
      </c>
      <c r="Z97" s="83"/>
      <c r="AA97" s="83"/>
      <c r="AB97" s="84">
        <f>+Z97*'1. Standard_Cost'!$B$21+AA97*'1. Standard_Cost'!$C$21</f>
        <v>0</v>
      </c>
      <c r="AC97" s="85"/>
      <c r="AD97" s="86"/>
      <c r="AE97" s="84">
        <f>SUM(AD97,AC97,AB97,Y97,U97,T97,S97,R97)*'1. Standard_Cost'!$B$29</f>
        <v>0</v>
      </c>
      <c r="AF97" s="84">
        <f t="shared" si="147"/>
        <v>0</v>
      </c>
      <c r="AG97" s="83"/>
      <c r="AH97" s="83"/>
      <c r="AI97" s="83"/>
      <c r="AJ97" s="87"/>
      <c r="AK97" s="87"/>
      <c r="AL97" s="87"/>
      <c r="AM97" s="84">
        <f>AG97*'1. Standard_Cost'!$B$25+'Incremental_Cost Year 6'!AH97*'1. Standard_Cost'!$C$25+'Incremental_Cost Year 6'!AI97*'1. Standard_Cost'!$D$25+'Incremental_Cost Year 6'!AJ97+'Incremental_Cost Year 6'!AL97+AK97</f>
        <v>0</v>
      </c>
      <c r="AN97" s="84">
        <f>AM97*'1. Standard_Cost'!$C$29</f>
        <v>0</v>
      </c>
      <c r="AO97" s="87"/>
      <c r="AP97" s="160"/>
      <c r="AQ97" s="113">
        <f t="shared" si="148"/>
        <v>0</v>
      </c>
      <c r="AR97" s="113">
        <f t="shared" si="149"/>
        <v>0</v>
      </c>
      <c r="AS97" s="113">
        <f t="shared" si="150"/>
        <v>0</v>
      </c>
      <c r="AT97" s="113">
        <f t="shared" si="151"/>
        <v>0</v>
      </c>
      <c r="AU97" s="154"/>
      <c r="AV97" s="154"/>
      <c r="AW97" s="154"/>
      <c r="AX97" s="154"/>
      <c r="AY97" s="154"/>
      <c r="AZ97" s="154"/>
      <c r="BA97" s="154"/>
      <c r="BB97" s="155">
        <f t="shared" si="152"/>
        <v>0</v>
      </c>
    </row>
    <row r="98" spans="1:54" s="28" customFormat="1" ht="100.9" customHeight="1" outlineLevel="2">
      <c r="A98" s="73"/>
      <c r="B98" s="107"/>
      <c r="C98" s="108"/>
      <c r="D98" s="335"/>
      <c r="E98" s="333"/>
      <c r="F98" s="334">
        <v>2024</v>
      </c>
      <c r="G98" s="334">
        <v>2026</v>
      </c>
      <c r="H98" s="67" t="s">
        <v>655</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c r="AD98" s="86"/>
      <c r="AE98" s="84">
        <f>SUM(AD98,AC98,AB98,Y98,U98,T98,S98,R98)*'1. Standard_Cost'!$B$29</f>
        <v>0</v>
      </c>
      <c r="AF98" s="84">
        <f t="shared" si="147"/>
        <v>0</v>
      </c>
      <c r="AG98" s="83"/>
      <c r="AH98" s="83"/>
      <c r="AI98" s="83"/>
      <c r="AJ98" s="87"/>
      <c r="AK98" s="87"/>
      <c r="AL98" s="87"/>
      <c r="AM98" s="84">
        <f>AG98*'1. Standard_Cost'!$B$25+'Incremental_Cost Year 6'!AH98*'1. Standard_Cost'!$C$25+'Incremental_Cost Year 6'!AI98*'1. Standard_Cost'!$D$25+'Incremental_Cost Year 6'!AJ98+'Incremental_Cost Year 6'!AL98+AK98</f>
        <v>0</v>
      </c>
      <c r="AN98" s="84">
        <f>AM98*'1. Standard_Cost'!$C$29</f>
        <v>0</v>
      </c>
      <c r="AO98" s="87"/>
      <c r="AP98" s="160"/>
      <c r="AQ98" s="113">
        <f t="shared" si="148"/>
        <v>0</v>
      </c>
      <c r="AR98" s="113">
        <f t="shared" si="149"/>
        <v>0</v>
      </c>
      <c r="AS98" s="113">
        <f t="shared" si="150"/>
        <v>0</v>
      </c>
      <c r="AT98" s="113">
        <f t="shared" si="151"/>
        <v>0</v>
      </c>
      <c r="AU98" s="154"/>
      <c r="AV98" s="154"/>
      <c r="AW98" s="154"/>
      <c r="AX98" s="154"/>
      <c r="AY98" s="154"/>
      <c r="AZ98" s="154"/>
      <c r="BA98" s="154"/>
      <c r="BB98" s="155">
        <f t="shared" si="152"/>
        <v>0</v>
      </c>
    </row>
    <row r="99" spans="1:54" s="28" customFormat="1" ht="100.9" customHeight="1" outlineLevel="2">
      <c r="A99" s="73"/>
      <c r="B99" s="107"/>
      <c r="C99" s="108"/>
      <c r="D99" s="335"/>
      <c r="E99" s="333"/>
      <c r="F99" s="334">
        <v>2024</v>
      </c>
      <c r="G99" s="334">
        <v>2026</v>
      </c>
      <c r="H99" s="67" t="s">
        <v>656</v>
      </c>
      <c r="I99" s="87"/>
      <c r="J99" s="83"/>
      <c r="K99" s="83"/>
      <c r="L99" s="82" t="str">
        <f>IF(I99&lt;&gt;0,((VLOOKUP(I99,'1. Standard_Cost'!$B$4:$D$9,2)+VLOOKUP(I99,'1. Standard_Cost'!$B$4:$D$9,3))*J99*K99),"0")</f>
        <v>0</v>
      </c>
      <c r="M99" s="82">
        <f>L99*'1. Standard_Cost'!$F$4</f>
        <v>0</v>
      </c>
      <c r="N99" s="83"/>
      <c r="O99" s="83"/>
      <c r="P99" s="83"/>
      <c r="Q99" s="83"/>
      <c r="R99" s="84">
        <f>'1. Standard_Cost'!$B$13*N99*P99</f>
        <v>0</v>
      </c>
      <c r="S99" s="84">
        <f>N99*O99*P99*'1. Standard_Cost'!$C$13</f>
        <v>0</v>
      </c>
      <c r="T99" s="84">
        <f>N99*P99*Q99*'1. Standard_Cost'!$D$13</f>
        <v>0</v>
      </c>
      <c r="U99" s="84">
        <f>N99*O99*'1. Standard_Cost'!$E$13</f>
        <v>0</v>
      </c>
      <c r="V99" s="83"/>
      <c r="W99" s="83"/>
      <c r="X99" s="83"/>
      <c r="Y99" s="84">
        <f>+V99*((X99*'1. Standard_Cost'!$B$17)+(W99*X99*'1. Standard_Cost'!$C$17))</f>
        <v>0</v>
      </c>
      <c r="Z99" s="83"/>
      <c r="AA99" s="83"/>
      <c r="AB99" s="84">
        <f>+Z99*'1. Standard_Cost'!$B$21+AA99*'1. Standard_Cost'!$C$21</f>
        <v>0</v>
      </c>
      <c r="AC99" s="85"/>
      <c r="AD99" s="86"/>
      <c r="AE99" s="84">
        <f>SUM(AD99,AC99,AB99,Y99,U99,T99,S99,R99)*'1. Standard_Cost'!$B$29</f>
        <v>0</v>
      </c>
      <c r="AF99" s="84">
        <f t="shared" si="147"/>
        <v>0</v>
      </c>
      <c r="AG99" s="83"/>
      <c r="AH99" s="83"/>
      <c r="AI99" s="83"/>
      <c r="AJ99" s="87"/>
      <c r="AK99" s="87"/>
      <c r="AL99" s="87"/>
      <c r="AM99" s="84">
        <f>AG99*'1. Standard_Cost'!$B$25+'Incremental_Cost Year 6'!AH99*'1. Standard_Cost'!$C$25+'Incremental_Cost Year 6'!AI99*'1. Standard_Cost'!$D$25+'Incremental_Cost Year 6'!AJ99+'Incremental_Cost Year 6'!AL99+AK99</f>
        <v>0</v>
      </c>
      <c r="AN99" s="84">
        <f>AM99*'1. Standard_Cost'!$C$29</f>
        <v>0</v>
      </c>
      <c r="AO99" s="87"/>
      <c r="AP99" s="160"/>
      <c r="AQ99" s="113">
        <f t="shared" si="148"/>
        <v>0</v>
      </c>
      <c r="AR99" s="113">
        <f t="shared" si="149"/>
        <v>0</v>
      </c>
      <c r="AS99" s="113">
        <f t="shared" si="150"/>
        <v>0</v>
      </c>
      <c r="AT99" s="113">
        <f t="shared" si="151"/>
        <v>0</v>
      </c>
      <c r="AU99" s="154"/>
      <c r="AV99" s="154"/>
      <c r="AW99" s="154"/>
      <c r="AX99" s="154"/>
      <c r="AY99" s="154"/>
      <c r="AZ99" s="154"/>
      <c r="BA99" s="154"/>
      <c r="BB99" s="155">
        <f t="shared" si="152"/>
        <v>0</v>
      </c>
    </row>
    <row r="100" spans="1:54" s="28" customFormat="1" ht="100.9" customHeight="1" outlineLevel="2">
      <c r="A100" s="73"/>
      <c r="B100" s="107"/>
      <c r="C100" s="108"/>
      <c r="D100" s="335"/>
      <c r="E100" s="333"/>
      <c r="F100" s="334">
        <v>2024</v>
      </c>
      <c r="G100" s="334">
        <v>2026</v>
      </c>
      <c r="H100" s="67" t="s">
        <v>657</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c r="AD100" s="86"/>
      <c r="AE100" s="84">
        <f>SUM(AD100,AC100,AB100,Y100,U100,T100,S100,R100)*'1. Standard_Cost'!$B$29</f>
        <v>0</v>
      </c>
      <c r="AF100" s="84">
        <f t="shared" si="147"/>
        <v>0</v>
      </c>
      <c r="AG100" s="83"/>
      <c r="AH100" s="83"/>
      <c r="AI100" s="83"/>
      <c r="AJ100" s="87"/>
      <c r="AK100" s="87"/>
      <c r="AL100" s="87"/>
      <c r="AM100" s="84">
        <f>AG100*'1. Standard_Cost'!$B$25+'Incremental_Cost Year 6'!AH100*'1. Standard_Cost'!$C$25+'Incremental_Cost Year 6'!AI100*'1. Standard_Cost'!$D$25+'Incremental_Cost Year 6'!AJ100+'Incremental_Cost Year 6'!AL100+AK100</f>
        <v>0</v>
      </c>
      <c r="AN100" s="84">
        <f>AM100*'1. Standard_Cost'!$C$29</f>
        <v>0</v>
      </c>
      <c r="AO100" s="87"/>
      <c r="AP100" s="160"/>
      <c r="AQ100" s="113">
        <f t="shared" si="148"/>
        <v>0</v>
      </c>
      <c r="AR100" s="113">
        <f t="shared" si="149"/>
        <v>0</v>
      </c>
      <c r="AS100" s="113">
        <f t="shared" si="150"/>
        <v>0</v>
      </c>
      <c r="AT100" s="113">
        <f t="shared" si="151"/>
        <v>0</v>
      </c>
      <c r="AU100" s="154"/>
      <c r="AV100" s="154"/>
      <c r="AW100" s="154"/>
      <c r="AX100" s="154"/>
      <c r="AY100" s="154"/>
      <c r="AZ100" s="154"/>
      <c r="BA100" s="154"/>
      <c r="BB100" s="155">
        <f t="shared" si="152"/>
        <v>0</v>
      </c>
    </row>
    <row r="101" spans="1:54" s="28" customFormat="1" ht="61.15" customHeight="1" outlineLevel="2">
      <c r="A101" s="73"/>
      <c r="B101" s="107"/>
      <c r="C101" s="108"/>
      <c r="D101" s="356" t="s">
        <v>583</v>
      </c>
      <c r="E101" s="231" t="s">
        <v>582</v>
      </c>
      <c r="F101" s="355">
        <v>2024</v>
      </c>
      <c r="G101" s="355">
        <v>2026</v>
      </c>
      <c r="H101" s="219" t="s">
        <v>197</v>
      </c>
      <c r="I101" s="227"/>
      <c r="J101" s="156"/>
      <c r="K101" s="156"/>
      <c r="L101" s="84">
        <f>SUM(L97:L99)</f>
        <v>0</v>
      </c>
      <c r="M101" s="84">
        <f>SUM(M97:M99)</f>
        <v>0</v>
      </c>
      <c r="N101" s="156"/>
      <c r="O101" s="156"/>
      <c r="P101" s="156"/>
      <c r="Q101" s="156"/>
      <c r="R101" s="84">
        <f>SUM(R97:R99)</f>
        <v>0</v>
      </c>
      <c r="S101" s="84">
        <f>SUM(S97:S99)</f>
        <v>0</v>
      </c>
      <c r="T101" s="84">
        <f>SUM(T97:T99)</f>
        <v>0</v>
      </c>
      <c r="U101" s="84">
        <f>SUM(U97:U99)</f>
        <v>0</v>
      </c>
      <c r="V101" s="156"/>
      <c r="W101" s="156"/>
      <c r="X101" s="156"/>
      <c r="Y101" s="84">
        <f>SUM(Y97:Y99)</f>
        <v>0</v>
      </c>
      <c r="Z101" s="156"/>
      <c r="AA101" s="156"/>
      <c r="AB101" s="84">
        <f>SUM(AB97:AB99)</f>
        <v>0</v>
      </c>
      <c r="AC101" s="84">
        <f>SUM(AC97:AC99)</f>
        <v>0</v>
      </c>
      <c r="AD101" s="84">
        <f>SUM(AD97:AD99)</f>
        <v>0</v>
      </c>
      <c r="AE101" s="84">
        <f>SUM(AE97:AE99)</f>
        <v>0</v>
      </c>
      <c r="AF101" s="84">
        <f>SUM(AF97:AF99)</f>
        <v>0</v>
      </c>
      <c r="AG101" s="156"/>
      <c r="AH101" s="156"/>
      <c r="AI101" s="156"/>
      <c r="AJ101" s="84">
        <f>SUM(AJ97:AJ99)</f>
        <v>0</v>
      </c>
      <c r="AK101" s="84">
        <f>SUM(AK97:AK99)</f>
        <v>0</v>
      </c>
      <c r="AL101" s="84">
        <f>SUM(AL97:AL99)</f>
        <v>0</v>
      </c>
      <c r="AM101" s="84">
        <f>SUM(AM97:AM99)</f>
        <v>0</v>
      </c>
      <c r="AN101" s="84">
        <f>SUM(AN97:AN99)</f>
        <v>0</v>
      </c>
      <c r="AO101" s="157"/>
      <c r="AP101" s="158"/>
      <c r="AQ101" s="84">
        <f t="shared" ref="AQ101:BB101" si="157">SUM(AQ97:AQ99)</f>
        <v>0</v>
      </c>
      <c r="AR101" s="84">
        <f t="shared" si="157"/>
        <v>0</v>
      </c>
      <c r="AS101" s="84">
        <f t="shared" si="157"/>
        <v>0</v>
      </c>
      <c r="AT101" s="84">
        <f t="shared" si="157"/>
        <v>0</v>
      </c>
      <c r="AU101" s="84">
        <f t="shared" si="157"/>
        <v>0</v>
      </c>
      <c r="AV101" s="84">
        <f t="shared" si="157"/>
        <v>0</v>
      </c>
      <c r="AW101" s="84">
        <f t="shared" si="157"/>
        <v>0</v>
      </c>
      <c r="AX101" s="84">
        <f t="shared" si="157"/>
        <v>0</v>
      </c>
      <c r="AY101" s="84">
        <f t="shared" si="157"/>
        <v>0</v>
      </c>
      <c r="AZ101" s="84">
        <f t="shared" si="157"/>
        <v>0</v>
      </c>
      <c r="BA101" s="84">
        <f t="shared" si="157"/>
        <v>0</v>
      </c>
      <c r="BB101" s="84">
        <f t="shared" si="157"/>
        <v>0</v>
      </c>
    </row>
    <row r="102" spans="1:54" s="28" customFormat="1" ht="100.9" customHeight="1" outlineLevel="2">
      <c r="A102" s="73"/>
      <c r="B102" s="107"/>
      <c r="C102" s="108"/>
      <c r="D102" s="335"/>
      <c r="E102" s="333"/>
      <c r="F102" s="65">
        <v>2024</v>
      </c>
      <c r="G102" s="65">
        <v>2026</v>
      </c>
      <c r="H102" s="67" t="s">
        <v>658</v>
      </c>
      <c r="I102" s="87"/>
      <c r="J102" s="83"/>
      <c r="K102" s="83"/>
      <c r="L102" s="82" t="str">
        <f>IF(I102&lt;&gt;0,((VLOOKUP(I102,'1. Standard_Cost'!$B$4:$D$9,2)+VLOOKUP(I102,'1. Standard_Cost'!$B$4:$D$9,3))*J102*K102),"0")</f>
        <v>0</v>
      </c>
      <c r="M102" s="82">
        <f>L102*'1. Standard_Cost'!$F$4</f>
        <v>0</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c r="AD102" s="86"/>
      <c r="AE102" s="84">
        <f>SUM(AD102,AC102,AB102,Y102,U102,T102,S102,R102)*'1. Standard_Cost'!$B$29</f>
        <v>0</v>
      </c>
      <c r="AF102" s="84">
        <f t="shared" si="147"/>
        <v>0</v>
      </c>
      <c r="AG102" s="83"/>
      <c r="AH102" s="83"/>
      <c r="AI102" s="83"/>
      <c r="AJ102" s="87"/>
      <c r="AK102" s="87"/>
      <c r="AL102" s="87"/>
      <c r="AM102" s="84">
        <f>AG102*'1. Standard_Cost'!$B$25+'Incremental_Cost Year 6'!AH102*'1. Standard_Cost'!$C$25+'Incremental_Cost Year 6'!AI102*'1. Standard_Cost'!$D$25+'Incremental_Cost Year 6'!AJ102+'Incremental_Cost Year 6'!AL102+AK102</f>
        <v>0</v>
      </c>
      <c r="AN102" s="84">
        <f>AM102*'1. Standard_Cost'!$C$29</f>
        <v>0</v>
      </c>
      <c r="AO102" s="87"/>
      <c r="AP102" s="160"/>
      <c r="AQ102" s="113">
        <f t="shared" si="148"/>
        <v>0</v>
      </c>
      <c r="AR102" s="113">
        <f t="shared" si="149"/>
        <v>0</v>
      </c>
      <c r="AS102" s="113">
        <f t="shared" si="150"/>
        <v>0</v>
      </c>
      <c r="AT102" s="113">
        <f t="shared" si="151"/>
        <v>0</v>
      </c>
      <c r="AU102" s="154"/>
      <c r="AV102" s="154"/>
      <c r="AW102" s="154"/>
      <c r="AX102" s="154"/>
      <c r="AY102" s="154"/>
      <c r="AZ102" s="154"/>
      <c r="BA102" s="154"/>
      <c r="BB102" s="155">
        <f t="shared" si="152"/>
        <v>0</v>
      </c>
    </row>
    <row r="103" spans="1:54" s="28" customFormat="1" ht="100.9" customHeight="1" outlineLevel="2">
      <c r="A103" s="73"/>
      <c r="B103" s="107"/>
      <c r="C103" s="108"/>
      <c r="D103" s="335"/>
      <c r="E103" s="333"/>
      <c r="F103" s="65">
        <v>2024</v>
      </c>
      <c r="G103" s="65">
        <v>2026</v>
      </c>
      <c r="H103" s="67" t="s">
        <v>659</v>
      </c>
      <c r="I103" s="87"/>
      <c r="J103" s="249"/>
      <c r="K103" s="83"/>
      <c r="L103" s="82" t="str">
        <f>IF(I103&lt;&gt;0,((VLOOKUP(I103,'1. Standard_Cost'!$B$4:$D$9,2)+VLOOKUP(I103,'1. Standard_Cost'!$B$4:$D$9,3))*J103*K103),"0")</f>
        <v>0</v>
      </c>
      <c r="M103" s="82">
        <f>L103*'1. Standard_Cost'!$F$4</f>
        <v>0</v>
      </c>
      <c r="N103" s="83"/>
      <c r="O103" s="83"/>
      <c r="P103" s="83"/>
      <c r="Q103" s="83"/>
      <c r="R103" s="84">
        <f>'1. Standard_Cost'!$B$13*N103*P103</f>
        <v>0</v>
      </c>
      <c r="S103" s="84">
        <f>N103*O103*P103*'1. Standard_Cost'!$C$13</f>
        <v>0</v>
      </c>
      <c r="T103" s="84">
        <f>N103*P103*Q103*'1. Standard_Cost'!$D$13</f>
        <v>0</v>
      </c>
      <c r="U103" s="84">
        <f>N103*O103*'1. Standard_Cost'!$E$13</f>
        <v>0</v>
      </c>
      <c r="V103" s="83"/>
      <c r="W103" s="83"/>
      <c r="X103" s="83"/>
      <c r="Y103" s="84">
        <f>+V103*((X103*'1. Standard_Cost'!$B$17)+(W103*X103*'1. Standard_Cost'!$C$17))</f>
        <v>0</v>
      </c>
      <c r="Z103" s="83"/>
      <c r="AA103" s="83"/>
      <c r="AB103" s="84">
        <f>+Z103*'1. Standard_Cost'!$B$21+AA103*'1. Standard_Cost'!$C$21</f>
        <v>0</v>
      </c>
      <c r="AC103" s="85"/>
      <c r="AD103" s="86"/>
      <c r="AE103" s="84">
        <f>SUM(AD103,AC103,AB103,Y103,U103,T103,S103,R103)*'1. Standard_Cost'!$B$29</f>
        <v>0</v>
      </c>
      <c r="AF103" s="84">
        <f t="shared" si="147"/>
        <v>0</v>
      </c>
      <c r="AG103" s="83"/>
      <c r="AH103" s="83"/>
      <c r="AI103" s="83"/>
      <c r="AJ103" s="87"/>
      <c r="AK103" s="87"/>
      <c r="AL103" s="87"/>
      <c r="AM103" s="84">
        <f>AG103*'1. Standard_Cost'!$B$25+'Incremental_Cost Year 6'!AH103*'1. Standard_Cost'!$C$25+'Incremental_Cost Year 6'!AI103*'1. Standard_Cost'!$D$25+'Incremental_Cost Year 6'!AJ103+'Incremental_Cost Year 6'!AL103+AK103</f>
        <v>0</v>
      </c>
      <c r="AN103" s="84">
        <f>AM103*'1. Standard_Cost'!$C$29</f>
        <v>0</v>
      </c>
      <c r="AO103" s="87"/>
      <c r="AP103" s="160"/>
      <c r="AQ103" s="113">
        <f t="shared" si="148"/>
        <v>0</v>
      </c>
      <c r="AR103" s="113">
        <f t="shared" si="149"/>
        <v>0</v>
      </c>
      <c r="AS103" s="113">
        <f t="shared" si="150"/>
        <v>0</v>
      </c>
      <c r="AT103" s="113">
        <f t="shared" si="151"/>
        <v>0</v>
      </c>
      <c r="AU103" s="154"/>
      <c r="AV103" s="154"/>
      <c r="AW103" s="154"/>
      <c r="AX103" s="154"/>
      <c r="AY103" s="154"/>
      <c r="AZ103" s="154"/>
      <c r="BA103" s="154"/>
      <c r="BB103" s="155">
        <f t="shared" si="152"/>
        <v>0</v>
      </c>
    </row>
    <row r="104" spans="1:54" s="28" customFormat="1" ht="52.9" customHeight="1" outlineLevel="2">
      <c r="A104" s="73"/>
      <c r="B104" s="107"/>
      <c r="C104" s="108"/>
      <c r="D104" s="335"/>
      <c r="E104" s="333"/>
      <c r="F104" s="65">
        <v>2024</v>
      </c>
      <c r="G104" s="65">
        <v>2026</v>
      </c>
      <c r="H104" s="67" t="s">
        <v>660</v>
      </c>
      <c r="I104" s="87"/>
      <c r="J104" s="249"/>
      <c r="K104" s="83"/>
      <c r="L104" s="82" t="str">
        <f>IF(I104&lt;&gt;0,((VLOOKUP(I104,'1. Standard_Cost'!$B$4:$D$9,2)+VLOOKUP(I104,'1. Standard_Cost'!$B$4:$D$9,3))*J104*K104),"0")</f>
        <v>0</v>
      </c>
      <c r="M104" s="82">
        <f>L104*'1. Standard_Cost'!$F$4</f>
        <v>0</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99"/>
      <c r="AB104" s="84">
        <f>+Z104*'1. Standard_Cost'!$B$21+AA104*'1. Standard_Cost'!$C$21</f>
        <v>0</v>
      </c>
      <c r="AC104" s="85"/>
      <c r="AD104" s="86"/>
      <c r="AE104" s="84">
        <f>SUM(AD104,AC104,AB104,Y104,U104,T104,S104,R104)*'1. Standard_Cost'!$B$29</f>
        <v>0</v>
      </c>
      <c r="AF104" s="84">
        <f t="shared" ref="AF104:AF108" si="158">SUM(AE104,AD104,AC104,AB104,Y104,U104,T104,S104,R104)</f>
        <v>0</v>
      </c>
      <c r="AG104" s="83"/>
      <c r="AH104" s="83"/>
      <c r="AI104" s="83"/>
      <c r="AJ104" s="87"/>
      <c r="AK104" s="87"/>
      <c r="AL104" s="87"/>
      <c r="AM104" s="84">
        <f>AG104*'1. Standard_Cost'!$B$25+'Incremental_Cost Year 6'!AH104*'1. Standard_Cost'!$C$25+'Incremental_Cost Year 6'!AI104*'1. Standard_Cost'!$D$25+'Incremental_Cost Year 6'!AJ104+'Incremental_Cost Year 6'!AL104+AK104</f>
        <v>0</v>
      </c>
      <c r="AN104" s="84">
        <f>AM104*'1. Standard_Cost'!$C$29</f>
        <v>0</v>
      </c>
      <c r="AO104" s="166"/>
      <c r="AP104" s="160"/>
      <c r="AQ104" s="113">
        <f t="shared" ref="AQ104:AQ108" si="159">L104+M104</f>
        <v>0</v>
      </c>
      <c r="AR104" s="113">
        <f t="shared" ref="AR104:AR108" si="160">AF104</f>
        <v>0</v>
      </c>
      <c r="AS104" s="113">
        <f t="shared" ref="AS104:AS108" si="161">AM104+AN104</f>
        <v>0</v>
      </c>
      <c r="AT104" s="113">
        <f t="shared" ref="AT104:AT108" si="162">SUM(AQ104,AR104,AS104)</f>
        <v>0</v>
      </c>
      <c r="AU104" s="154"/>
      <c r="AV104" s="154"/>
      <c r="AW104" s="154"/>
      <c r="AX104" s="154"/>
      <c r="AY104" s="154"/>
      <c r="AZ104" s="154"/>
      <c r="BA104" s="154"/>
      <c r="BB104" s="155">
        <f t="shared" si="152"/>
        <v>0</v>
      </c>
    </row>
    <row r="105" spans="1:54" s="28" customFormat="1" ht="57.6" customHeight="1" outlineLevel="2">
      <c r="A105" s="73"/>
      <c r="B105" s="107"/>
      <c r="C105" s="108"/>
      <c r="D105" s="335"/>
      <c r="E105" s="333"/>
      <c r="F105" s="65">
        <v>2024</v>
      </c>
      <c r="G105" s="65">
        <v>2026</v>
      </c>
      <c r="H105" s="345" t="s">
        <v>668</v>
      </c>
      <c r="I105" s="87"/>
      <c r="J105" s="249"/>
      <c r="K105" s="83"/>
      <c r="L105" s="82" t="str">
        <f>IF(I105&lt;&gt;0,((VLOOKUP(I105,'1. Standard_Cost'!$B$4:$D$9,2)+VLOOKUP(I105,'1. Standard_Cost'!$B$4:$D$9,3))*J105*K105),"0")</f>
        <v>0</v>
      </c>
      <c r="M105" s="82">
        <f>L105*'1. Standard_Cost'!$F$4</f>
        <v>0</v>
      </c>
      <c r="N105" s="83"/>
      <c r="O105" s="83"/>
      <c r="P105" s="83"/>
      <c r="Q105" s="83"/>
      <c r="R105" s="84">
        <f>'1. Standard_Cost'!$B$13*N105*P105</f>
        <v>0</v>
      </c>
      <c r="S105" s="84">
        <f>N105*O105*P105*'1. Standard_Cost'!$C$13</f>
        <v>0</v>
      </c>
      <c r="T105" s="84">
        <f>N105*P105*Q105*'1. Standard_Cost'!$D$13</f>
        <v>0</v>
      </c>
      <c r="U105" s="84">
        <f>N105*O105*'1. Standard_Cost'!$E$13</f>
        <v>0</v>
      </c>
      <c r="V105" s="83"/>
      <c r="W105" s="83"/>
      <c r="X105" s="83"/>
      <c r="Y105" s="84">
        <f>+V105*((X105*'1. Standard_Cost'!$B$17)+(W105*X105*'1. Standard_Cost'!$C$17))</f>
        <v>0</v>
      </c>
      <c r="Z105" s="83"/>
      <c r="AA105" s="99"/>
      <c r="AB105" s="84">
        <f>+Z105*'1. Standard_Cost'!$B$21+AA105*'1. Standard_Cost'!$C$21</f>
        <v>0</v>
      </c>
      <c r="AC105" s="85"/>
      <c r="AD105" s="86"/>
      <c r="AE105" s="84">
        <f>SUM(AD105,AC105,AB105,Y105,U105,T105,S105,R105)*'1. Standard_Cost'!$B$29</f>
        <v>0</v>
      </c>
      <c r="AF105" s="84">
        <f t="shared" si="158"/>
        <v>0</v>
      </c>
      <c r="AG105" s="83"/>
      <c r="AH105" s="83"/>
      <c r="AI105" s="83"/>
      <c r="AJ105" s="87"/>
      <c r="AK105" s="87"/>
      <c r="AL105" s="87"/>
      <c r="AM105" s="84">
        <f>AG105*'1. Standard_Cost'!$B$25+'Incremental_Cost Year 6'!AH105*'1. Standard_Cost'!$C$25+'Incremental_Cost Year 6'!AI105*'1. Standard_Cost'!$D$25+'Incremental_Cost Year 6'!AJ105+'Incremental_Cost Year 6'!AL105+AK105</f>
        <v>0</v>
      </c>
      <c r="AN105" s="84">
        <f>AM105*'1. Standard_Cost'!$C$29</f>
        <v>0</v>
      </c>
      <c r="AO105" s="166"/>
      <c r="AP105" s="160"/>
      <c r="AQ105" s="113">
        <f t="shared" si="159"/>
        <v>0</v>
      </c>
      <c r="AR105" s="113">
        <f t="shared" si="160"/>
        <v>0</v>
      </c>
      <c r="AS105" s="113">
        <f t="shared" si="161"/>
        <v>0</v>
      </c>
      <c r="AT105" s="113">
        <f t="shared" si="162"/>
        <v>0</v>
      </c>
      <c r="AU105" s="154"/>
      <c r="AV105" s="154"/>
      <c r="AW105" s="154"/>
      <c r="AX105" s="154"/>
      <c r="AY105" s="154"/>
      <c r="AZ105" s="154"/>
      <c r="BA105" s="154"/>
      <c r="BB105" s="155">
        <f t="shared" si="152"/>
        <v>0</v>
      </c>
    </row>
    <row r="106" spans="1:54" s="28" customFormat="1" ht="43.15" customHeight="1" outlineLevel="2">
      <c r="A106" s="73"/>
      <c r="B106" s="107"/>
      <c r="C106" s="108"/>
      <c r="D106" s="335"/>
      <c r="E106" s="333"/>
      <c r="F106" s="65">
        <v>2024</v>
      </c>
      <c r="G106" s="65">
        <v>2026</v>
      </c>
      <c r="H106" s="357" t="s">
        <v>661</v>
      </c>
      <c r="I106" s="87"/>
      <c r="J106" s="249"/>
      <c r="K106" s="83"/>
      <c r="L106" s="82" t="str">
        <f>IF(I106&lt;&gt;0,((VLOOKUP(I106,'1. Standard_Cost'!$B$4:$D$9,2)+VLOOKUP(I106,'1. Standard_Cost'!$B$4:$D$9,3))*J106*K106),"0")</f>
        <v>0</v>
      </c>
      <c r="M106" s="82">
        <f>L106*'1. Standard_Cost'!$F$4</f>
        <v>0</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99"/>
      <c r="AB106" s="84">
        <f>+Z106*'1. Standard_Cost'!$B$21+AA106*'1. Standard_Cost'!$C$21</f>
        <v>0</v>
      </c>
      <c r="AC106" s="85"/>
      <c r="AD106" s="86"/>
      <c r="AE106" s="84">
        <f>SUM(AD106,AC106,AB106,Y106,U106,T106,S106,R106)*'1. Standard_Cost'!$B$29</f>
        <v>0</v>
      </c>
      <c r="AF106" s="84">
        <f t="shared" si="158"/>
        <v>0</v>
      </c>
      <c r="AG106" s="83"/>
      <c r="AH106" s="83"/>
      <c r="AI106" s="83"/>
      <c r="AJ106" s="87"/>
      <c r="AK106" s="87"/>
      <c r="AL106" s="87"/>
      <c r="AM106" s="84">
        <f>AG106*'1. Standard_Cost'!$B$25+'Incremental_Cost Year 6'!AH106*'1. Standard_Cost'!$C$25+'Incremental_Cost Year 6'!AI106*'1. Standard_Cost'!$D$25+'Incremental_Cost Year 6'!AJ106+'Incremental_Cost Year 6'!AL106+AK106</f>
        <v>0</v>
      </c>
      <c r="AN106" s="84">
        <f>AM106*'1. Standard_Cost'!$C$29</f>
        <v>0</v>
      </c>
      <c r="AO106" s="166"/>
      <c r="AP106" s="160"/>
      <c r="AQ106" s="113">
        <f t="shared" si="159"/>
        <v>0</v>
      </c>
      <c r="AR106" s="113">
        <f t="shared" si="160"/>
        <v>0</v>
      </c>
      <c r="AS106" s="113">
        <f t="shared" si="161"/>
        <v>0</v>
      </c>
      <c r="AT106" s="113">
        <f t="shared" si="162"/>
        <v>0</v>
      </c>
      <c r="AU106" s="154"/>
      <c r="AV106" s="154"/>
      <c r="AW106" s="154"/>
      <c r="AX106" s="154"/>
      <c r="AY106" s="154"/>
      <c r="AZ106" s="154"/>
      <c r="BA106" s="154"/>
      <c r="BB106" s="155">
        <f t="shared" si="152"/>
        <v>0</v>
      </c>
    </row>
    <row r="107" spans="1:54" s="28" customFormat="1" ht="57.6" customHeight="1" outlineLevel="2">
      <c r="A107" s="73"/>
      <c r="B107" s="107"/>
      <c r="C107" s="108"/>
      <c r="D107" s="335"/>
      <c r="E107" s="333"/>
      <c r="F107" s="65">
        <v>2024</v>
      </c>
      <c r="G107" s="65">
        <v>2026</v>
      </c>
      <c r="H107" s="345" t="s">
        <v>662</v>
      </c>
      <c r="I107" s="87"/>
      <c r="J107" s="249"/>
      <c r="K107" s="83"/>
      <c r="L107" s="82" t="str">
        <f>IF(I107&lt;&gt;0,((VLOOKUP(I107,'1. Standard_Cost'!$B$4:$D$9,2)+VLOOKUP(I107,'1. Standard_Cost'!$B$4:$D$9,3))*J107*K107),"0")</f>
        <v>0</v>
      </c>
      <c r="M107" s="82">
        <f>L107*'1. Standard_Cost'!$F$4</f>
        <v>0</v>
      </c>
      <c r="N107" s="83"/>
      <c r="O107" s="83"/>
      <c r="P107" s="83"/>
      <c r="Q107" s="83"/>
      <c r="R107" s="84">
        <f>'1. Standard_Cost'!$B$13*N107*P107</f>
        <v>0</v>
      </c>
      <c r="S107" s="84">
        <f>N107*O107*P107*'1. Standard_Cost'!$C$13</f>
        <v>0</v>
      </c>
      <c r="T107" s="84">
        <f>N107*P107*Q107*'1. Standard_Cost'!$D$13</f>
        <v>0</v>
      </c>
      <c r="U107" s="84">
        <f>N107*O107*'1. Standard_Cost'!$E$13</f>
        <v>0</v>
      </c>
      <c r="V107" s="83"/>
      <c r="W107" s="83"/>
      <c r="X107" s="83"/>
      <c r="Y107" s="84">
        <f>+V107*((X107*'1. Standard_Cost'!$B$17)+(W107*X107*'1. Standard_Cost'!$C$17))</f>
        <v>0</v>
      </c>
      <c r="Z107" s="83"/>
      <c r="AA107" s="99"/>
      <c r="AB107" s="84">
        <f>+Z107*'1. Standard_Cost'!$B$21+AA107*'1. Standard_Cost'!$C$21</f>
        <v>0</v>
      </c>
      <c r="AC107" s="85"/>
      <c r="AD107" s="86"/>
      <c r="AE107" s="84">
        <f>SUM(AD107,AC107,AB107,Y107,U107,T107,S107,R107)*'1. Standard_Cost'!$B$29</f>
        <v>0</v>
      </c>
      <c r="AF107" s="84">
        <f t="shared" si="158"/>
        <v>0</v>
      </c>
      <c r="AG107" s="83"/>
      <c r="AH107" s="83"/>
      <c r="AI107" s="83"/>
      <c r="AJ107" s="87"/>
      <c r="AK107" s="87"/>
      <c r="AL107" s="87"/>
      <c r="AM107" s="84">
        <f>AG107*'1. Standard_Cost'!$B$25+'Incremental_Cost Year 6'!AH107*'1. Standard_Cost'!$C$25+'Incremental_Cost Year 6'!AI107*'1. Standard_Cost'!$D$25+'Incremental_Cost Year 6'!AJ107+'Incremental_Cost Year 6'!AL107+AK107</f>
        <v>0</v>
      </c>
      <c r="AN107" s="84">
        <f>AM107*'1. Standard_Cost'!$C$29</f>
        <v>0</v>
      </c>
      <c r="AO107" s="166"/>
      <c r="AP107" s="160"/>
      <c r="AQ107" s="113">
        <f t="shared" si="159"/>
        <v>0</v>
      </c>
      <c r="AR107" s="113">
        <f t="shared" si="160"/>
        <v>0</v>
      </c>
      <c r="AS107" s="113">
        <f t="shared" si="161"/>
        <v>0</v>
      </c>
      <c r="AT107" s="113">
        <f t="shared" si="162"/>
        <v>0</v>
      </c>
      <c r="AU107" s="154"/>
      <c r="AV107" s="154"/>
      <c r="AW107" s="154"/>
      <c r="AX107" s="154"/>
      <c r="AY107" s="154"/>
      <c r="AZ107" s="154"/>
      <c r="BA107" s="154"/>
      <c r="BB107" s="155">
        <f t="shared" si="152"/>
        <v>0</v>
      </c>
    </row>
    <row r="108" spans="1:54" s="28" customFormat="1" ht="48" customHeight="1" outlineLevel="2">
      <c r="A108" s="73"/>
      <c r="B108" s="107"/>
      <c r="C108" s="108"/>
      <c r="D108" s="335"/>
      <c r="E108" s="333"/>
      <c r="F108" s="65">
        <v>2024</v>
      </c>
      <c r="G108" s="65">
        <v>2026</v>
      </c>
      <c r="H108" s="345" t="s">
        <v>663</v>
      </c>
      <c r="I108" s="87"/>
      <c r="J108" s="249"/>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99"/>
      <c r="AB108" s="84">
        <f>+Z108*'1. Standard_Cost'!$B$21+AA108*'1. Standard_Cost'!$C$21</f>
        <v>0</v>
      </c>
      <c r="AC108" s="85"/>
      <c r="AD108" s="86"/>
      <c r="AE108" s="84">
        <f>SUM(AD108,AC108,AB108,Y108,U108,T108,S108,R108)*'1. Standard_Cost'!$B$29</f>
        <v>0</v>
      </c>
      <c r="AF108" s="84">
        <f t="shared" si="158"/>
        <v>0</v>
      </c>
      <c r="AG108" s="83"/>
      <c r="AH108" s="83"/>
      <c r="AI108" s="83"/>
      <c r="AJ108" s="87"/>
      <c r="AK108" s="87"/>
      <c r="AL108" s="87"/>
      <c r="AM108" s="84">
        <f>AG108*'1. Standard_Cost'!$B$25+'Incremental_Cost Year 6'!AH108*'1. Standard_Cost'!$C$25+'Incremental_Cost Year 6'!AI108*'1. Standard_Cost'!$D$25+'Incremental_Cost Year 6'!AJ108+'Incremental_Cost Year 6'!AL108+AK108</f>
        <v>0</v>
      </c>
      <c r="AN108" s="84">
        <f>AM108*'1. Standard_Cost'!$C$29</f>
        <v>0</v>
      </c>
      <c r="AO108" s="166"/>
      <c r="AP108" s="160"/>
      <c r="AQ108" s="113">
        <f t="shared" si="159"/>
        <v>0</v>
      </c>
      <c r="AR108" s="113">
        <f t="shared" si="160"/>
        <v>0</v>
      </c>
      <c r="AS108" s="113">
        <f t="shared" si="161"/>
        <v>0</v>
      </c>
      <c r="AT108" s="113">
        <f t="shared" si="162"/>
        <v>0</v>
      </c>
      <c r="AU108" s="154"/>
      <c r="AV108" s="154"/>
      <c r="AW108" s="154"/>
      <c r="AX108" s="154"/>
      <c r="AY108" s="154"/>
      <c r="AZ108" s="154"/>
      <c r="BA108" s="154"/>
      <c r="BB108" s="155">
        <f t="shared" si="152"/>
        <v>0</v>
      </c>
    </row>
    <row r="109" spans="1:54" s="28" customFormat="1" ht="100.9" customHeight="1" outlineLevel="1">
      <c r="A109" s="73"/>
      <c r="B109" s="107"/>
      <c r="C109" s="108"/>
      <c r="D109" s="101" t="s">
        <v>585</v>
      </c>
      <c r="E109" s="125" t="s">
        <v>584</v>
      </c>
      <c r="F109" s="65">
        <v>2024</v>
      </c>
      <c r="G109" s="65">
        <v>2026</v>
      </c>
      <c r="H109" s="219" t="s">
        <v>198</v>
      </c>
      <c r="I109" s="156"/>
      <c r="J109" s="156"/>
      <c r="K109" s="156"/>
      <c r="L109" s="84">
        <f>SUM(L102:L108)</f>
        <v>0</v>
      </c>
      <c r="M109" s="84">
        <f>SUM(M102:M108)</f>
        <v>0</v>
      </c>
      <c r="N109" s="156"/>
      <c r="O109" s="156"/>
      <c r="P109" s="156"/>
      <c r="Q109" s="156"/>
      <c r="R109" s="84">
        <f t="shared" ref="R109:U109" si="163">SUM(R102:R108)</f>
        <v>0</v>
      </c>
      <c r="S109" s="84">
        <f t="shared" si="163"/>
        <v>0</v>
      </c>
      <c r="T109" s="84">
        <f t="shared" si="163"/>
        <v>0</v>
      </c>
      <c r="U109" s="84">
        <f t="shared" si="163"/>
        <v>0</v>
      </c>
      <c r="V109" s="156"/>
      <c r="W109" s="156"/>
      <c r="X109" s="156"/>
      <c r="Y109" s="84">
        <f>SUM(Y102:Y108)</f>
        <v>0</v>
      </c>
      <c r="Z109" s="84"/>
      <c r="AA109" s="156"/>
      <c r="AB109" s="84">
        <f t="shared" ref="AB109:AF109" si="164">SUM(AB102:AB108)</f>
        <v>0</v>
      </c>
      <c r="AC109" s="84">
        <f t="shared" si="164"/>
        <v>0</v>
      </c>
      <c r="AD109" s="84">
        <f t="shared" si="164"/>
        <v>0</v>
      </c>
      <c r="AE109" s="84">
        <f t="shared" si="164"/>
        <v>0</v>
      </c>
      <c r="AF109" s="84">
        <f t="shared" si="164"/>
        <v>0</v>
      </c>
      <c r="AG109" s="156"/>
      <c r="AH109" s="156"/>
      <c r="AI109" s="156"/>
      <c r="AJ109" s="84">
        <f t="shared" ref="AJ109:AN109" si="165">SUM(AJ102:AJ108)</f>
        <v>0</v>
      </c>
      <c r="AK109" s="84">
        <f t="shared" si="165"/>
        <v>0</v>
      </c>
      <c r="AL109" s="84">
        <f t="shared" si="165"/>
        <v>0</v>
      </c>
      <c r="AM109" s="84">
        <f t="shared" si="165"/>
        <v>0</v>
      </c>
      <c r="AN109" s="84">
        <f t="shared" si="165"/>
        <v>0</v>
      </c>
      <c r="AO109" s="157"/>
      <c r="AP109" s="158"/>
      <c r="AQ109" s="84">
        <f t="shared" ref="AQ109:BB109" si="166">SUM(AQ102:AQ108)</f>
        <v>0</v>
      </c>
      <c r="AR109" s="84">
        <f t="shared" si="166"/>
        <v>0</v>
      </c>
      <c r="AS109" s="84">
        <f t="shared" si="166"/>
        <v>0</v>
      </c>
      <c r="AT109" s="84">
        <f t="shared" si="166"/>
        <v>0</v>
      </c>
      <c r="AU109" s="84">
        <f t="shared" si="166"/>
        <v>0</v>
      </c>
      <c r="AV109" s="84">
        <f t="shared" si="166"/>
        <v>0</v>
      </c>
      <c r="AW109" s="84">
        <f t="shared" si="166"/>
        <v>0</v>
      </c>
      <c r="AX109" s="84">
        <f t="shared" si="166"/>
        <v>0</v>
      </c>
      <c r="AY109" s="84">
        <f t="shared" si="166"/>
        <v>0</v>
      </c>
      <c r="AZ109" s="84">
        <f t="shared" si="166"/>
        <v>0</v>
      </c>
      <c r="BA109" s="84">
        <f t="shared" si="166"/>
        <v>0</v>
      </c>
      <c r="BB109" s="84">
        <f t="shared" si="166"/>
        <v>0</v>
      </c>
    </row>
    <row r="110" spans="1:54" s="28" customFormat="1" ht="100.9" customHeight="1" outlineLevel="2">
      <c r="A110" s="73"/>
      <c r="B110" s="107"/>
      <c r="C110" s="108"/>
      <c r="D110" s="335"/>
      <c r="E110" s="333"/>
      <c r="F110" s="334">
        <v>2024</v>
      </c>
      <c r="G110" s="334">
        <v>2026</v>
      </c>
      <c r="H110" s="67" t="s">
        <v>664</v>
      </c>
      <c r="I110" s="87"/>
      <c r="J110" s="83"/>
      <c r="K110" s="83"/>
      <c r="L110" s="82" t="str">
        <f>IF(I110&lt;&gt;0,((VLOOKUP(I110,'1. Standard_Cost'!$B$4:$D$9,2)+VLOOKUP(I110,'1. Standard_Cost'!$B$4:$D$9,3))*J110*K110),"0")</f>
        <v>0</v>
      </c>
      <c r="M110" s="82">
        <f>L110*'1. Standard_Cost'!$F$4</f>
        <v>0</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c r="AD110" s="86"/>
      <c r="AE110" s="84">
        <f>SUM(AD110,AC110,AB110,Y110,U110,T110,S110,R110)*'1. Standard_Cost'!$B$29</f>
        <v>0</v>
      </c>
      <c r="AF110" s="84">
        <f t="shared" ref="AF110:AF113" si="167">SUM(AE110,AD110,AC110,AB110,Y110,U110,T110,S110,R110)</f>
        <v>0</v>
      </c>
      <c r="AG110" s="83"/>
      <c r="AH110" s="83"/>
      <c r="AI110" s="83"/>
      <c r="AJ110" s="87"/>
      <c r="AK110" s="87"/>
      <c r="AL110" s="87"/>
      <c r="AM110" s="84">
        <f>AG110*'1. Standard_Cost'!$B$25+'Incremental_Cost Year 6'!AH110*'1. Standard_Cost'!$C$25+'Incremental_Cost Year 6'!AI110*'1. Standard_Cost'!$D$25+'Incremental_Cost Year 6'!AJ110+'Incremental_Cost Year 6'!AL110+AK110</f>
        <v>0</v>
      </c>
      <c r="AN110" s="84">
        <f>AM110*'1. Standard_Cost'!$C$29</f>
        <v>0</v>
      </c>
      <c r="AO110" s="87"/>
      <c r="AP110" s="160"/>
      <c r="AQ110" s="113">
        <f t="shared" ref="AQ110:AQ113" si="168">L110+M110</f>
        <v>0</v>
      </c>
      <c r="AR110" s="113">
        <f t="shared" ref="AR110:AR113" si="169">AF110</f>
        <v>0</v>
      </c>
      <c r="AS110" s="113">
        <f t="shared" ref="AS110:AS113" si="170">AM110+AN110</f>
        <v>0</v>
      </c>
      <c r="AT110" s="113">
        <f t="shared" ref="AT110:AT113" si="171">SUM(AQ110,AR110,AS110)</f>
        <v>0</v>
      </c>
      <c r="AU110" s="154"/>
      <c r="AV110" s="154"/>
      <c r="AW110" s="154"/>
      <c r="AX110" s="154"/>
      <c r="AY110" s="154"/>
      <c r="AZ110" s="154"/>
      <c r="BA110" s="154"/>
      <c r="BB110" s="155">
        <f t="shared" ref="BB110:BB113" si="172">SUM(AU110:BA110)-AT110</f>
        <v>0</v>
      </c>
    </row>
    <row r="111" spans="1:54" s="28" customFormat="1" ht="100.9" customHeight="1" outlineLevel="2">
      <c r="A111" s="73"/>
      <c r="B111" s="107"/>
      <c r="C111" s="108"/>
      <c r="D111" s="335"/>
      <c r="E111" s="333"/>
      <c r="F111" s="334">
        <v>2024</v>
      </c>
      <c r="G111" s="334">
        <v>2026</v>
      </c>
      <c r="H111" s="67" t="s">
        <v>665</v>
      </c>
      <c r="I111" s="87"/>
      <c r="J111" s="83"/>
      <c r="K111" s="83"/>
      <c r="L111" s="82" t="str">
        <f>IF(I111&lt;&gt;0,((VLOOKUP(I111,'1. Standard_Cost'!$B$4:$D$9,2)+VLOOKUP(I111,'1. Standard_Cost'!$B$4:$D$9,3))*J111*K111),"0")</f>
        <v>0</v>
      </c>
      <c r="M111" s="82">
        <f>L111*'1. Standard_Cost'!$F$4</f>
        <v>0</v>
      </c>
      <c r="N111" s="83"/>
      <c r="O111" s="83"/>
      <c r="P111" s="83"/>
      <c r="Q111" s="83"/>
      <c r="R111" s="84">
        <f>'1. Standard_Cost'!$B$13*N111*P111</f>
        <v>0</v>
      </c>
      <c r="S111" s="84">
        <f>N111*O111*P111*'1. Standard_Cost'!$C$13</f>
        <v>0</v>
      </c>
      <c r="T111" s="84">
        <f>N111*P111*Q111*'1. Standard_Cost'!$D$13</f>
        <v>0</v>
      </c>
      <c r="U111" s="84">
        <f>N111*O111*'1. Standard_Cost'!$E$13</f>
        <v>0</v>
      </c>
      <c r="V111" s="83"/>
      <c r="W111" s="83"/>
      <c r="X111" s="83"/>
      <c r="Y111" s="84">
        <f>+V111*((X111*'1. Standard_Cost'!$B$17)+(W111*X111*'1. Standard_Cost'!$C$17))</f>
        <v>0</v>
      </c>
      <c r="Z111" s="83"/>
      <c r="AA111" s="83"/>
      <c r="AB111" s="84">
        <f>+Z111*'1. Standard_Cost'!$B$21+AA111*'1. Standard_Cost'!$C$21</f>
        <v>0</v>
      </c>
      <c r="AC111" s="85"/>
      <c r="AD111" s="86"/>
      <c r="AE111" s="84">
        <f>SUM(AD111,AC111,AB111,Y111,U111,T111,S111,R111)*'1. Standard_Cost'!$B$29</f>
        <v>0</v>
      </c>
      <c r="AF111" s="84">
        <f t="shared" si="167"/>
        <v>0</v>
      </c>
      <c r="AG111" s="83"/>
      <c r="AH111" s="83"/>
      <c r="AI111" s="83"/>
      <c r="AJ111" s="87"/>
      <c r="AK111" s="87"/>
      <c r="AL111" s="87"/>
      <c r="AM111" s="84">
        <f>AG111*'1. Standard_Cost'!$B$25+'Incremental_Cost Year 6'!AH111*'1. Standard_Cost'!$C$25+'Incremental_Cost Year 6'!AI111*'1. Standard_Cost'!$D$25+'Incremental_Cost Year 6'!AJ111+'Incremental_Cost Year 6'!AL111+AK111</f>
        <v>0</v>
      </c>
      <c r="AN111" s="84">
        <f>AM111*'1. Standard_Cost'!$C$29</f>
        <v>0</v>
      </c>
      <c r="AO111" s="87"/>
      <c r="AP111" s="160"/>
      <c r="AQ111" s="113">
        <f t="shared" si="168"/>
        <v>0</v>
      </c>
      <c r="AR111" s="113">
        <f t="shared" si="169"/>
        <v>0</v>
      </c>
      <c r="AS111" s="113">
        <f t="shared" si="170"/>
        <v>0</v>
      </c>
      <c r="AT111" s="113">
        <f t="shared" si="171"/>
        <v>0</v>
      </c>
      <c r="AU111" s="154"/>
      <c r="AV111" s="154"/>
      <c r="AW111" s="154"/>
      <c r="AX111" s="154"/>
      <c r="AY111" s="154"/>
      <c r="AZ111" s="154"/>
      <c r="BA111" s="154"/>
      <c r="BB111" s="155">
        <f t="shared" si="172"/>
        <v>0</v>
      </c>
    </row>
    <row r="112" spans="1:54" s="28" customFormat="1" ht="100.9" customHeight="1" outlineLevel="2">
      <c r="A112" s="73"/>
      <c r="B112" s="107"/>
      <c r="C112" s="108"/>
      <c r="D112" s="335"/>
      <c r="E112" s="333"/>
      <c r="F112" s="334">
        <v>2024</v>
      </c>
      <c r="G112" s="334">
        <v>2026</v>
      </c>
      <c r="H112" s="67" t="s">
        <v>667</v>
      </c>
      <c r="I112" s="87"/>
      <c r="J112" s="83"/>
      <c r="K112" s="83"/>
      <c r="L112" s="82" t="str">
        <f>IF(I112&lt;&gt;0,((VLOOKUP(I112,'1. Standard_Cost'!$B$4:$D$9,2)+VLOOKUP(I112,'1. Standard_Cost'!$B$4:$D$9,3))*J112*K112),"0")</f>
        <v>0</v>
      </c>
      <c r="M112" s="82">
        <f>L112*'1. Standard_Cost'!$F$4</f>
        <v>0</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 t="shared" si="167"/>
        <v>0</v>
      </c>
      <c r="AG112" s="83"/>
      <c r="AH112" s="83"/>
      <c r="AI112" s="83"/>
      <c r="AJ112" s="87"/>
      <c r="AK112" s="87"/>
      <c r="AL112" s="87"/>
      <c r="AM112" s="84">
        <f>AG112*'1. Standard_Cost'!$B$25+'Incremental_Cost Year 6'!AH112*'1. Standard_Cost'!$C$25+'Incremental_Cost Year 6'!AI112*'1. Standard_Cost'!$D$25+'Incremental_Cost Year 6'!AJ112+'Incremental_Cost Year 6'!AL112+AK112</f>
        <v>0</v>
      </c>
      <c r="AN112" s="84">
        <f>AM112*'1. Standard_Cost'!$C$29</f>
        <v>0</v>
      </c>
      <c r="AO112" s="87"/>
      <c r="AP112" s="160"/>
      <c r="AQ112" s="113">
        <f t="shared" si="168"/>
        <v>0</v>
      </c>
      <c r="AR112" s="113">
        <f t="shared" si="169"/>
        <v>0</v>
      </c>
      <c r="AS112" s="113">
        <f t="shared" si="170"/>
        <v>0</v>
      </c>
      <c r="AT112" s="113">
        <f t="shared" si="171"/>
        <v>0</v>
      </c>
      <c r="AU112" s="154"/>
      <c r="AV112" s="154"/>
      <c r="AW112" s="154"/>
      <c r="AX112" s="154"/>
      <c r="AY112" s="154"/>
      <c r="AZ112" s="154"/>
      <c r="BA112" s="154"/>
      <c r="BB112" s="155">
        <f t="shared" si="172"/>
        <v>0</v>
      </c>
    </row>
    <row r="113" spans="1:59" s="28" customFormat="1" ht="100.9" customHeight="1" outlineLevel="2">
      <c r="A113" s="73"/>
      <c r="B113" s="107"/>
      <c r="C113" s="108"/>
      <c r="D113" s="335"/>
      <c r="E113" s="333"/>
      <c r="F113" s="334">
        <v>2024</v>
      </c>
      <c r="G113" s="334">
        <v>2026</v>
      </c>
      <c r="H113" s="67" t="s">
        <v>666</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 t="shared" si="167"/>
        <v>0</v>
      </c>
      <c r="AG113" s="83"/>
      <c r="AH113" s="83"/>
      <c r="AI113" s="83"/>
      <c r="AJ113" s="87"/>
      <c r="AK113" s="87"/>
      <c r="AL113" s="87"/>
      <c r="AM113" s="84">
        <f>AG113*'1. Standard_Cost'!$B$25+'Incremental_Cost Year 6'!AH113*'1. Standard_Cost'!$C$25+'Incremental_Cost Year 6'!AI113*'1. Standard_Cost'!$D$25+'Incremental_Cost Year 6'!AJ113+'Incremental_Cost Year 6'!AL113+AK113</f>
        <v>0</v>
      </c>
      <c r="AN113" s="84">
        <f>AM113*'1. Standard_Cost'!$C$29</f>
        <v>0</v>
      </c>
      <c r="AO113" s="87"/>
      <c r="AP113" s="160"/>
      <c r="AQ113" s="113">
        <f t="shared" si="168"/>
        <v>0</v>
      </c>
      <c r="AR113" s="113">
        <f t="shared" si="169"/>
        <v>0</v>
      </c>
      <c r="AS113" s="113">
        <f t="shared" si="170"/>
        <v>0</v>
      </c>
      <c r="AT113" s="113">
        <f t="shared" si="171"/>
        <v>0</v>
      </c>
      <c r="AU113" s="154"/>
      <c r="AV113" s="154"/>
      <c r="AW113" s="154"/>
      <c r="AX113" s="154"/>
      <c r="AY113" s="154"/>
      <c r="AZ113" s="154"/>
      <c r="BA113" s="154"/>
      <c r="BB113" s="155">
        <f t="shared" si="172"/>
        <v>0</v>
      </c>
    </row>
    <row r="114" spans="1:59" s="28" customFormat="1" ht="61.15" customHeight="1" outlineLevel="2">
      <c r="A114" s="73"/>
      <c r="B114" s="107"/>
      <c r="C114" s="108"/>
      <c r="D114" s="356" t="s">
        <v>588</v>
      </c>
      <c r="E114" s="231" t="s">
        <v>587</v>
      </c>
      <c r="F114" s="355">
        <v>2024</v>
      </c>
      <c r="G114" s="355">
        <v>2026</v>
      </c>
      <c r="H114" s="219" t="s">
        <v>199</v>
      </c>
      <c r="I114" s="227"/>
      <c r="J114" s="156"/>
      <c r="K114" s="156"/>
      <c r="L114" s="84">
        <f>SUM(L110:L113)</f>
        <v>0</v>
      </c>
      <c r="M114" s="84">
        <f>SUM(M110:M113)</f>
        <v>0</v>
      </c>
      <c r="N114" s="156"/>
      <c r="O114" s="156"/>
      <c r="P114" s="156"/>
      <c r="Q114" s="156"/>
      <c r="R114" s="84">
        <f t="shared" ref="R114:U114" si="173">SUM(R110:R113)</f>
        <v>0</v>
      </c>
      <c r="S114" s="84">
        <f t="shared" si="173"/>
        <v>0</v>
      </c>
      <c r="T114" s="84">
        <f t="shared" si="173"/>
        <v>0</v>
      </c>
      <c r="U114" s="84">
        <f t="shared" si="173"/>
        <v>0</v>
      </c>
      <c r="V114" s="156"/>
      <c r="W114" s="156"/>
      <c r="X114" s="156"/>
      <c r="Y114" s="84">
        <f>SUM(Y110:Y113)</f>
        <v>0</v>
      </c>
      <c r="Z114" s="156"/>
      <c r="AA114" s="156"/>
      <c r="AB114" s="84">
        <f t="shared" ref="AB114:AF114" si="174">SUM(AB110:AB113)</f>
        <v>0</v>
      </c>
      <c r="AC114" s="84">
        <f t="shared" si="174"/>
        <v>0</v>
      </c>
      <c r="AD114" s="84">
        <f t="shared" si="174"/>
        <v>0</v>
      </c>
      <c r="AE114" s="84">
        <f t="shared" si="174"/>
        <v>0</v>
      </c>
      <c r="AF114" s="84">
        <f t="shared" si="174"/>
        <v>0</v>
      </c>
      <c r="AG114" s="156"/>
      <c r="AH114" s="156"/>
      <c r="AI114" s="156"/>
      <c r="AJ114" s="84">
        <f t="shared" ref="AJ114:AN114" si="175">SUM(AJ110:AJ113)</f>
        <v>0</v>
      </c>
      <c r="AK114" s="84">
        <f t="shared" si="175"/>
        <v>0</v>
      </c>
      <c r="AL114" s="84">
        <f t="shared" si="175"/>
        <v>0</v>
      </c>
      <c r="AM114" s="84">
        <f t="shared" si="175"/>
        <v>0</v>
      </c>
      <c r="AN114" s="84">
        <f t="shared" si="175"/>
        <v>0</v>
      </c>
      <c r="AO114" s="157"/>
      <c r="AP114" s="158"/>
      <c r="AQ114" s="84">
        <f t="shared" ref="AQ114:BB114" si="176">SUM(AQ110:AQ113)</f>
        <v>0</v>
      </c>
      <c r="AR114" s="84">
        <f t="shared" si="176"/>
        <v>0</v>
      </c>
      <c r="AS114" s="84">
        <f t="shared" si="176"/>
        <v>0</v>
      </c>
      <c r="AT114" s="84">
        <f t="shared" si="176"/>
        <v>0</v>
      </c>
      <c r="AU114" s="84">
        <f t="shared" si="176"/>
        <v>0</v>
      </c>
      <c r="AV114" s="84">
        <f t="shared" si="176"/>
        <v>0</v>
      </c>
      <c r="AW114" s="84">
        <f t="shared" si="176"/>
        <v>0</v>
      </c>
      <c r="AX114" s="84">
        <f t="shared" si="176"/>
        <v>0</v>
      </c>
      <c r="AY114" s="84">
        <f t="shared" si="176"/>
        <v>0</v>
      </c>
      <c r="AZ114" s="84">
        <f t="shared" si="176"/>
        <v>0</v>
      </c>
      <c r="BA114" s="84">
        <f t="shared" si="176"/>
        <v>0</v>
      </c>
      <c r="BB114" s="84">
        <f t="shared" si="176"/>
        <v>0</v>
      </c>
    </row>
    <row r="115" spans="1:59" s="28" customFormat="1" ht="52.9" customHeight="1" outlineLevel="2">
      <c r="A115" s="97"/>
      <c r="B115" s="179"/>
      <c r="C115" s="527" t="s">
        <v>589</v>
      </c>
      <c r="D115" s="527"/>
      <c r="E115" s="528"/>
      <c r="F115" s="177"/>
      <c r="G115" s="128"/>
      <c r="H115" s="98" t="s">
        <v>201</v>
      </c>
      <c r="I115" s="161"/>
      <c r="J115" s="161"/>
      <c r="K115" s="161"/>
      <c r="L115" s="162">
        <f>SUM(L125,L130,L134)</f>
        <v>0</v>
      </c>
      <c r="M115" s="162">
        <f>SUM(M125,M130,M134)</f>
        <v>0</v>
      </c>
      <c r="N115" s="161"/>
      <c r="O115" s="161"/>
      <c r="P115" s="161"/>
      <c r="Q115" s="161"/>
      <c r="R115" s="162">
        <f t="shared" ref="R115:U115" si="177">SUM(R125,R130,R134)</f>
        <v>0</v>
      </c>
      <c r="S115" s="162">
        <f t="shared" si="177"/>
        <v>0</v>
      </c>
      <c r="T115" s="162">
        <f t="shared" si="177"/>
        <v>0</v>
      </c>
      <c r="U115" s="162">
        <f t="shared" si="177"/>
        <v>0</v>
      </c>
      <c r="V115" s="161"/>
      <c r="W115" s="161"/>
      <c r="X115" s="161"/>
      <c r="Y115" s="162">
        <f>SUM(Y125,Y130,Y134)</f>
        <v>0</v>
      </c>
      <c r="Z115" s="162"/>
      <c r="AA115" s="162"/>
      <c r="AB115" s="162">
        <f t="shared" ref="AB115:AF115" si="178">SUM(AB125,AB130,AB134)</f>
        <v>0</v>
      </c>
      <c r="AC115" s="162">
        <f t="shared" si="178"/>
        <v>0</v>
      </c>
      <c r="AD115" s="162">
        <f t="shared" si="178"/>
        <v>0</v>
      </c>
      <c r="AE115" s="162">
        <f t="shared" si="178"/>
        <v>0</v>
      </c>
      <c r="AF115" s="162">
        <f t="shared" si="178"/>
        <v>0</v>
      </c>
      <c r="AG115" s="161"/>
      <c r="AH115" s="161"/>
      <c r="AI115" s="161"/>
      <c r="AJ115" s="162">
        <f t="shared" ref="AJ115:AN115" si="179">SUM(AJ125,AJ130,AJ134)</f>
        <v>0</v>
      </c>
      <c r="AK115" s="162">
        <f t="shared" si="179"/>
        <v>0</v>
      </c>
      <c r="AL115" s="162">
        <f t="shared" si="179"/>
        <v>0</v>
      </c>
      <c r="AM115" s="162">
        <f t="shared" si="179"/>
        <v>0</v>
      </c>
      <c r="AN115" s="162">
        <f t="shared" si="179"/>
        <v>0</v>
      </c>
      <c r="AO115" s="163"/>
      <c r="AP115" s="164"/>
      <c r="AQ115" s="162">
        <f t="shared" ref="AQ115:BB115" si="180">SUM(AQ125,AQ130,AQ134)</f>
        <v>0</v>
      </c>
      <c r="AR115" s="162">
        <f t="shared" si="180"/>
        <v>0</v>
      </c>
      <c r="AS115" s="162">
        <f t="shared" si="180"/>
        <v>0</v>
      </c>
      <c r="AT115" s="162">
        <f t="shared" si="180"/>
        <v>0</v>
      </c>
      <c r="AU115" s="162">
        <f t="shared" si="180"/>
        <v>0</v>
      </c>
      <c r="AV115" s="162">
        <f t="shared" si="180"/>
        <v>0</v>
      </c>
      <c r="AW115" s="162">
        <f t="shared" si="180"/>
        <v>0</v>
      </c>
      <c r="AX115" s="162">
        <f t="shared" si="180"/>
        <v>0</v>
      </c>
      <c r="AY115" s="162">
        <f t="shared" si="180"/>
        <v>0</v>
      </c>
      <c r="AZ115" s="162">
        <f t="shared" si="180"/>
        <v>0</v>
      </c>
      <c r="BA115" s="162">
        <f t="shared" si="180"/>
        <v>0</v>
      </c>
      <c r="BB115" s="162">
        <f t="shared" si="180"/>
        <v>0</v>
      </c>
    </row>
    <row r="116" spans="1:59" s="28" customFormat="1" ht="78.75" outlineLevel="2">
      <c r="A116" s="73"/>
      <c r="B116" s="107"/>
      <c r="C116" s="189"/>
      <c r="D116" s="335"/>
      <c r="E116" s="333"/>
      <c r="F116" s="334">
        <v>2024</v>
      </c>
      <c r="G116" s="334">
        <v>2026</v>
      </c>
      <c r="H116" s="70" t="s">
        <v>700</v>
      </c>
      <c r="I116" s="87"/>
      <c r="J116" s="83"/>
      <c r="K116" s="83"/>
      <c r="L116" s="82" t="str">
        <f>IF(I116&lt;&gt;0,((VLOOKUP(I116,'1. Standard_Cost'!$B$4:$D$9,2)+VLOOKUP(I116,'1. Standard_Cost'!$B$4:$D$9,3))*J116*K116),"0")</f>
        <v>0</v>
      </c>
      <c r="M116" s="82">
        <f>L116*'1. Standard_Cost'!$F$4</f>
        <v>0</v>
      </c>
      <c r="N116" s="83"/>
      <c r="O116" s="83"/>
      <c r="P116" s="83"/>
      <c r="Q116" s="83"/>
      <c r="R116" s="84">
        <f>'1. Standard_Cost'!$B$13*N116*P116</f>
        <v>0</v>
      </c>
      <c r="S116" s="84">
        <f>N116*O116*P116*'1. Standard_Cost'!$C$13</f>
        <v>0</v>
      </c>
      <c r="T116" s="84">
        <f>N116*P116*Q116*'1. Standard_Cost'!$D$13</f>
        <v>0</v>
      </c>
      <c r="U116" s="84">
        <f>N116*O116*'1. Standard_Cost'!$E$13</f>
        <v>0</v>
      </c>
      <c r="V116" s="83"/>
      <c r="W116" s="83"/>
      <c r="X116" s="83"/>
      <c r="Y116" s="84">
        <f>+V116*((X116*'1. Standard_Cost'!$B$17)+(W116*X116*'1. Standard_Cost'!$C$17))</f>
        <v>0</v>
      </c>
      <c r="Z116" s="83"/>
      <c r="AA116" s="83"/>
      <c r="AB116" s="84">
        <f>+Z116*'1. Standard_Cost'!$B$21+AA116*'1. Standard_Cost'!$C$21</f>
        <v>0</v>
      </c>
      <c r="AC116" s="85"/>
      <c r="AD116" s="86"/>
      <c r="AE116" s="84">
        <f>SUM(AD116,AC116,AB116,Y116,U116,T116,S116,R116)*'1. Standard_Cost'!$B$29</f>
        <v>0</v>
      </c>
      <c r="AF116" s="84">
        <f t="shared" ref="AF116:AF120" si="181">SUM(AE116,AD116,AC116,AB116,Y116,U116,T116,S116,R116)</f>
        <v>0</v>
      </c>
      <c r="AG116" s="83"/>
      <c r="AH116" s="83"/>
      <c r="AI116" s="83"/>
      <c r="AJ116" s="87"/>
      <c r="AK116" s="87"/>
      <c r="AL116" s="87"/>
      <c r="AM116" s="84">
        <f>AG116*'1. Standard_Cost'!$B$25+'Incremental_Cost Year 6'!AH116*'1. Standard_Cost'!$C$25+'Incremental_Cost Year 6'!AI116*'1. Standard_Cost'!$D$25+'Incremental_Cost Year 6'!AJ116+'Incremental_Cost Year 6'!AL116+AK116</f>
        <v>0</v>
      </c>
      <c r="AN116" s="84">
        <f>AM116*'1. Standard_Cost'!$C$29</f>
        <v>0</v>
      </c>
      <c r="AO116" s="87"/>
      <c r="AP116" s="160"/>
      <c r="AQ116" s="113">
        <f t="shared" ref="AQ116:AQ120" si="182">L116+M116</f>
        <v>0</v>
      </c>
      <c r="AR116" s="113">
        <f t="shared" ref="AR116:AR120" si="183">AF116</f>
        <v>0</v>
      </c>
      <c r="AS116" s="113">
        <f t="shared" ref="AS116:AS120" si="184">AM116+AN116</f>
        <v>0</v>
      </c>
      <c r="AT116" s="113">
        <f t="shared" ref="AT116:AT120" si="185">SUM(AQ116,AR116,AS116)</f>
        <v>0</v>
      </c>
      <c r="AU116" s="154"/>
      <c r="AV116" s="154"/>
      <c r="AW116" s="154"/>
      <c r="AX116" s="154"/>
      <c r="AY116" s="154"/>
      <c r="AZ116" s="154"/>
      <c r="BA116" s="154"/>
      <c r="BB116" s="155">
        <f t="shared" ref="BB116:BB120" si="186">SUM(AU116:BA116)-AT116</f>
        <v>0</v>
      </c>
      <c r="BD116" s="337"/>
      <c r="BE116" s="337"/>
      <c r="BF116" s="337"/>
      <c r="BG116" s="337"/>
    </row>
    <row r="117" spans="1:59" s="28" customFormat="1" ht="94.5" outlineLevel="2">
      <c r="A117" s="73"/>
      <c r="B117" s="107"/>
      <c r="C117" s="189"/>
      <c r="D117" s="335"/>
      <c r="E117" s="333"/>
      <c r="F117" s="334">
        <v>2024</v>
      </c>
      <c r="G117" s="334">
        <v>2024</v>
      </c>
      <c r="H117" s="67" t="s">
        <v>724</v>
      </c>
      <c r="I117" s="87"/>
      <c r="J117" s="83"/>
      <c r="K117" s="83"/>
      <c r="L117" s="82" t="str">
        <f>IF(I117&lt;&gt;0,((VLOOKUP(I117,'1. Standard_Cost'!$B$4:$D$9,2)+VLOOKUP(I117,'1. Standard_Cost'!$B$4:$D$9,3))*J117*K117),"0")</f>
        <v>0</v>
      </c>
      <c r="M117" s="82">
        <f>L117*'1. Standard_Cost'!$F$4</f>
        <v>0</v>
      </c>
      <c r="N117" s="83"/>
      <c r="O117" s="83"/>
      <c r="P117" s="83"/>
      <c r="Q117" s="83"/>
      <c r="R117" s="84">
        <f>'1. Standard_Cost'!$B$13*N117*P117</f>
        <v>0</v>
      </c>
      <c r="S117" s="84">
        <f>N117*O117*P117*'1. Standard_Cost'!$C$13</f>
        <v>0</v>
      </c>
      <c r="T117" s="84">
        <f>N117*P117*Q117*'1. Standard_Cost'!$D$13</f>
        <v>0</v>
      </c>
      <c r="U117" s="84">
        <f>N117*O117*'1. Standard_Cost'!$E$13</f>
        <v>0</v>
      </c>
      <c r="V117" s="83"/>
      <c r="W117" s="83"/>
      <c r="X117" s="83"/>
      <c r="Y117" s="84">
        <f>+V117*((X117*'1. Standard_Cost'!$B$17)+(W117*X117*'1. Standard_Cost'!$C$17))</f>
        <v>0</v>
      </c>
      <c r="Z117" s="83"/>
      <c r="AA117" s="83"/>
      <c r="AB117" s="84">
        <f>+Z117*'1. Standard_Cost'!$B$21+AA117*'1. Standard_Cost'!$C$21</f>
        <v>0</v>
      </c>
      <c r="AC117" s="85"/>
      <c r="AD117" s="86"/>
      <c r="AE117" s="84">
        <f>SUM(AD117,AC117,AB117,Y117,U117,T117,S117,R117)*'1. Standard_Cost'!$B$29</f>
        <v>0</v>
      </c>
      <c r="AF117" s="84">
        <f t="shared" ref="AF117" si="187">SUM(AE117,AD117,AC117,AB117,Y117,U117,T117,S117,R117)</f>
        <v>0</v>
      </c>
      <c r="AG117" s="83"/>
      <c r="AH117" s="83"/>
      <c r="AI117" s="83"/>
      <c r="AJ117" s="87"/>
      <c r="AK117" s="87"/>
      <c r="AL117" s="87"/>
      <c r="AM117" s="84">
        <f>AG117*'1. Standard_Cost'!$B$25+'Incremental_Cost Year 6'!AH117*'1. Standard_Cost'!$C$25+'Incremental_Cost Year 6'!AI117*'1. Standard_Cost'!$D$25+'Incremental_Cost Year 6'!AJ117+'Incremental_Cost Year 6'!AL117+AK117</f>
        <v>0</v>
      </c>
      <c r="AN117" s="84">
        <f>AM117*'1. Standard_Cost'!$C$29</f>
        <v>0</v>
      </c>
      <c r="AO117" s="87"/>
      <c r="AP117" s="160"/>
      <c r="AQ117" s="113">
        <f t="shared" ref="AQ117" si="188">L117+M117</f>
        <v>0</v>
      </c>
      <c r="AR117" s="113">
        <f t="shared" ref="AR117" si="189">AF117</f>
        <v>0</v>
      </c>
      <c r="AS117" s="113">
        <f t="shared" ref="AS117" si="190">AM117+AN117</f>
        <v>0</v>
      </c>
      <c r="AT117" s="113">
        <f t="shared" ref="AT117" si="191">SUM(AQ117,AR117,AS117)</f>
        <v>0</v>
      </c>
      <c r="AU117" s="154"/>
      <c r="AV117" s="154"/>
      <c r="AW117" s="154"/>
      <c r="AX117" s="154"/>
      <c r="AY117" s="154"/>
      <c r="AZ117" s="154"/>
      <c r="BA117" s="154"/>
      <c r="BB117" s="155">
        <f t="shared" ref="BB117" si="192">SUM(AU117:BA117)-AT117</f>
        <v>0</v>
      </c>
      <c r="BD117" s="337"/>
      <c r="BE117" s="337"/>
      <c r="BF117" s="337"/>
      <c r="BG117" s="337"/>
    </row>
    <row r="118" spans="1:59" s="28" customFormat="1" ht="94.5" outlineLevel="2">
      <c r="A118" s="73"/>
      <c r="B118" s="107"/>
      <c r="C118" s="189"/>
      <c r="D118" s="335"/>
      <c r="E118" s="333"/>
      <c r="F118" s="334">
        <v>2024</v>
      </c>
      <c r="G118" s="334">
        <v>2026</v>
      </c>
      <c r="H118" s="70" t="s">
        <v>701</v>
      </c>
      <c r="I118" s="87"/>
      <c r="J118" s="83"/>
      <c r="K118" s="83"/>
      <c r="L118" s="82" t="str">
        <f>IF(I118&lt;&gt;0,((VLOOKUP(I118,'1. Standard_Cost'!$B$4:$D$9,2)+VLOOKUP(I118,'1. Standard_Cost'!$B$4:$D$9,3))*J118*K118),"0")</f>
        <v>0</v>
      </c>
      <c r="M118" s="82">
        <f>L118*'1. Standard_Cost'!$F$4</f>
        <v>0</v>
      </c>
      <c r="N118" s="83"/>
      <c r="O118" s="83"/>
      <c r="P118" s="83"/>
      <c r="Q118" s="83"/>
      <c r="R118" s="84">
        <f>'1. Standard_Cost'!$B$13*N118*P118</f>
        <v>0</v>
      </c>
      <c r="S118" s="84">
        <f>N118*O118*P118*'1. Standard_Cost'!$C$13</f>
        <v>0</v>
      </c>
      <c r="T118" s="84">
        <f>N118*P118*Q118*'1. Standard_Cost'!$D$13</f>
        <v>0</v>
      </c>
      <c r="U118" s="84">
        <f>N118*O118*'1. Standard_Cost'!$E$13</f>
        <v>0</v>
      </c>
      <c r="V118" s="83"/>
      <c r="W118" s="83"/>
      <c r="X118" s="83"/>
      <c r="Y118" s="84">
        <f>+V118*((X118*'1. Standard_Cost'!$B$17)+(W118*X118*'1. Standard_Cost'!$C$17))</f>
        <v>0</v>
      </c>
      <c r="Z118" s="83"/>
      <c r="AA118" s="83"/>
      <c r="AB118" s="84">
        <f>+Z118*'1. Standard_Cost'!$B$21+AA118*'1. Standard_Cost'!$C$21</f>
        <v>0</v>
      </c>
      <c r="AC118" s="85"/>
      <c r="AD118" s="86"/>
      <c r="AE118" s="84">
        <f>SUM(AD118,AC118,AB118,Y118,U118,T118,S118,R118)*'1. Standard_Cost'!$B$29</f>
        <v>0</v>
      </c>
      <c r="AF118" s="84">
        <f t="shared" si="181"/>
        <v>0</v>
      </c>
      <c r="AG118" s="83"/>
      <c r="AH118" s="83"/>
      <c r="AI118" s="83"/>
      <c r="AJ118" s="87"/>
      <c r="AK118" s="87"/>
      <c r="AL118" s="87"/>
      <c r="AM118" s="84">
        <f>AG118*'1. Standard_Cost'!$B$25+'Incremental_Cost Year 6'!AH118*'1. Standard_Cost'!$C$25+'Incremental_Cost Year 6'!AI118*'1. Standard_Cost'!$D$25+'Incremental_Cost Year 6'!AJ118+'Incremental_Cost Year 6'!AL118+AK118</f>
        <v>0</v>
      </c>
      <c r="AN118" s="84">
        <f>AM118*'1. Standard_Cost'!$C$29</f>
        <v>0</v>
      </c>
      <c r="AO118" s="87"/>
      <c r="AP118" s="160"/>
      <c r="AQ118" s="113">
        <f t="shared" si="182"/>
        <v>0</v>
      </c>
      <c r="AR118" s="113">
        <f t="shared" si="183"/>
        <v>0</v>
      </c>
      <c r="AS118" s="113">
        <f t="shared" si="184"/>
        <v>0</v>
      </c>
      <c r="AT118" s="113">
        <f t="shared" si="185"/>
        <v>0</v>
      </c>
      <c r="AU118" s="154"/>
      <c r="AV118" s="154"/>
      <c r="AW118" s="154"/>
      <c r="AX118" s="154"/>
      <c r="AY118" s="154"/>
      <c r="AZ118" s="154"/>
      <c r="BA118" s="154"/>
      <c r="BB118" s="155">
        <f t="shared" si="186"/>
        <v>0</v>
      </c>
      <c r="BD118" s="337"/>
      <c r="BE118" s="337"/>
      <c r="BF118" s="337"/>
      <c r="BG118" s="337"/>
    </row>
    <row r="119" spans="1:59" s="28" customFormat="1" ht="78.75" outlineLevel="2">
      <c r="A119" s="73"/>
      <c r="B119" s="107"/>
      <c r="C119" s="189"/>
      <c r="D119" s="335"/>
      <c r="E119" s="333"/>
      <c r="F119" s="334">
        <v>2024</v>
      </c>
      <c r="G119" s="334">
        <v>2026</v>
      </c>
      <c r="H119" s="70" t="s">
        <v>702</v>
      </c>
      <c r="I119" s="87"/>
      <c r="J119" s="83"/>
      <c r="K119" s="83"/>
      <c r="L119" s="82" t="str">
        <f>IF(I119&lt;&gt;0,((VLOOKUP(I119,'1. Standard_Cost'!$B$4:$D$9,2)+VLOOKUP(I119,'1. Standard_Cost'!$B$4:$D$9,3))*J119*K119),"0")</f>
        <v>0</v>
      </c>
      <c r="M119" s="82">
        <f>L119*'1. Standard_Cost'!$F$4</f>
        <v>0</v>
      </c>
      <c r="N119" s="83"/>
      <c r="O119" s="83"/>
      <c r="P119" s="83"/>
      <c r="Q119" s="83"/>
      <c r="R119" s="84">
        <f>'1. Standard_Cost'!$B$13*N119*P119</f>
        <v>0</v>
      </c>
      <c r="S119" s="84">
        <f>N119*O119*P119*'1. Standard_Cost'!$C$13</f>
        <v>0</v>
      </c>
      <c r="T119" s="84">
        <f>N119*P119*Q119*'1. Standard_Cost'!$D$13</f>
        <v>0</v>
      </c>
      <c r="U119" s="84">
        <f>N119*O119*'1. Standard_Cost'!$E$13</f>
        <v>0</v>
      </c>
      <c r="V119" s="83"/>
      <c r="W119" s="83"/>
      <c r="X119" s="83"/>
      <c r="Y119" s="84">
        <f>+V119*((X119*'1. Standard_Cost'!$B$17)+(W119*X119*'1. Standard_Cost'!$C$17))</f>
        <v>0</v>
      </c>
      <c r="Z119" s="83"/>
      <c r="AA119" s="83"/>
      <c r="AB119" s="84">
        <f>+Z119*'1. Standard_Cost'!$B$21+AA119*'1. Standard_Cost'!$C$21</f>
        <v>0</v>
      </c>
      <c r="AC119" s="85"/>
      <c r="AD119" s="86"/>
      <c r="AE119" s="84">
        <f>SUM(AD119,AC119,AB119,Y119,U119,T119,S119,R119)*'1. Standard_Cost'!$B$29</f>
        <v>0</v>
      </c>
      <c r="AF119" s="84">
        <f t="shared" si="181"/>
        <v>0</v>
      </c>
      <c r="AG119" s="83"/>
      <c r="AH119" s="83"/>
      <c r="AI119" s="83"/>
      <c r="AJ119" s="87"/>
      <c r="AK119" s="87"/>
      <c r="AL119" s="87"/>
      <c r="AM119" s="84">
        <f>AG119*'1. Standard_Cost'!$B$25+'Incremental_Cost Year 6'!AH119*'1. Standard_Cost'!$C$25+'Incremental_Cost Year 6'!AI119*'1. Standard_Cost'!$D$25+'Incremental_Cost Year 6'!AJ119+'Incremental_Cost Year 6'!AL119+AK119</f>
        <v>0</v>
      </c>
      <c r="AN119" s="84">
        <f>AM119*'1. Standard_Cost'!$C$29</f>
        <v>0</v>
      </c>
      <c r="AO119" s="87"/>
      <c r="AP119" s="160"/>
      <c r="AQ119" s="113">
        <f t="shared" si="182"/>
        <v>0</v>
      </c>
      <c r="AR119" s="113">
        <f t="shared" si="183"/>
        <v>0</v>
      </c>
      <c r="AS119" s="113">
        <f t="shared" si="184"/>
        <v>0</v>
      </c>
      <c r="AT119" s="113">
        <f t="shared" si="185"/>
        <v>0</v>
      </c>
      <c r="AU119" s="154"/>
      <c r="AV119" s="154"/>
      <c r="AW119" s="154"/>
      <c r="AX119" s="154"/>
      <c r="AY119" s="154"/>
      <c r="AZ119" s="154"/>
      <c r="BA119" s="154"/>
      <c r="BB119" s="336">
        <f t="shared" si="186"/>
        <v>0</v>
      </c>
      <c r="BD119" s="337"/>
      <c r="BE119" s="337"/>
      <c r="BF119" s="337"/>
      <c r="BG119" s="337"/>
    </row>
    <row r="120" spans="1:59" s="28" customFormat="1" ht="110.25" outlineLevel="2">
      <c r="A120" s="73"/>
      <c r="B120" s="107"/>
      <c r="C120" s="189"/>
      <c r="D120" s="193"/>
      <c r="E120" s="187"/>
      <c r="F120" s="334">
        <v>2024</v>
      </c>
      <c r="G120" s="334">
        <v>2026</v>
      </c>
      <c r="H120" s="70" t="s">
        <v>703</v>
      </c>
      <c r="I120" s="87"/>
      <c r="J120" s="249"/>
      <c r="K120" s="83"/>
      <c r="L120" s="82" t="str">
        <f>IF(I120&lt;&gt;0,((VLOOKUP(I120,'1. Standard_Cost'!$B$4:$D$9,2)+VLOOKUP(I120,'1. Standard_Cost'!$B$4:$D$9,3))*J120*K120),"0")</f>
        <v>0</v>
      </c>
      <c r="M120" s="82">
        <f>L120*'1. Standard_Cost'!$F$4</f>
        <v>0</v>
      </c>
      <c r="N120" s="83"/>
      <c r="O120" s="83"/>
      <c r="P120" s="83"/>
      <c r="Q120" s="83"/>
      <c r="R120" s="84">
        <f>'1. Standard_Cost'!$B$13*N120*P120</f>
        <v>0</v>
      </c>
      <c r="S120" s="84">
        <f>N120*O120*P120*'1. Standard_Cost'!$C$13</f>
        <v>0</v>
      </c>
      <c r="T120" s="84">
        <f>N120*P120*Q120*'1. Standard_Cost'!$D$13</f>
        <v>0</v>
      </c>
      <c r="U120" s="84">
        <f>N120*O120*'1. Standard_Cost'!$E$13</f>
        <v>0</v>
      </c>
      <c r="V120" s="83"/>
      <c r="W120" s="83"/>
      <c r="X120" s="83"/>
      <c r="Y120" s="84">
        <f>+V120*((X120*'1. Standard_Cost'!$B$17)+(W120*X120*'1. Standard_Cost'!$C$17))</f>
        <v>0</v>
      </c>
      <c r="Z120" s="83"/>
      <c r="AA120" s="83"/>
      <c r="AB120" s="84">
        <f>+Z120*'1. Standard_Cost'!$B$21+AA120*'1. Standard_Cost'!$C$21</f>
        <v>0</v>
      </c>
      <c r="AC120" s="85"/>
      <c r="AD120" s="86"/>
      <c r="AE120" s="84">
        <f>SUM(AD120,AC120,AB120,Y120,U120,T120,S120,R120)*'1. Standard_Cost'!$B$29</f>
        <v>0</v>
      </c>
      <c r="AF120" s="84">
        <f t="shared" si="181"/>
        <v>0</v>
      </c>
      <c r="AG120" s="83"/>
      <c r="AH120" s="83"/>
      <c r="AI120" s="83"/>
      <c r="AJ120" s="87"/>
      <c r="AK120" s="87"/>
      <c r="AL120" s="87"/>
      <c r="AM120" s="84">
        <f>AG120*'1. Standard_Cost'!$B$25+'Incremental_Cost Year 6'!AH120*'1. Standard_Cost'!$C$25+'Incremental_Cost Year 6'!AI120*'1. Standard_Cost'!$D$25+'Incremental_Cost Year 6'!AJ120+'Incremental_Cost Year 6'!AL120+AK120</f>
        <v>0</v>
      </c>
      <c r="AN120" s="84">
        <f>AM120*'1. Standard_Cost'!$C$29</f>
        <v>0</v>
      </c>
      <c r="AO120" s="87"/>
      <c r="AP120" s="160"/>
      <c r="AQ120" s="113">
        <f t="shared" si="182"/>
        <v>0</v>
      </c>
      <c r="AR120" s="113">
        <f t="shared" si="183"/>
        <v>0</v>
      </c>
      <c r="AS120" s="113">
        <f t="shared" si="184"/>
        <v>0</v>
      </c>
      <c r="AT120" s="113">
        <f t="shared" si="185"/>
        <v>0</v>
      </c>
      <c r="AU120" s="154"/>
      <c r="AV120" s="154"/>
      <c r="AW120" s="154"/>
      <c r="AX120" s="154"/>
      <c r="AY120" s="154"/>
      <c r="AZ120" s="154"/>
      <c r="BA120" s="154"/>
      <c r="BB120" s="336">
        <f t="shared" si="186"/>
        <v>0</v>
      </c>
      <c r="BD120" s="337"/>
      <c r="BE120" s="337"/>
      <c r="BF120" s="337"/>
      <c r="BG120" s="337"/>
    </row>
    <row r="121" spans="1:59" s="28" customFormat="1" ht="110.25" outlineLevel="2">
      <c r="A121" s="73"/>
      <c r="B121" s="107"/>
      <c r="C121" s="189"/>
      <c r="D121" s="193"/>
      <c r="E121" s="187"/>
      <c r="F121" s="334">
        <v>2024</v>
      </c>
      <c r="G121" s="334">
        <v>2026</v>
      </c>
      <c r="H121" s="67" t="s">
        <v>704</v>
      </c>
      <c r="I121" s="87"/>
      <c r="J121" s="249"/>
      <c r="K121" s="83"/>
      <c r="L121" s="82" t="str">
        <f>IF(I121&lt;&gt;0,((VLOOKUP(I121,'1. Standard_Cost'!$B$4:$D$9,2)+VLOOKUP(I121,'1. Standard_Cost'!$B$4:$D$9,3))*J121*K121),"0")</f>
        <v>0</v>
      </c>
      <c r="M121" s="82">
        <f>L121*'1. Standard_Cost'!$F$4</f>
        <v>0</v>
      </c>
      <c r="N121" s="83"/>
      <c r="O121" s="83"/>
      <c r="P121" s="83"/>
      <c r="Q121" s="83"/>
      <c r="R121" s="84">
        <f>'1. Standard_Cost'!$B$13*N121*P121</f>
        <v>0</v>
      </c>
      <c r="S121" s="84">
        <f>N121*O121*P121*'1. Standard_Cost'!$C$13</f>
        <v>0</v>
      </c>
      <c r="T121" s="84">
        <f>N121*P121*Q121*'1. Standard_Cost'!$D$13</f>
        <v>0</v>
      </c>
      <c r="U121" s="84">
        <f>N121*O121*'1. Standard_Cost'!$E$13</f>
        <v>0</v>
      </c>
      <c r="V121" s="83"/>
      <c r="W121" s="83"/>
      <c r="X121" s="83"/>
      <c r="Y121" s="84">
        <f>+V121*((X121*'1. Standard_Cost'!$B$17)+(W121*X121*'1. Standard_Cost'!$C$17))</f>
        <v>0</v>
      </c>
      <c r="Z121" s="83"/>
      <c r="AA121" s="83"/>
      <c r="AB121" s="84">
        <f>+Z121*'1. Standard_Cost'!$B$21+AA121*'1. Standard_Cost'!$C$21</f>
        <v>0</v>
      </c>
      <c r="AC121" s="85"/>
      <c r="AD121" s="86"/>
      <c r="AE121" s="84">
        <f>SUM(AD121,AC121,AB121,Y121,U121,T121,S121,R121)*'1. Standard_Cost'!$B$29</f>
        <v>0</v>
      </c>
      <c r="AF121" s="84">
        <f>SUM(AE121,AD121,AC121,AB121,Y121,U121,T121,S121,R121)</f>
        <v>0</v>
      </c>
      <c r="AG121" s="83"/>
      <c r="AH121" s="83"/>
      <c r="AI121" s="83"/>
      <c r="AJ121" s="87"/>
      <c r="AK121" s="87"/>
      <c r="AL121" s="87"/>
      <c r="AM121" s="84">
        <f>AG121*'1. Standard_Cost'!$B$25+'Incremental_Cost Year 6'!AH121*'1. Standard_Cost'!$C$25+'Incremental_Cost Year 6'!AI121*'1. Standard_Cost'!$D$25+'Incremental_Cost Year 6'!AJ121+'Incremental_Cost Year 6'!AL121+AK121</f>
        <v>0</v>
      </c>
      <c r="AN121" s="84">
        <f>AM121*'1. Standard_Cost'!$C$29</f>
        <v>0</v>
      </c>
      <c r="AO121" s="87"/>
      <c r="AP121" s="160"/>
      <c r="AQ121" s="113">
        <f>L121+M121</f>
        <v>0</v>
      </c>
      <c r="AR121" s="113">
        <f>AF121</f>
        <v>0</v>
      </c>
      <c r="AS121" s="113">
        <f>AM121+AN121</f>
        <v>0</v>
      </c>
      <c r="AT121" s="113">
        <f>SUM(AQ121,AR121,AS121)</f>
        <v>0</v>
      </c>
      <c r="AU121" s="154"/>
      <c r="AV121" s="154"/>
      <c r="AW121" s="154"/>
      <c r="AX121" s="154"/>
      <c r="AY121" s="154"/>
      <c r="AZ121" s="154"/>
      <c r="BA121" s="154"/>
      <c r="BB121" s="336">
        <f>SUM(AU121:BA121)-AT121</f>
        <v>0</v>
      </c>
      <c r="BD121" s="337"/>
      <c r="BE121" s="337"/>
      <c r="BF121" s="337"/>
      <c r="BG121" s="337"/>
    </row>
    <row r="122" spans="1:59" s="28" customFormat="1" ht="105" outlineLevel="2">
      <c r="A122" s="73"/>
      <c r="B122" s="107"/>
      <c r="C122" s="189"/>
      <c r="D122" s="193"/>
      <c r="E122" s="187"/>
      <c r="F122" s="334">
        <v>2024</v>
      </c>
      <c r="G122" s="334">
        <v>2026</v>
      </c>
      <c r="H122" s="345" t="s">
        <v>705</v>
      </c>
      <c r="I122" s="87"/>
      <c r="J122" s="249"/>
      <c r="K122" s="83"/>
      <c r="L122" s="82" t="str">
        <f>IF(I122&lt;&gt;0,((VLOOKUP(I122,'1. Standard_Cost'!$B$4:$D$9,2)+VLOOKUP(I122,'1. Standard_Cost'!$B$4:$D$9,3))*J122*K122),"0")</f>
        <v>0</v>
      </c>
      <c r="M122" s="82">
        <f>L122*'1. Standard_Cost'!$F$4</f>
        <v>0</v>
      </c>
      <c r="N122" s="83"/>
      <c r="O122" s="83"/>
      <c r="P122" s="83"/>
      <c r="Q122" s="83"/>
      <c r="R122" s="84">
        <f>'1. Standard_Cost'!$B$13*N122*P122</f>
        <v>0</v>
      </c>
      <c r="S122" s="84">
        <f>N122*O122*P122*'1. Standard_Cost'!$C$13</f>
        <v>0</v>
      </c>
      <c r="T122" s="84">
        <f>N122*P122*Q122*'1. Standard_Cost'!$D$13</f>
        <v>0</v>
      </c>
      <c r="U122" s="84">
        <f>N122*O122*'1. Standard_Cost'!$E$13</f>
        <v>0</v>
      </c>
      <c r="V122" s="83"/>
      <c r="W122" s="83"/>
      <c r="X122" s="83"/>
      <c r="Y122" s="84">
        <f>+V122*((X122*'1. Standard_Cost'!$B$17)+(W122*X122*'1. Standard_Cost'!$C$17))</f>
        <v>0</v>
      </c>
      <c r="Z122" s="83"/>
      <c r="AA122" s="83"/>
      <c r="AB122" s="84">
        <f>+Z122*'1. Standard_Cost'!$B$21+AA122*'1. Standard_Cost'!$C$21</f>
        <v>0</v>
      </c>
      <c r="AC122" s="85"/>
      <c r="AD122" s="86"/>
      <c r="AE122" s="84">
        <f>SUM(AD122,AC122,AB122,Y122,U122,T122,S122,R122)*'1. Standard_Cost'!$B$29</f>
        <v>0</v>
      </c>
      <c r="AF122" s="84">
        <f t="shared" ref="AF122:AF124" si="193">SUM(AE122,AD122,AC122,AB122,Y122,U122,T122,S122,R122)</f>
        <v>0</v>
      </c>
      <c r="AG122" s="83"/>
      <c r="AH122" s="83"/>
      <c r="AI122" s="83"/>
      <c r="AJ122" s="87"/>
      <c r="AK122" s="87"/>
      <c r="AL122" s="87"/>
      <c r="AM122" s="84">
        <f>AG122*'1. Standard_Cost'!$B$25+'Incremental_Cost Year 6'!AH122*'1. Standard_Cost'!$C$25+'Incremental_Cost Year 6'!AI122*'1. Standard_Cost'!$D$25+'Incremental_Cost Year 6'!AJ122+'Incremental_Cost Year 6'!AL122+AK122</f>
        <v>0</v>
      </c>
      <c r="AN122" s="84">
        <f>AM122*'1. Standard_Cost'!$C$29</f>
        <v>0</v>
      </c>
      <c r="AO122" s="87"/>
      <c r="AP122" s="160"/>
      <c r="AQ122" s="113">
        <f t="shared" ref="AQ122:AQ124" si="194">L122+M122</f>
        <v>0</v>
      </c>
      <c r="AR122" s="113">
        <f t="shared" ref="AR122:AR124" si="195">AF122</f>
        <v>0</v>
      </c>
      <c r="AS122" s="113">
        <f t="shared" ref="AS122:AS124" si="196">AM122+AN122</f>
        <v>0</v>
      </c>
      <c r="AT122" s="113">
        <f t="shared" ref="AT122:AT124" si="197">SUM(AQ122,AR122,AS122)</f>
        <v>0</v>
      </c>
      <c r="AU122" s="154"/>
      <c r="AV122" s="154"/>
      <c r="AW122" s="154"/>
      <c r="AX122" s="154"/>
      <c r="AY122" s="154"/>
      <c r="AZ122" s="154"/>
      <c r="BA122" s="154"/>
      <c r="BB122" s="336">
        <f t="shared" ref="BB122:BB124" si="198">SUM(AU122:BA122)-AT122</f>
        <v>0</v>
      </c>
      <c r="BD122" s="337"/>
      <c r="BE122" s="337"/>
      <c r="BF122" s="337"/>
      <c r="BG122" s="337"/>
    </row>
    <row r="123" spans="1:59" s="28" customFormat="1" ht="15.75" outlineLevel="2">
      <c r="A123" s="73"/>
      <c r="B123" s="107"/>
      <c r="C123" s="189"/>
      <c r="D123" s="193"/>
      <c r="E123" s="187"/>
      <c r="F123" s="334">
        <v>2024</v>
      </c>
      <c r="G123" s="334">
        <v>2026</v>
      </c>
      <c r="H123" s="345" t="s">
        <v>706</v>
      </c>
      <c r="I123" s="87"/>
      <c r="J123" s="249"/>
      <c r="K123" s="83"/>
      <c r="L123" s="82" t="str">
        <f>IF(I123&lt;&gt;0,((VLOOKUP(I123,'1. Standard_Cost'!$B$4:$D$9,2)+VLOOKUP(I123,'1. Standard_Cost'!$B$4:$D$9,3))*J123*K123),"0")</f>
        <v>0</v>
      </c>
      <c r="M123" s="82">
        <f>L123*'1. Standard_Cost'!$F$4</f>
        <v>0</v>
      </c>
      <c r="N123" s="83"/>
      <c r="O123" s="83"/>
      <c r="P123" s="83"/>
      <c r="Q123" s="83"/>
      <c r="R123" s="84">
        <f>'1. Standard_Cost'!$B$13*N123*P123</f>
        <v>0</v>
      </c>
      <c r="S123" s="84">
        <f>N123*O123*P123*'1. Standard_Cost'!$C$13</f>
        <v>0</v>
      </c>
      <c r="T123" s="84">
        <f>N123*P123*Q123*'1. Standard_Cost'!$D$13</f>
        <v>0</v>
      </c>
      <c r="U123" s="84">
        <f>N123*O123*'1. Standard_Cost'!$E$13</f>
        <v>0</v>
      </c>
      <c r="V123" s="83"/>
      <c r="W123" s="83"/>
      <c r="X123" s="83"/>
      <c r="Y123" s="84">
        <f>+V123*((X123*'1. Standard_Cost'!$B$17)+(W123*X123*'1. Standard_Cost'!$C$17))</f>
        <v>0</v>
      </c>
      <c r="Z123" s="83"/>
      <c r="AA123" s="83"/>
      <c r="AB123" s="84">
        <f>+Z123*'1. Standard_Cost'!$B$21+AA123*'1. Standard_Cost'!$C$21</f>
        <v>0</v>
      </c>
      <c r="AC123" s="85"/>
      <c r="AD123" s="86"/>
      <c r="AE123" s="84">
        <f>SUM(AD123,AC123,AB123,Y123,U123,T123,S123,R123)*'1. Standard_Cost'!$B$29</f>
        <v>0</v>
      </c>
      <c r="AF123" s="84">
        <f t="shared" si="193"/>
        <v>0</v>
      </c>
      <c r="AG123" s="83"/>
      <c r="AH123" s="83"/>
      <c r="AI123" s="83"/>
      <c r="AJ123" s="87"/>
      <c r="AK123" s="87"/>
      <c r="AL123" s="87"/>
      <c r="AM123" s="84">
        <f>AG123*'1. Standard_Cost'!$B$25+'Incremental_Cost Year 6'!AH123*'1. Standard_Cost'!$C$25+'Incremental_Cost Year 6'!AI123*'1. Standard_Cost'!$D$25+'Incremental_Cost Year 6'!AJ123+'Incremental_Cost Year 6'!AL123+AK123</f>
        <v>0</v>
      </c>
      <c r="AN123" s="84">
        <f>AM123*'1. Standard_Cost'!$C$29</f>
        <v>0</v>
      </c>
      <c r="AO123" s="87"/>
      <c r="AP123" s="160"/>
      <c r="AQ123" s="113">
        <f t="shared" si="194"/>
        <v>0</v>
      </c>
      <c r="AR123" s="113">
        <f t="shared" si="195"/>
        <v>0</v>
      </c>
      <c r="AS123" s="113">
        <f t="shared" si="196"/>
        <v>0</v>
      </c>
      <c r="AT123" s="113">
        <f t="shared" si="197"/>
        <v>0</v>
      </c>
      <c r="AU123" s="154"/>
      <c r="AV123" s="154"/>
      <c r="AW123" s="154"/>
      <c r="AX123" s="154"/>
      <c r="AY123" s="154"/>
      <c r="AZ123" s="154"/>
      <c r="BA123" s="154"/>
      <c r="BB123" s="336">
        <f t="shared" si="198"/>
        <v>0</v>
      </c>
      <c r="BD123" s="337"/>
      <c r="BE123" s="337"/>
      <c r="BF123" s="337"/>
      <c r="BG123" s="337"/>
    </row>
    <row r="124" spans="1:59" s="28" customFormat="1" ht="78.75" outlineLevel="2">
      <c r="A124" s="73"/>
      <c r="B124" s="107"/>
      <c r="C124" s="189"/>
      <c r="D124" s="193"/>
      <c r="E124" s="187"/>
      <c r="F124" s="334">
        <v>2024</v>
      </c>
      <c r="G124" s="334">
        <v>2026</v>
      </c>
      <c r="H124" s="67" t="s">
        <v>707</v>
      </c>
      <c r="I124" s="87"/>
      <c r="J124" s="249"/>
      <c r="K124" s="83"/>
      <c r="L124" s="82" t="str">
        <f>IF(I124&lt;&gt;0,((VLOOKUP(I124,'1. Standard_Cost'!$B$4:$D$9,2)+VLOOKUP(I124,'1. Standard_Cost'!$B$4:$D$9,3))*J124*K124),"0")</f>
        <v>0</v>
      </c>
      <c r="M124" s="82">
        <f>L124*'1. Standard_Cost'!$F$4</f>
        <v>0</v>
      </c>
      <c r="N124" s="83"/>
      <c r="O124" s="83"/>
      <c r="P124" s="83"/>
      <c r="Q124" s="83"/>
      <c r="R124" s="84">
        <f>'1. Standard_Cost'!$B$13*N124*P124</f>
        <v>0</v>
      </c>
      <c r="S124" s="84">
        <f>N124*O124*P124*'1. Standard_Cost'!$C$13</f>
        <v>0</v>
      </c>
      <c r="T124" s="84">
        <f>N124*P124*Q124*'1. Standard_Cost'!$D$13</f>
        <v>0</v>
      </c>
      <c r="U124" s="84">
        <f>N124*O124*'1. Standard_Cost'!$E$13</f>
        <v>0</v>
      </c>
      <c r="V124" s="83"/>
      <c r="W124" s="83"/>
      <c r="X124" s="83"/>
      <c r="Y124" s="84">
        <f>+V124*((X124*'1. Standard_Cost'!$B$17)+(W124*X124*'1. Standard_Cost'!$C$17))</f>
        <v>0</v>
      </c>
      <c r="Z124" s="83"/>
      <c r="AA124" s="83"/>
      <c r="AB124" s="84">
        <f>+Z124*'1. Standard_Cost'!$B$21+AA124*'1. Standard_Cost'!$C$21</f>
        <v>0</v>
      </c>
      <c r="AC124" s="85"/>
      <c r="AD124" s="86"/>
      <c r="AE124" s="84">
        <f>SUM(AD124,AC124,AB124,Y124,U124,T124,S124,R124)*'1. Standard_Cost'!$B$29</f>
        <v>0</v>
      </c>
      <c r="AF124" s="84">
        <f t="shared" si="193"/>
        <v>0</v>
      </c>
      <c r="AG124" s="83"/>
      <c r="AH124" s="83"/>
      <c r="AI124" s="83"/>
      <c r="AJ124" s="87"/>
      <c r="AK124" s="87"/>
      <c r="AL124" s="87"/>
      <c r="AM124" s="84">
        <f>AG124*'1. Standard_Cost'!$B$25+'Incremental_Cost Year 6'!AH124*'1. Standard_Cost'!$C$25+'Incremental_Cost Year 6'!AI124*'1. Standard_Cost'!$D$25+'Incremental_Cost Year 6'!AJ124+'Incremental_Cost Year 6'!AL124+AK124</f>
        <v>0</v>
      </c>
      <c r="AN124" s="84">
        <f>AM124*'1. Standard_Cost'!$C$29</f>
        <v>0</v>
      </c>
      <c r="AO124" s="87"/>
      <c r="AP124" s="160"/>
      <c r="AQ124" s="113">
        <f t="shared" si="194"/>
        <v>0</v>
      </c>
      <c r="AR124" s="113">
        <f t="shared" si="195"/>
        <v>0</v>
      </c>
      <c r="AS124" s="113">
        <f t="shared" si="196"/>
        <v>0</v>
      </c>
      <c r="AT124" s="113">
        <f t="shared" si="197"/>
        <v>0</v>
      </c>
      <c r="AU124" s="154"/>
      <c r="AV124" s="154"/>
      <c r="AW124" s="154"/>
      <c r="AX124" s="154"/>
      <c r="AY124" s="154"/>
      <c r="AZ124" s="154"/>
      <c r="BA124" s="154"/>
      <c r="BB124" s="336">
        <f t="shared" si="198"/>
        <v>0</v>
      </c>
      <c r="BD124" s="337"/>
      <c r="BE124" s="337"/>
      <c r="BF124" s="337"/>
      <c r="BG124" s="337"/>
    </row>
    <row r="125" spans="1:59" s="28" customFormat="1" ht="30" outlineLevel="2">
      <c r="A125" s="73"/>
      <c r="B125" s="107"/>
      <c r="C125" s="189"/>
      <c r="D125" s="243" t="s">
        <v>591</v>
      </c>
      <c r="E125" s="243" t="s">
        <v>590</v>
      </c>
      <c r="F125" s="225">
        <v>2024</v>
      </c>
      <c r="G125" s="225">
        <v>2026</v>
      </c>
      <c r="H125" s="237" t="s">
        <v>165</v>
      </c>
      <c r="I125" s="84"/>
      <c r="J125" s="82"/>
      <c r="K125" s="82"/>
      <c r="L125" s="84">
        <f>SUM(L116:L124)</f>
        <v>0</v>
      </c>
      <c r="M125" s="84">
        <f>SUM(M116:M124)</f>
        <v>0</v>
      </c>
      <c r="N125" s="82"/>
      <c r="O125" s="82"/>
      <c r="P125" s="82"/>
      <c r="Q125" s="82"/>
      <c r="R125" s="84">
        <f t="shared" ref="R125:U125" si="199">SUM(R116:R124)</f>
        <v>0</v>
      </c>
      <c r="S125" s="84">
        <f t="shared" si="199"/>
        <v>0</v>
      </c>
      <c r="T125" s="84">
        <f t="shared" si="199"/>
        <v>0</v>
      </c>
      <c r="U125" s="84">
        <f t="shared" si="199"/>
        <v>0</v>
      </c>
      <c r="V125" s="82"/>
      <c r="W125" s="82"/>
      <c r="X125" s="82"/>
      <c r="Y125" s="84">
        <f>SUM(Y116:Y124)</f>
        <v>0</v>
      </c>
      <c r="Z125" s="82"/>
      <c r="AA125" s="82"/>
      <c r="AB125" s="84">
        <f>SUM(AB116:AB124)</f>
        <v>0</v>
      </c>
      <c r="AC125" s="84"/>
      <c r="AD125" s="84"/>
      <c r="AE125" s="84">
        <f t="shared" ref="AE125:AF125" si="200">SUM(AE116:AE124)</f>
        <v>0</v>
      </c>
      <c r="AF125" s="84">
        <f t="shared" si="200"/>
        <v>0</v>
      </c>
      <c r="AG125" s="82"/>
      <c r="AH125" s="82"/>
      <c r="AI125" s="82"/>
      <c r="AJ125" s="84"/>
      <c r="AK125" s="84"/>
      <c r="AL125" s="84"/>
      <c r="AM125" s="84">
        <f t="shared" ref="AM125:AN125" si="201">SUM(AM116:AM124)</f>
        <v>0</v>
      </c>
      <c r="AN125" s="84">
        <f t="shared" si="201"/>
        <v>0</v>
      </c>
      <c r="AO125" s="87"/>
      <c r="AP125" s="160"/>
      <c r="AQ125" s="84">
        <f t="shared" ref="AQ125:BB125" si="202">SUM(AQ116:AQ124)</f>
        <v>0</v>
      </c>
      <c r="AR125" s="84">
        <f t="shared" si="202"/>
        <v>0</v>
      </c>
      <c r="AS125" s="84">
        <f t="shared" si="202"/>
        <v>0</v>
      </c>
      <c r="AT125" s="84">
        <f t="shared" si="202"/>
        <v>0</v>
      </c>
      <c r="AU125" s="84">
        <f t="shared" si="202"/>
        <v>0</v>
      </c>
      <c r="AV125" s="84">
        <f t="shared" si="202"/>
        <v>0</v>
      </c>
      <c r="AW125" s="84">
        <f t="shared" si="202"/>
        <v>0</v>
      </c>
      <c r="AX125" s="84">
        <f t="shared" si="202"/>
        <v>0</v>
      </c>
      <c r="AY125" s="84">
        <f t="shared" si="202"/>
        <v>0</v>
      </c>
      <c r="AZ125" s="84">
        <f t="shared" si="202"/>
        <v>0</v>
      </c>
      <c r="BA125" s="84">
        <f t="shared" si="202"/>
        <v>0</v>
      </c>
      <c r="BB125" s="84">
        <f t="shared" si="202"/>
        <v>0</v>
      </c>
    </row>
    <row r="126" spans="1:59" s="28" customFormat="1" ht="72" customHeight="1" outlineLevel="2">
      <c r="A126" s="73"/>
      <c r="B126" s="107"/>
      <c r="C126" s="189"/>
      <c r="D126" s="193"/>
      <c r="E126" s="187"/>
      <c r="F126" s="65">
        <v>2024</v>
      </c>
      <c r="G126" s="65">
        <v>2026</v>
      </c>
      <c r="H126" s="70" t="s">
        <v>669</v>
      </c>
      <c r="I126" s="87"/>
      <c r="J126" s="83"/>
      <c r="K126" s="83"/>
      <c r="L126" s="82" t="str">
        <f>IF(I126&lt;&gt;0,((VLOOKUP(I126,'1. Standard_Cost'!$B$4:$D$9,2)+VLOOKUP(I126,'1. Standard_Cost'!$B$4:$D$9,3))*J126*K126),"0")</f>
        <v>0</v>
      </c>
      <c r="M126" s="82">
        <f>L126*'1. Standard_Cost'!$F$4</f>
        <v>0</v>
      </c>
      <c r="N126" s="83"/>
      <c r="O126" s="83"/>
      <c r="P126" s="83"/>
      <c r="Q126" s="83"/>
      <c r="R126" s="84">
        <f>'1. Standard_Cost'!$B$13*N126*P126</f>
        <v>0</v>
      </c>
      <c r="S126" s="84">
        <f>N126*O126*P126*'1. Standard_Cost'!$C$13</f>
        <v>0</v>
      </c>
      <c r="T126" s="84">
        <f>N126*P126*Q126*'1. Standard_Cost'!$D$13</f>
        <v>0</v>
      </c>
      <c r="U126" s="84">
        <f>N126*O126*'1. Standard_Cost'!$E$13</f>
        <v>0</v>
      </c>
      <c r="V126" s="83"/>
      <c r="W126" s="83"/>
      <c r="X126" s="83"/>
      <c r="Y126" s="84">
        <f>+V126*((X126*'1. Standard_Cost'!$B$17)+(W126*X126*'1. Standard_Cost'!$C$17))</f>
        <v>0</v>
      </c>
      <c r="Z126" s="83"/>
      <c r="AA126" s="83"/>
      <c r="AB126" s="84">
        <f>+Z126*'1. Standard_Cost'!$B$21+AA126*'1. Standard_Cost'!$C$21</f>
        <v>0</v>
      </c>
      <c r="AC126" s="85"/>
      <c r="AD126" s="86"/>
      <c r="AE126" s="84">
        <f>SUM(AD126,AC126,AB126,Y126,U126,T126,S126,R126)*'1. Standard_Cost'!$B$29</f>
        <v>0</v>
      </c>
      <c r="AF126" s="84">
        <f>SUM(AE126,AD126,AC126,AB126,Y126,U126,T126,S126,R126)</f>
        <v>0</v>
      </c>
      <c r="AG126" s="83"/>
      <c r="AH126" s="83"/>
      <c r="AI126" s="83"/>
      <c r="AJ126" s="87"/>
      <c r="AK126" s="87"/>
      <c r="AL126" s="87"/>
      <c r="AM126" s="84">
        <f>AG126*'1. Standard_Cost'!$B$25+'Incremental_Cost Year 6'!AH126*'1. Standard_Cost'!$C$25+'Incremental_Cost Year 6'!AI126*'1. Standard_Cost'!$D$25+'Incremental_Cost Year 6'!AJ126+'Incremental_Cost Year 6'!AL126+AK126</f>
        <v>0</v>
      </c>
      <c r="AN126" s="84">
        <f>AM126*'1. Standard_Cost'!$C$29</f>
        <v>0</v>
      </c>
      <c r="AO126" s="87"/>
      <c r="AP126" s="160"/>
      <c r="AQ126" s="113">
        <f>L126+M126</f>
        <v>0</v>
      </c>
      <c r="AR126" s="113">
        <f>AF126</f>
        <v>0</v>
      </c>
      <c r="AS126" s="113">
        <f>AM126+AN126</f>
        <v>0</v>
      </c>
      <c r="AT126" s="113">
        <f>SUM(AQ126,AR126,AS126)</f>
        <v>0</v>
      </c>
      <c r="AU126" s="154"/>
      <c r="AV126" s="154"/>
      <c r="AW126" s="154"/>
      <c r="AX126" s="154"/>
      <c r="AY126" s="154"/>
      <c r="AZ126" s="154"/>
      <c r="BA126" s="154"/>
      <c r="BB126" s="336">
        <f>SUM(AU126:BA126)-AT126</f>
        <v>0</v>
      </c>
    </row>
    <row r="127" spans="1:59" s="28" customFormat="1" ht="78.75" outlineLevel="2">
      <c r="A127" s="73"/>
      <c r="B127" s="107"/>
      <c r="C127" s="189"/>
      <c r="D127" s="193"/>
      <c r="E127" s="187"/>
      <c r="F127" s="65">
        <v>2024</v>
      </c>
      <c r="G127" s="65">
        <v>2026</v>
      </c>
      <c r="H127" s="70" t="s">
        <v>670</v>
      </c>
      <c r="I127" s="87"/>
      <c r="J127" s="83"/>
      <c r="K127" s="83"/>
      <c r="L127" s="82" t="str">
        <f>IF(I127&lt;&gt;0,((VLOOKUP(I127,'1. Standard_Cost'!$B$4:$D$9,2)+VLOOKUP(I127,'1. Standard_Cost'!$B$4:$D$9,3))*J127*K127),"0")</f>
        <v>0</v>
      </c>
      <c r="M127" s="82">
        <f>L127*'1. Standard_Cost'!$F$4</f>
        <v>0</v>
      </c>
      <c r="N127" s="83"/>
      <c r="O127" s="83"/>
      <c r="P127" s="83"/>
      <c r="Q127" s="83"/>
      <c r="R127" s="84">
        <f>'1. Standard_Cost'!$B$13*N127*P127</f>
        <v>0</v>
      </c>
      <c r="S127" s="84">
        <f>N127*O127*P127*'1. Standard_Cost'!$C$13</f>
        <v>0</v>
      </c>
      <c r="T127" s="84">
        <f>N127*P127*Q127*'1. Standard_Cost'!$D$13</f>
        <v>0</v>
      </c>
      <c r="U127" s="84">
        <f>N127*O127*'1. Standard_Cost'!$E$13</f>
        <v>0</v>
      </c>
      <c r="V127" s="83"/>
      <c r="W127" s="83"/>
      <c r="X127" s="83"/>
      <c r="Y127" s="84">
        <f>+V127*((X127*'1. Standard_Cost'!$B$17)+(W127*X127*'1. Standard_Cost'!$C$17))</f>
        <v>0</v>
      </c>
      <c r="Z127" s="83"/>
      <c r="AA127" s="83"/>
      <c r="AB127" s="84">
        <f>+Z127*'1. Standard_Cost'!$B$21+AA127*'1. Standard_Cost'!$C$21</f>
        <v>0</v>
      </c>
      <c r="AC127" s="85"/>
      <c r="AD127" s="86"/>
      <c r="AE127" s="84">
        <f>SUM(AD127,AC127,AB127,Y127,U127,T127,S127,R127)*'1. Standard_Cost'!$B$29</f>
        <v>0</v>
      </c>
      <c r="AF127" s="84">
        <f>SUM(AE127,AD127,AC127,AB127,Y127,U127,T127,S127,R127)</f>
        <v>0</v>
      </c>
      <c r="AG127" s="83"/>
      <c r="AH127" s="83"/>
      <c r="AI127" s="83"/>
      <c r="AJ127" s="87"/>
      <c r="AK127" s="87"/>
      <c r="AL127" s="87"/>
      <c r="AM127" s="84">
        <f>AG127*'1. Standard_Cost'!$B$25+'Incremental_Cost Year 6'!AH127*'1. Standard_Cost'!$C$25+'Incremental_Cost Year 6'!AI127*'1. Standard_Cost'!$D$25+'Incremental_Cost Year 6'!AJ127+'Incremental_Cost Year 6'!AL127+AK127</f>
        <v>0</v>
      </c>
      <c r="AN127" s="84">
        <f>AM127*'1. Standard_Cost'!$C$29</f>
        <v>0</v>
      </c>
      <c r="AO127" s="87"/>
      <c r="AP127" s="160"/>
      <c r="AQ127" s="113">
        <f>L127+M127</f>
        <v>0</v>
      </c>
      <c r="AR127" s="113">
        <f>AF127</f>
        <v>0</v>
      </c>
      <c r="AS127" s="113">
        <f>AM127+AN127</f>
        <v>0</v>
      </c>
      <c r="AT127" s="113">
        <f>SUM(AQ127,AR127,AS127)</f>
        <v>0</v>
      </c>
      <c r="AU127" s="154"/>
      <c r="AV127" s="154"/>
      <c r="AW127" s="154"/>
      <c r="AX127" s="154"/>
      <c r="AY127" s="154"/>
      <c r="AZ127" s="154"/>
      <c r="BA127" s="154"/>
      <c r="BB127" s="155">
        <f>SUM(AU127:BA127)-AT127</f>
        <v>0</v>
      </c>
    </row>
    <row r="128" spans="1:59" s="28" customFormat="1" ht="94.5" outlineLevel="2">
      <c r="A128" s="73"/>
      <c r="B128" s="107"/>
      <c r="C128" s="108"/>
      <c r="D128" s="193"/>
      <c r="E128" s="187"/>
      <c r="F128" s="65">
        <v>2024</v>
      </c>
      <c r="G128" s="65">
        <v>2026</v>
      </c>
      <c r="H128" s="67" t="s">
        <v>671</v>
      </c>
      <c r="I128" s="87"/>
      <c r="J128" s="83"/>
      <c r="K128" s="83"/>
      <c r="L128" s="82" t="str">
        <f>IF(I128&lt;&gt;0,((VLOOKUP(I128,'1. Standard_Cost'!$B$4:$D$9,2)+VLOOKUP(I128,'1. Standard_Cost'!$B$4:$D$9,3))*J128*K128),"0")</f>
        <v>0</v>
      </c>
      <c r="M128" s="82">
        <f>L128*'1. Standard_Cost'!$F$4</f>
        <v>0</v>
      </c>
      <c r="N128" s="83"/>
      <c r="O128" s="83"/>
      <c r="P128" s="83"/>
      <c r="Q128" s="83"/>
      <c r="R128" s="84">
        <f>'1. Standard_Cost'!$B$13*N128*P128</f>
        <v>0</v>
      </c>
      <c r="S128" s="84">
        <f>N128*O128*P128*'1. Standard_Cost'!$C$13</f>
        <v>0</v>
      </c>
      <c r="T128" s="84">
        <f>N128*P128*Q128*'1. Standard_Cost'!$D$13</f>
        <v>0</v>
      </c>
      <c r="U128" s="84">
        <f>N128*O128*'1. Standard_Cost'!$E$13</f>
        <v>0</v>
      </c>
      <c r="V128" s="83"/>
      <c r="W128" s="83"/>
      <c r="X128" s="83"/>
      <c r="Y128" s="84">
        <f>+V128*((X128*'1. Standard_Cost'!$B$17)+(W128*X128*'1. Standard_Cost'!$C$17))</f>
        <v>0</v>
      </c>
      <c r="Z128" s="83"/>
      <c r="AA128" s="83"/>
      <c r="AB128" s="84">
        <f>+Z128*'1. Standard_Cost'!$B$21+AA128*'1. Standard_Cost'!$C$21</f>
        <v>0</v>
      </c>
      <c r="AC128" s="85"/>
      <c r="AD128" s="86"/>
      <c r="AE128" s="84">
        <f>SUM(AD128,AC128,AB128,Y128,U128,T128,S128,R128)*'1. Standard_Cost'!$B$29</f>
        <v>0</v>
      </c>
      <c r="AF128" s="84">
        <f>SUM(AE128,AD128,AC128,AB128,Y128,U128,T128,S128,R128)</f>
        <v>0</v>
      </c>
      <c r="AG128" s="83"/>
      <c r="AH128" s="83"/>
      <c r="AI128" s="83"/>
      <c r="AJ128" s="87"/>
      <c r="AK128" s="87"/>
      <c r="AL128" s="87"/>
      <c r="AM128" s="84">
        <f>AG128*'1. Standard_Cost'!$B$25+'Incremental_Cost Year 6'!AH128*'1. Standard_Cost'!$C$25+'Incremental_Cost Year 6'!AI128*'1. Standard_Cost'!$D$25+'Incremental_Cost Year 6'!AJ128+'Incremental_Cost Year 6'!AL128+AK128</f>
        <v>0</v>
      </c>
      <c r="AN128" s="84">
        <f>AM128*'1. Standard_Cost'!$C$29</f>
        <v>0</v>
      </c>
      <c r="AO128" s="87"/>
      <c r="AP128" s="160"/>
      <c r="AQ128" s="113">
        <f>L128+M128</f>
        <v>0</v>
      </c>
      <c r="AR128" s="113">
        <f>AF128</f>
        <v>0</v>
      </c>
      <c r="AS128" s="113">
        <f>AM128+AN128</f>
        <v>0</v>
      </c>
      <c r="AT128" s="113">
        <f>SUM(AQ128,AR128,AS128)</f>
        <v>0</v>
      </c>
      <c r="AU128" s="154"/>
      <c r="AV128" s="154"/>
      <c r="AW128" s="154"/>
      <c r="AX128" s="154"/>
      <c r="AY128" s="154"/>
      <c r="AZ128" s="154"/>
      <c r="BA128" s="154"/>
      <c r="BB128" s="155">
        <f>SUM(AU128:BA128)-AT128</f>
        <v>0</v>
      </c>
    </row>
    <row r="129" spans="1:54" s="28" customFormat="1" ht="94.5" outlineLevel="2">
      <c r="A129" s="73"/>
      <c r="B129" s="107"/>
      <c r="C129" s="108"/>
      <c r="D129" s="193"/>
      <c r="E129" s="187"/>
      <c r="F129" s="65">
        <v>2024</v>
      </c>
      <c r="G129" s="65">
        <v>2026</v>
      </c>
      <c r="H129" s="67" t="s">
        <v>672</v>
      </c>
      <c r="I129" s="87"/>
      <c r="J129" s="83"/>
      <c r="K129" s="83"/>
      <c r="L129" s="82" t="str">
        <f>IF(I129&lt;&gt;0,((VLOOKUP(I129,'1. Standard_Cost'!$B$4:$D$9,2)+VLOOKUP(I129,'1. Standard_Cost'!$B$4:$D$9,3))*J129*K129),"0")</f>
        <v>0</v>
      </c>
      <c r="M129" s="82">
        <f>L129*'1. Standard_Cost'!$F$4</f>
        <v>0</v>
      </c>
      <c r="N129" s="83"/>
      <c r="O129" s="83"/>
      <c r="P129" s="83"/>
      <c r="Q129" s="83"/>
      <c r="R129" s="84">
        <f>'1. Standard_Cost'!$B$13*N129*P129</f>
        <v>0</v>
      </c>
      <c r="S129" s="84">
        <f>N129*O129*P129*'1. Standard_Cost'!$C$13</f>
        <v>0</v>
      </c>
      <c r="T129" s="84">
        <f>N129*P129*Q129*'1. Standard_Cost'!$D$13</f>
        <v>0</v>
      </c>
      <c r="U129" s="84">
        <f>N129*O129*'1. Standard_Cost'!$E$13</f>
        <v>0</v>
      </c>
      <c r="V129" s="83"/>
      <c r="W129" s="83"/>
      <c r="X129" s="83"/>
      <c r="Y129" s="84">
        <f>+V129*((X129*'1. Standard_Cost'!$B$17)+(W129*X129*'1. Standard_Cost'!$C$17))</f>
        <v>0</v>
      </c>
      <c r="Z129" s="83"/>
      <c r="AA129" s="83"/>
      <c r="AB129" s="84">
        <f>+Z129*'1. Standard_Cost'!$B$21+AA129*'1. Standard_Cost'!$C$21</f>
        <v>0</v>
      </c>
      <c r="AC129" s="85"/>
      <c r="AD129" s="86"/>
      <c r="AE129" s="84">
        <f>SUM(AD129,AC129,AB129,Y129,U129,T129,S129,R129)*'1. Standard_Cost'!$B$29</f>
        <v>0</v>
      </c>
      <c r="AF129" s="84">
        <f>SUM(AE129,AD129,AC129,AB129,Y129,U129,T129,S129,R129)</f>
        <v>0</v>
      </c>
      <c r="AG129" s="83"/>
      <c r="AH129" s="83"/>
      <c r="AI129" s="83"/>
      <c r="AJ129" s="87"/>
      <c r="AK129" s="87"/>
      <c r="AL129" s="87"/>
      <c r="AM129" s="84">
        <f>AG129*'1. Standard_Cost'!$B$25+'Incremental_Cost Year 6'!AH129*'1. Standard_Cost'!$C$25+'Incremental_Cost Year 6'!AI129*'1. Standard_Cost'!$D$25+'Incremental_Cost Year 6'!AJ129+'Incremental_Cost Year 6'!AL129+AK129</f>
        <v>0</v>
      </c>
      <c r="AN129" s="84">
        <f>AM129*'1. Standard_Cost'!$C$29</f>
        <v>0</v>
      </c>
      <c r="AO129" s="87"/>
      <c r="AP129" s="160"/>
      <c r="AQ129" s="113">
        <f>L129+M129</f>
        <v>0</v>
      </c>
      <c r="AR129" s="113">
        <f>AF129</f>
        <v>0</v>
      </c>
      <c r="AS129" s="113">
        <f>AM129+AN129</f>
        <v>0</v>
      </c>
      <c r="AT129" s="113">
        <f>SUM(AQ129,AR129,AS129)</f>
        <v>0</v>
      </c>
      <c r="AU129" s="154"/>
      <c r="AV129" s="154"/>
      <c r="AW129" s="154"/>
      <c r="AX129" s="154"/>
      <c r="AY129" s="154"/>
      <c r="AZ129" s="154"/>
      <c r="BA129" s="154"/>
      <c r="BB129" s="155">
        <f>SUM(AU129:BA129)-AT129</f>
        <v>0</v>
      </c>
    </row>
    <row r="130" spans="1:54" s="28" customFormat="1" ht="31.5" outlineLevel="1">
      <c r="A130" s="73"/>
      <c r="B130" s="107"/>
      <c r="C130" s="108"/>
      <c r="D130" s="101" t="s">
        <v>575</v>
      </c>
      <c r="E130" s="125" t="s">
        <v>592</v>
      </c>
      <c r="F130" s="65">
        <v>2024</v>
      </c>
      <c r="G130" s="65">
        <v>2026</v>
      </c>
      <c r="H130" s="219" t="s">
        <v>593</v>
      </c>
      <c r="I130" s="156"/>
      <c r="J130" s="156"/>
      <c r="K130" s="156"/>
      <c r="L130" s="84">
        <f>SUM(L126:L129)</f>
        <v>0</v>
      </c>
      <c r="M130" s="84">
        <f>SUM(M126:M129)</f>
        <v>0</v>
      </c>
      <c r="N130" s="156"/>
      <c r="O130" s="156"/>
      <c r="P130" s="156"/>
      <c r="Q130" s="156"/>
      <c r="R130" s="84">
        <f t="shared" ref="R130:U130" si="203">SUM(R126:R129)</f>
        <v>0</v>
      </c>
      <c r="S130" s="84">
        <f t="shared" si="203"/>
        <v>0</v>
      </c>
      <c r="T130" s="84">
        <f t="shared" si="203"/>
        <v>0</v>
      </c>
      <c r="U130" s="84">
        <f t="shared" si="203"/>
        <v>0</v>
      </c>
      <c r="V130" s="156"/>
      <c r="W130" s="156"/>
      <c r="X130" s="156"/>
      <c r="Y130" s="84">
        <f>SUM(Y126:Y129)</f>
        <v>0</v>
      </c>
      <c r="Z130" s="84"/>
      <c r="AA130" s="156"/>
      <c r="AB130" s="84">
        <f t="shared" ref="AB130:AF130" si="204">SUM(AB126:AB129)</f>
        <v>0</v>
      </c>
      <c r="AC130" s="84">
        <f t="shared" si="204"/>
        <v>0</v>
      </c>
      <c r="AD130" s="84">
        <f t="shared" si="204"/>
        <v>0</v>
      </c>
      <c r="AE130" s="84">
        <f t="shared" si="204"/>
        <v>0</v>
      </c>
      <c r="AF130" s="84">
        <f t="shared" si="204"/>
        <v>0</v>
      </c>
      <c r="AG130" s="156"/>
      <c r="AH130" s="156"/>
      <c r="AI130" s="156"/>
      <c r="AJ130" s="84">
        <f t="shared" ref="AJ130:AN130" si="205">SUM(AJ126:AJ129)</f>
        <v>0</v>
      </c>
      <c r="AK130" s="84">
        <f t="shared" si="205"/>
        <v>0</v>
      </c>
      <c r="AL130" s="84">
        <f t="shared" si="205"/>
        <v>0</v>
      </c>
      <c r="AM130" s="84">
        <f t="shared" si="205"/>
        <v>0</v>
      </c>
      <c r="AN130" s="84">
        <f t="shared" si="205"/>
        <v>0</v>
      </c>
      <c r="AO130" s="157"/>
      <c r="AP130" s="158"/>
      <c r="AQ130" s="84">
        <f t="shared" ref="AQ130:BB130" si="206">SUM(AQ126:AQ129)</f>
        <v>0</v>
      </c>
      <c r="AR130" s="84">
        <f t="shared" si="206"/>
        <v>0</v>
      </c>
      <c r="AS130" s="84">
        <f t="shared" si="206"/>
        <v>0</v>
      </c>
      <c r="AT130" s="84">
        <f t="shared" si="206"/>
        <v>0</v>
      </c>
      <c r="AU130" s="84">
        <f t="shared" si="206"/>
        <v>0</v>
      </c>
      <c r="AV130" s="84">
        <f t="shared" si="206"/>
        <v>0</v>
      </c>
      <c r="AW130" s="84">
        <f t="shared" si="206"/>
        <v>0</v>
      </c>
      <c r="AX130" s="84">
        <f t="shared" si="206"/>
        <v>0</v>
      </c>
      <c r="AY130" s="84">
        <f t="shared" si="206"/>
        <v>0</v>
      </c>
      <c r="AZ130" s="84">
        <f t="shared" si="206"/>
        <v>0</v>
      </c>
      <c r="BA130" s="84">
        <f t="shared" si="206"/>
        <v>0</v>
      </c>
      <c r="BB130" s="84">
        <f t="shared" si="206"/>
        <v>0</v>
      </c>
    </row>
    <row r="131" spans="1:54" s="28" customFormat="1" ht="78.75" outlineLevel="2">
      <c r="A131" s="73"/>
      <c r="B131" s="107"/>
      <c r="C131" s="108"/>
      <c r="D131" s="193"/>
      <c r="E131" s="187"/>
      <c r="F131" s="225">
        <v>2024</v>
      </c>
      <c r="G131" s="225">
        <v>2026</v>
      </c>
      <c r="H131" s="67" t="s">
        <v>673</v>
      </c>
      <c r="I131" s="87"/>
      <c r="J131" s="83"/>
      <c r="K131" s="83"/>
      <c r="L131" s="82" t="str">
        <f>IF(I131&lt;&gt;0,((VLOOKUP(I131,'1. Standard_Cost'!$B$4:$D$9,2)+VLOOKUP(I131,'1. Standard_Cost'!$B$4:$D$9,3))*J131*K131),"0")</f>
        <v>0</v>
      </c>
      <c r="M131" s="82">
        <f>L131*'1. Standard_Cost'!$F$4</f>
        <v>0</v>
      </c>
      <c r="N131" s="83"/>
      <c r="O131" s="83"/>
      <c r="P131" s="83"/>
      <c r="Q131" s="83"/>
      <c r="R131" s="84">
        <f>'1. Standard_Cost'!$B$13*N131*P131</f>
        <v>0</v>
      </c>
      <c r="S131" s="84">
        <f>N131*O131*P131*'1. Standard_Cost'!$C$13</f>
        <v>0</v>
      </c>
      <c r="T131" s="84">
        <f>N131*P131*Q131*'1. Standard_Cost'!$D$13</f>
        <v>0</v>
      </c>
      <c r="U131" s="84">
        <f>N131*O131*'1. Standard_Cost'!$E$13</f>
        <v>0</v>
      </c>
      <c r="V131" s="83"/>
      <c r="W131" s="83"/>
      <c r="X131" s="83"/>
      <c r="Y131" s="84">
        <f>+V131*((X131*'1. Standard_Cost'!$B$17)+(W131*X131*'1. Standard_Cost'!$C$17))</f>
        <v>0</v>
      </c>
      <c r="Z131" s="83"/>
      <c r="AA131" s="83"/>
      <c r="AB131" s="84">
        <f>+Z131*'1. Standard_Cost'!$B$21+AA131*'1. Standard_Cost'!$C$21</f>
        <v>0</v>
      </c>
      <c r="AC131" s="85"/>
      <c r="AD131" s="86"/>
      <c r="AE131" s="84">
        <f>SUM(AD131,AC131,AB131,Y131,U131,T131,S131,R131)*'1. Standard_Cost'!$B$29</f>
        <v>0</v>
      </c>
      <c r="AF131" s="84">
        <f t="shared" ref="AF131:AF133" si="207">SUM(AE131,AD131,AC131,AB131,Y131,U131,T131,S131,R131)</f>
        <v>0</v>
      </c>
      <c r="AG131" s="83"/>
      <c r="AH131" s="83"/>
      <c r="AI131" s="83"/>
      <c r="AJ131" s="87"/>
      <c r="AK131" s="87"/>
      <c r="AL131" s="87"/>
      <c r="AM131" s="84">
        <f>AG131*'1. Standard_Cost'!$B$25+'Incremental_Cost Year 6'!AH131*'1. Standard_Cost'!$C$25+'Incremental_Cost Year 6'!AI131*'1. Standard_Cost'!$D$25+'Incremental_Cost Year 6'!AJ131+'Incremental_Cost Year 6'!AL131+AK131</f>
        <v>0</v>
      </c>
      <c r="AN131" s="84">
        <f>AM131*'1. Standard_Cost'!$C$29</f>
        <v>0</v>
      </c>
      <c r="AO131" s="87"/>
      <c r="AP131" s="144"/>
      <c r="AQ131" s="113">
        <f t="shared" ref="AQ131:AQ133" si="208">L131+M131</f>
        <v>0</v>
      </c>
      <c r="AR131" s="113">
        <f t="shared" ref="AR131:AR133" si="209">AF131</f>
        <v>0</v>
      </c>
      <c r="AS131" s="113">
        <f t="shared" ref="AS131:AS133" si="210">AM131+AN131</f>
        <v>0</v>
      </c>
      <c r="AT131" s="113">
        <f t="shared" ref="AT131:AT133" si="211">SUM(AQ131,AR131,AS131)</f>
        <v>0</v>
      </c>
      <c r="AU131" s="154"/>
      <c r="AV131" s="154"/>
      <c r="AW131" s="154"/>
      <c r="AX131" s="154"/>
      <c r="AY131" s="154"/>
      <c r="AZ131" s="154"/>
      <c r="BA131" s="154"/>
      <c r="BB131" s="155">
        <f t="shared" ref="BB131:BB133" si="212">SUM(AU131:BA131)-AT131</f>
        <v>0</v>
      </c>
    </row>
    <row r="132" spans="1:54" s="28" customFormat="1" ht="63" outlineLevel="2">
      <c r="A132" s="73"/>
      <c r="B132" s="107"/>
      <c r="C132" s="108"/>
      <c r="D132" s="193"/>
      <c r="E132" s="187"/>
      <c r="F132" s="225">
        <v>2024</v>
      </c>
      <c r="G132" s="225">
        <v>2026</v>
      </c>
      <c r="H132" s="67" t="s">
        <v>674</v>
      </c>
      <c r="I132" s="87"/>
      <c r="J132" s="83"/>
      <c r="K132" s="83"/>
      <c r="L132" s="82" t="str">
        <f>IF(I132&lt;&gt;0,((VLOOKUP(I132,'1. Standard_Cost'!$B$4:$D$9,2)+VLOOKUP(I132,'1. Standard_Cost'!$B$4:$D$9,3))*J132*K132),"0")</f>
        <v>0</v>
      </c>
      <c r="M132" s="82">
        <f>L132*'1. Standard_Cost'!$F$4</f>
        <v>0</v>
      </c>
      <c r="N132" s="83"/>
      <c r="O132" s="83"/>
      <c r="P132" s="83"/>
      <c r="Q132" s="83"/>
      <c r="R132" s="84">
        <f>'1. Standard_Cost'!$B$13*N132*P132</f>
        <v>0</v>
      </c>
      <c r="S132" s="84">
        <f>N132*O132*P132*'1. Standard_Cost'!$C$13</f>
        <v>0</v>
      </c>
      <c r="T132" s="84">
        <f>N132*P132*Q132*'1. Standard_Cost'!$D$13</f>
        <v>0</v>
      </c>
      <c r="U132" s="84">
        <f>N132*O132*'1. Standard_Cost'!$E$13</f>
        <v>0</v>
      </c>
      <c r="V132" s="83"/>
      <c r="W132" s="83"/>
      <c r="X132" s="83"/>
      <c r="Y132" s="84">
        <f>+V132*((X132*'1. Standard_Cost'!$B$17)+(W132*X132*'1. Standard_Cost'!$C$17))</f>
        <v>0</v>
      </c>
      <c r="Z132" s="83"/>
      <c r="AA132" s="83"/>
      <c r="AB132" s="84">
        <f>+Z132*'1. Standard_Cost'!$B$21+AA132*'1. Standard_Cost'!$C$21</f>
        <v>0</v>
      </c>
      <c r="AC132" s="85"/>
      <c r="AD132" s="86"/>
      <c r="AE132" s="84">
        <f>SUM(AD132,AC132,AB132,Y132,U132,T132,S132,R132)*'1. Standard_Cost'!$B$29</f>
        <v>0</v>
      </c>
      <c r="AF132" s="84">
        <f t="shared" si="207"/>
        <v>0</v>
      </c>
      <c r="AG132" s="83"/>
      <c r="AH132" s="83"/>
      <c r="AI132" s="83"/>
      <c r="AJ132" s="87"/>
      <c r="AK132" s="87"/>
      <c r="AL132" s="87"/>
      <c r="AM132" s="84">
        <f>AG132*'1. Standard_Cost'!$B$25+'Incremental_Cost Year 6'!AH132*'1. Standard_Cost'!$C$25+'Incremental_Cost Year 6'!AI132*'1. Standard_Cost'!$D$25+'Incremental_Cost Year 6'!AJ132+'Incremental_Cost Year 6'!AL132+AK132</f>
        <v>0</v>
      </c>
      <c r="AN132" s="84">
        <f>AM132*'1. Standard_Cost'!$C$29</f>
        <v>0</v>
      </c>
      <c r="AO132" s="87"/>
      <c r="AP132" s="144"/>
      <c r="AQ132" s="113">
        <f t="shared" si="208"/>
        <v>0</v>
      </c>
      <c r="AR132" s="113">
        <f t="shared" si="209"/>
        <v>0</v>
      </c>
      <c r="AS132" s="113">
        <f t="shared" si="210"/>
        <v>0</v>
      </c>
      <c r="AT132" s="113">
        <f t="shared" si="211"/>
        <v>0</v>
      </c>
      <c r="AU132" s="154"/>
      <c r="AV132" s="154"/>
      <c r="AW132" s="154"/>
      <c r="AX132" s="154"/>
      <c r="AY132" s="154"/>
      <c r="AZ132" s="154"/>
      <c r="BA132" s="154"/>
      <c r="BB132" s="155">
        <f t="shared" si="212"/>
        <v>0</v>
      </c>
    </row>
    <row r="133" spans="1:54" s="28" customFormat="1" ht="63" outlineLevel="2">
      <c r="A133" s="73"/>
      <c r="B133" s="107"/>
      <c r="C133" s="108"/>
      <c r="D133" s="193"/>
      <c r="E133" s="187"/>
      <c r="F133" s="225">
        <v>2025</v>
      </c>
      <c r="G133" s="225">
        <v>2025</v>
      </c>
      <c r="H133" s="67" t="s">
        <v>675</v>
      </c>
      <c r="I133" s="87"/>
      <c r="J133" s="83"/>
      <c r="K133" s="83"/>
      <c r="L133" s="82" t="str">
        <f>IF(I133&lt;&gt;0,((VLOOKUP(I133,'1. Standard_Cost'!$B$4:$D$9,2)+VLOOKUP(I133,'1. Standard_Cost'!$B$4:$D$9,3))*J133*K133),"0")</f>
        <v>0</v>
      </c>
      <c r="M133" s="82">
        <f>L133*'1. Standard_Cost'!$F$4</f>
        <v>0</v>
      </c>
      <c r="N133" s="83"/>
      <c r="O133" s="83"/>
      <c r="P133" s="83"/>
      <c r="Q133" s="83"/>
      <c r="R133" s="84">
        <f>'1. Standard_Cost'!$B$13*N133*P133</f>
        <v>0</v>
      </c>
      <c r="S133" s="84">
        <f>N133*O133*P133*'1. Standard_Cost'!$C$13</f>
        <v>0</v>
      </c>
      <c r="T133" s="84">
        <f>N133*P133*Q133*'1. Standard_Cost'!$D$13</f>
        <v>0</v>
      </c>
      <c r="U133" s="84">
        <f>N133*O133*'1. Standard_Cost'!$E$13</f>
        <v>0</v>
      </c>
      <c r="V133" s="83"/>
      <c r="W133" s="83"/>
      <c r="X133" s="83"/>
      <c r="Y133" s="84">
        <f>+V133*((X133*'1. Standard_Cost'!$B$17)+(W133*X133*'1. Standard_Cost'!$C$17))</f>
        <v>0</v>
      </c>
      <c r="Z133" s="83"/>
      <c r="AA133" s="83"/>
      <c r="AB133" s="84">
        <f>+Z133*'1. Standard_Cost'!$B$21+AA133*'1. Standard_Cost'!$C$21</f>
        <v>0</v>
      </c>
      <c r="AC133" s="85">
        <f>SUM(L133:M133)*0.1</f>
        <v>0</v>
      </c>
      <c r="AD133" s="86"/>
      <c r="AE133" s="84">
        <f>SUM(AD133,AC133,AB133,Y133,U133,T133,S133,R133)*'1. Standard_Cost'!$B$29</f>
        <v>0</v>
      </c>
      <c r="AF133" s="84">
        <f t="shared" si="207"/>
        <v>0</v>
      </c>
      <c r="AG133" s="83"/>
      <c r="AH133" s="83"/>
      <c r="AI133" s="83"/>
      <c r="AJ133" s="87"/>
      <c r="AK133" s="87"/>
      <c r="AL133" s="87"/>
      <c r="AM133" s="84">
        <f>AG133*'1. Standard_Cost'!$B$25+'Incremental_Cost Year 6'!AH133*'1. Standard_Cost'!$C$25+'Incremental_Cost Year 6'!AI133*'1. Standard_Cost'!$D$25+'Incremental_Cost Year 6'!AJ133+'Incremental_Cost Year 6'!AL133+AK133</f>
        <v>0</v>
      </c>
      <c r="AN133" s="84">
        <f>AM133*'1. Standard_Cost'!$C$29</f>
        <v>0</v>
      </c>
      <c r="AO133" s="87"/>
      <c r="AP133" s="144"/>
      <c r="AQ133" s="113">
        <f t="shared" si="208"/>
        <v>0</v>
      </c>
      <c r="AR133" s="113">
        <f t="shared" si="209"/>
        <v>0</v>
      </c>
      <c r="AS133" s="113">
        <f t="shared" si="210"/>
        <v>0</v>
      </c>
      <c r="AT133" s="113">
        <f t="shared" si="211"/>
        <v>0</v>
      </c>
      <c r="AU133" s="154"/>
      <c r="AV133" s="154"/>
      <c r="AW133" s="154"/>
      <c r="AX133" s="154"/>
      <c r="AY133" s="154"/>
      <c r="AZ133" s="154"/>
      <c r="BA133" s="154"/>
      <c r="BB133" s="155">
        <f t="shared" si="212"/>
        <v>0</v>
      </c>
    </row>
    <row r="134" spans="1:54" s="28" customFormat="1" ht="47.25" outlineLevel="1">
      <c r="A134" s="73"/>
      <c r="B134" s="107"/>
      <c r="C134" s="108"/>
      <c r="D134" s="101" t="s">
        <v>595</v>
      </c>
      <c r="E134" s="94" t="s">
        <v>594</v>
      </c>
      <c r="F134" s="65">
        <v>2024</v>
      </c>
      <c r="G134" s="65">
        <v>2030</v>
      </c>
      <c r="H134" s="220" t="s">
        <v>596</v>
      </c>
      <c r="I134" s="156"/>
      <c r="J134" s="156"/>
      <c r="K134" s="156"/>
      <c r="L134" s="84">
        <f>SUM(L131:L133)</f>
        <v>0</v>
      </c>
      <c r="M134" s="84">
        <f>SUM(M131:M133)</f>
        <v>0</v>
      </c>
      <c r="N134" s="156"/>
      <c r="O134" s="156"/>
      <c r="P134" s="156"/>
      <c r="Q134" s="156"/>
      <c r="R134" s="84">
        <f>SUM(R131:R133)</f>
        <v>0</v>
      </c>
      <c r="S134" s="84">
        <f>SUM(S131:S133)</f>
        <v>0</v>
      </c>
      <c r="T134" s="84">
        <f>SUM(T131:T133)</f>
        <v>0</v>
      </c>
      <c r="U134" s="84">
        <f>SUM(U131:U133)</f>
        <v>0</v>
      </c>
      <c r="V134" s="156"/>
      <c r="W134" s="156"/>
      <c r="X134" s="156"/>
      <c r="Y134" s="84">
        <f>SUM(Y131:Y133)</f>
        <v>0</v>
      </c>
      <c r="Z134" s="84"/>
      <c r="AA134" s="156"/>
      <c r="AB134" s="84">
        <f>SUM(AB131:AB133)</f>
        <v>0</v>
      </c>
      <c r="AC134" s="84">
        <f>SUM(AC131:AC133)</f>
        <v>0</v>
      </c>
      <c r="AD134" s="84">
        <f>SUM(AD131:AD133)</f>
        <v>0</v>
      </c>
      <c r="AE134" s="84">
        <f>SUM(AE131:AE133)</f>
        <v>0</v>
      </c>
      <c r="AF134" s="84">
        <f>SUM(AF131:AF133)</f>
        <v>0</v>
      </c>
      <c r="AG134" s="156"/>
      <c r="AH134" s="156"/>
      <c r="AI134" s="156"/>
      <c r="AJ134" s="84">
        <f t="shared" ref="AJ134:AO134" si="213">SUM(AJ131:AJ133)</f>
        <v>0</v>
      </c>
      <c r="AK134" s="84">
        <f t="shared" si="213"/>
        <v>0</v>
      </c>
      <c r="AL134" s="84">
        <f t="shared" si="213"/>
        <v>0</v>
      </c>
      <c r="AM134" s="84">
        <f t="shared" si="213"/>
        <v>0</v>
      </c>
      <c r="AN134" s="84">
        <f t="shared" si="213"/>
        <v>0</v>
      </c>
      <c r="AO134" s="84">
        <f t="shared" si="213"/>
        <v>0</v>
      </c>
      <c r="AP134" s="158"/>
      <c r="AQ134" s="84">
        <f t="shared" ref="AQ134:BB134" si="214">SUM(AQ131:AQ133)</f>
        <v>0</v>
      </c>
      <c r="AR134" s="84">
        <f t="shared" si="214"/>
        <v>0</v>
      </c>
      <c r="AS134" s="84">
        <f t="shared" si="214"/>
        <v>0</v>
      </c>
      <c r="AT134" s="84">
        <f t="shared" si="214"/>
        <v>0</v>
      </c>
      <c r="AU134" s="84">
        <f t="shared" si="214"/>
        <v>0</v>
      </c>
      <c r="AV134" s="84">
        <f t="shared" si="214"/>
        <v>0</v>
      </c>
      <c r="AW134" s="84">
        <f t="shared" si="214"/>
        <v>0</v>
      </c>
      <c r="AX134" s="84">
        <f t="shared" si="214"/>
        <v>0</v>
      </c>
      <c r="AY134" s="84">
        <f t="shared" si="214"/>
        <v>0</v>
      </c>
      <c r="AZ134" s="84">
        <f t="shared" si="214"/>
        <v>0</v>
      </c>
      <c r="BA134" s="84">
        <f t="shared" si="214"/>
        <v>0</v>
      </c>
      <c r="BB134" s="84">
        <f t="shared" si="214"/>
        <v>0</v>
      </c>
    </row>
    <row r="135" spans="1:54" s="30" customFormat="1" ht="70.150000000000006" customHeight="1">
      <c r="A135" s="78"/>
      <c r="B135" s="532" t="s">
        <v>597</v>
      </c>
      <c r="C135" s="533"/>
      <c r="D135" s="533"/>
      <c r="E135" s="534"/>
      <c r="F135" s="352"/>
      <c r="G135" s="352"/>
      <c r="H135" s="352" t="s">
        <v>212</v>
      </c>
      <c r="I135" s="148"/>
      <c r="J135" s="148"/>
      <c r="K135" s="148"/>
      <c r="L135" s="148" t="e">
        <f>SUM(L136,#REF!)</f>
        <v>#REF!</v>
      </c>
      <c r="M135" s="148" t="e">
        <f>SUM(M136,#REF!)</f>
        <v>#REF!</v>
      </c>
      <c r="N135" s="148"/>
      <c r="O135" s="148"/>
      <c r="P135" s="148"/>
      <c r="Q135" s="148"/>
      <c r="R135" s="148" t="e">
        <f>SUM(R136,#REF!)</f>
        <v>#REF!</v>
      </c>
      <c r="S135" s="148" t="e">
        <f>SUM(S136,#REF!)</f>
        <v>#REF!</v>
      </c>
      <c r="T135" s="148" t="e">
        <f>SUM(T136,#REF!)</f>
        <v>#REF!</v>
      </c>
      <c r="U135" s="148" t="e">
        <f>SUM(U136,#REF!)</f>
        <v>#REF!</v>
      </c>
      <c r="V135" s="148"/>
      <c r="W135" s="148"/>
      <c r="X135" s="148"/>
      <c r="Y135" s="148" t="e">
        <f>SUM(Y136,#REF!)</f>
        <v>#REF!</v>
      </c>
      <c r="Z135" s="148" t="e">
        <f>SUM(Z136,#REF!)</f>
        <v>#REF!</v>
      </c>
      <c r="AA135" s="148"/>
      <c r="AB135" s="148" t="e">
        <f>SUM(AB136,#REF!)</f>
        <v>#REF!</v>
      </c>
      <c r="AC135" s="148" t="e">
        <f>SUM(AC136,#REF!)</f>
        <v>#REF!</v>
      </c>
      <c r="AD135" s="148" t="e">
        <f>SUM(AD136,#REF!)</f>
        <v>#REF!</v>
      </c>
      <c r="AE135" s="148" t="e">
        <f>SUM(AE136,#REF!)</f>
        <v>#REF!</v>
      </c>
      <c r="AF135" s="148" t="e">
        <f>SUM(AF136,#REF!)</f>
        <v>#REF!</v>
      </c>
      <c r="AG135" s="148"/>
      <c r="AH135" s="148"/>
      <c r="AI135" s="148"/>
      <c r="AJ135" s="148" t="e">
        <f>SUM(AJ136,#REF!)</f>
        <v>#REF!</v>
      </c>
      <c r="AK135" s="148" t="e">
        <f>SUM(AK136,#REF!)</f>
        <v>#REF!</v>
      </c>
      <c r="AL135" s="148" t="e">
        <f>SUM(AL136,#REF!)</f>
        <v>#REF!</v>
      </c>
      <c r="AM135" s="148" t="e">
        <f>SUM(AM136,#REF!)</f>
        <v>#REF!</v>
      </c>
      <c r="AN135" s="148" t="e">
        <f>SUM(AN136,#REF!)</f>
        <v>#REF!</v>
      </c>
      <c r="AO135" s="148"/>
      <c r="AP135" s="149"/>
      <c r="AQ135" s="148" t="e">
        <f>SUM(AQ136,#REF!)</f>
        <v>#REF!</v>
      </c>
      <c r="AR135" s="148" t="e">
        <f>SUM(AR136,#REF!)</f>
        <v>#REF!</v>
      </c>
      <c r="AS135" s="148" t="e">
        <f>SUM(AS136,#REF!)</f>
        <v>#REF!</v>
      </c>
      <c r="AT135" s="148" t="e">
        <f>SUM(AT136,#REF!)</f>
        <v>#REF!</v>
      </c>
      <c r="AU135" s="148" t="e">
        <f>SUM(AU136,#REF!)</f>
        <v>#REF!</v>
      </c>
      <c r="AV135" s="148" t="e">
        <f>SUM(AV136,#REF!)</f>
        <v>#REF!</v>
      </c>
      <c r="AW135" s="148" t="e">
        <f>SUM(AW136,#REF!)</f>
        <v>#REF!</v>
      </c>
      <c r="AX135" s="148" t="e">
        <f>SUM(AX136,#REF!)</f>
        <v>#REF!</v>
      </c>
      <c r="AY135" s="148" t="e">
        <f>SUM(AY136,#REF!)</f>
        <v>#REF!</v>
      </c>
      <c r="AZ135" s="148" t="e">
        <f>SUM(AZ136,#REF!)</f>
        <v>#REF!</v>
      </c>
      <c r="BA135" s="148" t="e">
        <f>SUM(BA136,#REF!)</f>
        <v>#REF!</v>
      </c>
      <c r="BB135" s="148" t="e">
        <f>SUM(BB136,#REF!)</f>
        <v>#REF!</v>
      </c>
    </row>
    <row r="136" spans="1:54" s="28" customFormat="1" ht="49.15" customHeight="1">
      <c r="A136" s="97"/>
      <c r="B136" s="190"/>
      <c r="C136" s="538" t="s">
        <v>708</v>
      </c>
      <c r="D136" s="538"/>
      <c r="E136" s="552"/>
      <c r="F136" s="130"/>
      <c r="G136" s="191"/>
      <c r="H136" s="98" t="s">
        <v>204</v>
      </c>
      <c r="I136" s="167"/>
      <c r="J136" s="161"/>
      <c r="K136" s="161"/>
      <c r="L136" s="162">
        <f>SUM(L144)</f>
        <v>0</v>
      </c>
      <c r="M136" s="162">
        <f>SUM(M144)</f>
        <v>0</v>
      </c>
      <c r="N136" s="161"/>
      <c r="O136" s="161"/>
      <c r="P136" s="161"/>
      <c r="Q136" s="161"/>
      <c r="R136" s="162">
        <f t="shared" ref="R136:U136" si="215">SUM(R144)</f>
        <v>0</v>
      </c>
      <c r="S136" s="162">
        <f t="shared" si="215"/>
        <v>0</v>
      </c>
      <c r="T136" s="162">
        <f t="shared" si="215"/>
        <v>0</v>
      </c>
      <c r="U136" s="162">
        <f t="shared" si="215"/>
        <v>0</v>
      </c>
      <c r="V136" s="161"/>
      <c r="W136" s="161"/>
      <c r="X136" s="161"/>
      <c r="Y136" s="162">
        <f t="shared" ref="Y136:AF136" si="216">SUM(Y144)</f>
        <v>0</v>
      </c>
      <c r="Z136" s="162">
        <f t="shared" si="216"/>
        <v>0</v>
      </c>
      <c r="AA136" s="162">
        <f t="shared" si="216"/>
        <v>0</v>
      </c>
      <c r="AB136" s="162">
        <f t="shared" si="216"/>
        <v>0</v>
      </c>
      <c r="AC136" s="162">
        <f t="shared" si="216"/>
        <v>0</v>
      </c>
      <c r="AD136" s="162">
        <f t="shared" si="216"/>
        <v>0</v>
      </c>
      <c r="AE136" s="162">
        <f t="shared" si="216"/>
        <v>0</v>
      </c>
      <c r="AF136" s="162">
        <f t="shared" si="216"/>
        <v>0</v>
      </c>
      <c r="AG136" s="162"/>
      <c r="AH136" s="161"/>
      <c r="AI136" s="161"/>
      <c r="AJ136" s="162">
        <f>SUM(AJ144)</f>
        <v>0</v>
      </c>
      <c r="AK136" s="162">
        <f>SUM(AK144)</f>
        <v>0</v>
      </c>
      <c r="AL136" s="162">
        <f>SUM(AL144)</f>
        <v>0</v>
      </c>
      <c r="AM136" s="162">
        <f>SUM(AM144)</f>
        <v>0</v>
      </c>
      <c r="AN136" s="162">
        <f>SUM(AN144)</f>
        <v>0</v>
      </c>
      <c r="AO136" s="163"/>
      <c r="AP136" s="164"/>
      <c r="AQ136" s="162">
        <f t="shared" ref="AQ136:BB136" si="217">SUM(AQ144)</f>
        <v>0</v>
      </c>
      <c r="AR136" s="162">
        <f t="shared" si="217"/>
        <v>0</v>
      </c>
      <c r="AS136" s="162">
        <f t="shared" si="217"/>
        <v>0</v>
      </c>
      <c r="AT136" s="162">
        <f t="shared" si="217"/>
        <v>0</v>
      </c>
      <c r="AU136" s="162">
        <f t="shared" si="217"/>
        <v>0</v>
      </c>
      <c r="AV136" s="162">
        <f t="shared" si="217"/>
        <v>0</v>
      </c>
      <c r="AW136" s="162">
        <f t="shared" si="217"/>
        <v>0</v>
      </c>
      <c r="AX136" s="162">
        <f t="shared" si="217"/>
        <v>0</v>
      </c>
      <c r="AY136" s="162">
        <f t="shared" si="217"/>
        <v>0</v>
      </c>
      <c r="AZ136" s="162">
        <f t="shared" si="217"/>
        <v>0</v>
      </c>
      <c r="BA136" s="162">
        <f t="shared" si="217"/>
        <v>0</v>
      </c>
      <c r="BB136" s="162">
        <f t="shared" si="217"/>
        <v>0</v>
      </c>
    </row>
    <row r="137" spans="1:54" s="28" customFormat="1" ht="126" outlineLevel="2">
      <c r="A137" s="73"/>
      <c r="B137" s="107"/>
      <c r="C137" s="108"/>
      <c r="D137" s="120"/>
      <c r="E137" s="136"/>
      <c r="F137" s="222">
        <v>2024</v>
      </c>
      <c r="G137" s="75">
        <v>2026</v>
      </c>
      <c r="H137" s="70" t="s">
        <v>712</v>
      </c>
      <c r="I137" s="87"/>
      <c r="J137" s="83"/>
      <c r="K137" s="83"/>
      <c r="L137" s="82" t="str">
        <f>IF(I137&lt;&gt;0,((VLOOKUP(I137,'1. Standard_Cost'!$B$4:$D$9,2)+VLOOKUP(I137,'1. Standard_Cost'!$B$4:$D$9,3))*J137*K137),"0")</f>
        <v>0</v>
      </c>
      <c r="M137" s="82">
        <f>L137*'1. Standard_Cost'!$F$4</f>
        <v>0</v>
      </c>
      <c r="N137" s="83"/>
      <c r="O137" s="83"/>
      <c r="P137" s="83"/>
      <c r="Q137" s="83"/>
      <c r="R137" s="84">
        <f>'1. Standard_Cost'!$B$13*N137*P137</f>
        <v>0</v>
      </c>
      <c r="S137" s="84">
        <f>N137*O137*P137*'1. Standard_Cost'!$C$13</f>
        <v>0</v>
      </c>
      <c r="T137" s="84">
        <f>N137*P137*Q137*'1. Standard_Cost'!$D$13</f>
        <v>0</v>
      </c>
      <c r="U137" s="84">
        <f>N137*O137*'1. Standard_Cost'!$E$13</f>
        <v>0</v>
      </c>
      <c r="V137" s="83"/>
      <c r="W137" s="83"/>
      <c r="X137" s="83"/>
      <c r="Y137" s="84">
        <f>+V137*((X137*'1. Standard_Cost'!$B$17)+(W137*X137*'1. Standard_Cost'!$C$17))</f>
        <v>0</v>
      </c>
      <c r="Z137" s="83"/>
      <c r="AA137" s="83"/>
      <c r="AB137" s="84">
        <f>+Z137*'1. Standard_Cost'!$B$21+AA137*'1. Standard_Cost'!$C$21</f>
        <v>0</v>
      </c>
      <c r="AC137" s="85"/>
      <c r="AD137" s="86"/>
      <c r="AE137" s="84">
        <f>SUM(AD137,AC137,AB137,Y137,U137,T137,S137,R137)*'1. Standard_Cost'!$B$29</f>
        <v>0</v>
      </c>
      <c r="AF137" s="84">
        <f t="shared" ref="AF137:AF143" si="218">SUM(AE137,AD137,AC137,AB137,Y137,U137,T137,S137,R137)</f>
        <v>0</v>
      </c>
      <c r="AG137" s="83"/>
      <c r="AH137" s="83"/>
      <c r="AI137" s="83"/>
      <c r="AJ137" s="87"/>
      <c r="AK137" s="87"/>
      <c r="AL137" s="87"/>
      <c r="AM137" s="84">
        <f>AG137*'1. Standard_Cost'!$B$25+'Incremental_Cost Year 6'!AH137*'1. Standard_Cost'!$C$25+'Incremental_Cost Year 6'!AI137*'1. Standard_Cost'!$D$25+'Incremental_Cost Year 6'!AJ137+'Incremental_Cost Year 6'!AL137+AK137</f>
        <v>0</v>
      </c>
      <c r="AN137" s="84">
        <f>AM137*'1. Standard_Cost'!$C$29</f>
        <v>0</v>
      </c>
      <c r="AO137" s="87"/>
      <c r="AP137" s="144"/>
      <c r="AQ137" s="113">
        <f t="shared" ref="AQ137:AQ143" si="219">L137+M137</f>
        <v>0</v>
      </c>
      <c r="AR137" s="113">
        <f t="shared" ref="AR137:AR143" si="220">AF137</f>
        <v>0</v>
      </c>
      <c r="AS137" s="113">
        <f t="shared" ref="AS137:AS143" si="221">AM137+AN137</f>
        <v>0</v>
      </c>
      <c r="AT137" s="113">
        <f t="shared" ref="AT137:AT143" si="222">SUM(AQ137,AR137,AS137)</f>
        <v>0</v>
      </c>
      <c r="AU137" s="154"/>
      <c r="AV137" s="154"/>
      <c r="AW137" s="154"/>
      <c r="AX137" s="154"/>
      <c r="AY137" s="154"/>
      <c r="AZ137" s="154"/>
      <c r="BA137" s="154"/>
      <c r="BB137" s="155">
        <f t="shared" ref="BB137:BB143" si="223">SUM(AU137:BA137)-AT137</f>
        <v>0</v>
      </c>
    </row>
    <row r="138" spans="1:54" s="28" customFormat="1" ht="94.5" outlineLevel="2">
      <c r="A138" s="73"/>
      <c r="B138" s="107"/>
      <c r="C138" s="108"/>
      <c r="D138" s="120"/>
      <c r="E138" s="121"/>
      <c r="F138" s="222">
        <v>2024</v>
      </c>
      <c r="G138" s="75">
        <v>2026</v>
      </c>
      <c r="H138" s="70" t="s">
        <v>676</v>
      </c>
      <c r="I138" s="87"/>
      <c r="J138" s="83"/>
      <c r="K138" s="83"/>
      <c r="L138" s="82" t="str">
        <f>IF(I138&lt;&gt;0,((VLOOKUP(I138,'1. Standard_Cost'!$B$4:$D$9,2)+VLOOKUP(I138,'1. Standard_Cost'!$B$4:$D$9,3))*J138*K138),"0")</f>
        <v>0</v>
      </c>
      <c r="M138" s="82">
        <f>L138*'1. Standard_Cost'!$F$4</f>
        <v>0</v>
      </c>
      <c r="N138" s="83"/>
      <c r="O138" s="83"/>
      <c r="P138" s="83"/>
      <c r="Q138" s="83"/>
      <c r="R138" s="84">
        <f>'1. Standard_Cost'!$B$13*N138*P138</f>
        <v>0</v>
      </c>
      <c r="S138" s="84">
        <f>N138*O138*P138*'1. Standard_Cost'!$C$13</f>
        <v>0</v>
      </c>
      <c r="T138" s="84">
        <f>N138*P138*Q138*'1. Standard_Cost'!$D$13</f>
        <v>0</v>
      </c>
      <c r="U138" s="84">
        <f>N138*O138*'1. Standard_Cost'!$E$13</f>
        <v>0</v>
      </c>
      <c r="V138" s="83"/>
      <c r="W138" s="83"/>
      <c r="X138" s="83"/>
      <c r="Y138" s="84">
        <f>+V138*((X138*'1. Standard_Cost'!$B$17)+(W138*X138*'1. Standard_Cost'!$C$17))</f>
        <v>0</v>
      </c>
      <c r="Z138" s="83"/>
      <c r="AA138" s="83"/>
      <c r="AB138" s="84">
        <f>+Z138*'1. Standard_Cost'!$B$21+AA138*'1. Standard_Cost'!$C$21</f>
        <v>0</v>
      </c>
      <c r="AC138" s="85"/>
      <c r="AD138" s="86"/>
      <c r="AE138" s="84">
        <f>SUM(AD138,AC138,AB138,Y138,U138,T138,S138,R138)*'1. Standard_Cost'!$B$29</f>
        <v>0</v>
      </c>
      <c r="AF138" s="84">
        <f t="shared" si="218"/>
        <v>0</v>
      </c>
      <c r="AG138" s="83"/>
      <c r="AH138" s="83"/>
      <c r="AI138" s="83"/>
      <c r="AJ138" s="87"/>
      <c r="AK138" s="87"/>
      <c r="AL138" s="87"/>
      <c r="AM138" s="84">
        <f>AG138*'1. Standard_Cost'!$B$25+'Incremental_Cost Year 6'!AH138*'1. Standard_Cost'!$C$25+'Incremental_Cost Year 6'!AI138*'1. Standard_Cost'!$D$25+'Incremental_Cost Year 6'!AJ138+'Incremental_Cost Year 6'!AL138+AK138</f>
        <v>0</v>
      </c>
      <c r="AN138" s="84">
        <f>AM138*'1. Standard_Cost'!$C$29</f>
        <v>0</v>
      </c>
      <c r="AO138" s="87"/>
      <c r="AP138" s="144"/>
      <c r="AQ138" s="113">
        <f t="shared" si="219"/>
        <v>0</v>
      </c>
      <c r="AR138" s="113">
        <f t="shared" si="220"/>
        <v>0</v>
      </c>
      <c r="AS138" s="113">
        <f t="shared" si="221"/>
        <v>0</v>
      </c>
      <c r="AT138" s="113">
        <f t="shared" si="222"/>
        <v>0</v>
      </c>
      <c r="AU138" s="154"/>
      <c r="AV138" s="154"/>
      <c r="AW138" s="154"/>
      <c r="AX138" s="154"/>
      <c r="AY138" s="154"/>
      <c r="AZ138" s="154"/>
      <c r="BA138" s="154"/>
      <c r="BB138" s="155">
        <f t="shared" si="223"/>
        <v>0</v>
      </c>
    </row>
    <row r="139" spans="1:54" s="28" customFormat="1" ht="78.75" outlineLevel="2">
      <c r="A139" s="73"/>
      <c r="B139" s="107"/>
      <c r="C139" s="108"/>
      <c r="D139" s="120"/>
      <c r="E139" s="121"/>
      <c r="F139" s="222">
        <v>2024</v>
      </c>
      <c r="G139" s="75">
        <v>2026</v>
      </c>
      <c r="H139" s="67" t="s">
        <v>677</v>
      </c>
      <c r="I139" s="87"/>
      <c r="J139" s="83"/>
      <c r="K139" s="83"/>
      <c r="L139" s="82" t="str">
        <f>IF(I139&lt;&gt;0,((VLOOKUP(I139,'1. Standard_Cost'!$B$4:$D$9,2)+VLOOKUP(I139,'1. Standard_Cost'!$B$4:$D$9,3))*J139*K139),"0")</f>
        <v>0</v>
      </c>
      <c r="M139" s="82">
        <f>L139*'1. Standard_Cost'!$F$4</f>
        <v>0</v>
      </c>
      <c r="N139" s="83"/>
      <c r="O139" s="83"/>
      <c r="P139" s="83"/>
      <c r="Q139" s="83"/>
      <c r="R139" s="84">
        <f>'1. Standard_Cost'!$B$13*N139*P139</f>
        <v>0</v>
      </c>
      <c r="S139" s="84">
        <f>N139*O139*P139*'1. Standard_Cost'!$C$13</f>
        <v>0</v>
      </c>
      <c r="T139" s="84">
        <f>N139*P139*Q139*'1. Standard_Cost'!$D$13</f>
        <v>0</v>
      </c>
      <c r="U139" s="84">
        <f>N139*O139*'1. Standard_Cost'!$E$13</f>
        <v>0</v>
      </c>
      <c r="V139" s="83"/>
      <c r="W139" s="83"/>
      <c r="X139" s="83"/>
      <c r="Y139" s="84">
        <f>+V139*((X139*'1. Standard_Cost'!$B$17)+(W139*X139*'1. Standard_Cost'!$C$17))</f>
        <v>0</v>
      </c>
      <c r="Z139" s="83"/>
      <c r="AA139" s="83"/>
      <c r="AB139" s="84">
        <f>+Z139*'1. Standard_Cost'!$B$21+AA139*'1. Standard_Cost'!$C$21</f>
        <v>0</v>
      </c>
      <c r="AC139" s="85"/>
      <c r="AD139" s="86"/>
      <c r="AE139" s="84">
        <f>SUM(AD139,AC139,AB139,Y139,U139,T139,S139,R139)*'1. Standard_Cost'!$B$29</f>
        <v>0</v>
      </c>
      <c r="AF139" s="84">
        <f t="shared" si="218"/>
        <v>0</v>
      </c>
      <c r="AG139" s="83"/>
      <c r="AH139" s="83"/>
      <c r="AI139" s="83"/>
      <c r="AJ139" s="87"/>
      <c r="AK139" s="87"/>
      <c r="AL139" s="87"/>
      <c r="AM139" s="84">
        <f>AG139*'1. Standard_Cost'!$B$25+'Incremental_Cost Year 6'!AH139*'1. Standard_Cost'!$C$25+'Incremental_Cost Year 6'!AI139*'1. Standard_Cost'!$D$25+'Incremental_Cost Year 6'!AJ139+'Incremental_Cost Year 6'!AL139+AK139</f>
        <v>0</v>
      </c>
      <c r="AN139" s="84">
        <f>AM139*'1. Standard_Cost'!$C$29</f>
        <v>0</v>
      </c>
      <c r="AO139" s="87"/>
      <c r="AP139" s="144"/>
      <c r="AQ139" s="113">
        <f t="shared" si="219"/>
        <v>0</v>
      </c>
      <c r="AR139" s="113">
        <f t="shared" si="220"/>
        <v>0</v>
      </c>
      <c r="AS139" s="113">
        <f t="shared" si="221"/>
        <v>0</v>
      </c>
      <c r="AT139" s="113">
        <f t="shared" si="222"/>
        <v>0</v>
      </c>
      <c r="AU139" s="154"/>
      <c r="AV139" s="154"/>
      <c r="AW139" s="154"/>
      <c r="AX139" s="154"/>
      <c r="AY139" s="154"/>
      <c r="AZ139" s="154"/>
      <c r="BA139" s="154"/>
      <c r="BB139" s="155">
        <f t="shared" si="223"/>
        <v>0</v>
      </c>
    </row>
    <row r="140" spans="1:54" s="28" customFormat="1" ht="94.5" outlineLevel="2">
      <c r="A140" s="73"/>
      <c r="B140" s="107"/>
      <c r="C140" s="108"/>
      <c r="D140" s="120"/>
      <c r="E140" s="121"/>
      <c r="F140" s="222">
        <v>2024</v>
      </c>
      <c r="G140" s="75">
        <v>2026</v>
      </c>
      <c r="H140" s="70" t="s">
        <v>678</v>
      </c>
      <c r="I140" s="87"/>
      <c r="J140" s="83"/>
      <c r="K140" s="83"/>
      <c r="L140" s="82" t="str">
        <f>IF(I140&lt;&gt;0,((VLOOKUP(I140,'1. Standard_Cost'!$B$4:$D$9,2)+VLOOKUP(I140,'1. Standard_Cost'!$B$4:$D$9,3))*J140*K140),"0")</f>
        <v>0</v>
      </c>
      <c r="M140" s="82">
        <f>L140*'1. Standard_Cost'!$F$4</f>
        <v>0</v>
      </c>
      <c r="N140" s="83"/>
      <c r="O140" s="83"/>
      <c r="P140" s="83"/>
      <c r="Q140" s="83"/>
      <c r="R140" s="84">
        <f>'1. Standard_Cost'!$B$13*N140*P140</f>
        <v>0</v>
      </c>
      <c r="S140" s="84">
        <f>N140*O140*P140*'1. Standard_Cost'!$C$13</f>
        <v>0</v>
      </c>
      <c r="T140" s="84">
        <f>N140*P140*Q140*'1. Standard_Cost'!$D$13</f>
        <v>0</v>
      </c>
      <c r="U140" s="84">
        <f>N140*O140*'1. Standard_Cost'!$E$13</f>
        <v>0</v>
      </c>
      <c r="V140" s="83"/>
      <c r="W140" s="83"/>
      <c r="X140" s="83"/>
      <c r="Y140" s="84">
        <f>+V140*((X140*'1. Standard_Cost'!$B$17)+(W140*X140*'1. Standard_Cost'!$C$17))</f>
        <v>0</v>
      </c>
      <c r="Z140" s="83"/>
      <c r="AA140" s="83"/>
      <c r="AB140" s="84">
        <f>+Z140*'1. Standard_Cost'!$B$21+AA140*'1. Standard_Cost'!$C$21</f>
        <v>0</v>
      </c>
      <c r="AC140" s="85"/>
      <c r="AD140" s="86"/>
      <c r="AE140" s="84">
        <f>SUM(AD140,AC140,AB140,Y140,U140,T140,S140,R140)*'1. Standard_Cost'!$B$29</f>
        <v>0</v>
      </c>
      <c r="AF140" s="84">
        <f t="shared" si="218"/>
        <v>0</v>
      </c>
      <c r="AG140" s="83"/>
      <c r="AH140" s="83"/>
      <c r="AI140" s="83"/>
      <c r="AJ140" s="87"/>
      <c r="AK140" s="87"/>
      <c r="AL140" s="87"/>
      <c r="AM140" s="84">
        <f>AG140*'1. Standard_Cost'!$B$25+'Incremental_Cost Year 6'!AH140*'1. Standard_Cost'!$C$25+'Incremental_Cost Year 6'!AI140*'1. Standard_Cost'!$D$25+'Incremental_Cost Year 6'!AJ140+'Incremental_Cost Year 6'!AL140+AK140</f>
        <v>0</v>
      </c>
      <c r="AN140" s="84">
        <f>AM140*'1. Standard_Cost'!$C$29</f>
        <v>0</v>
      </c>
      <c r="AO140" s="87"/>
      <c r="AP140" s="144"/>
      <c r="AQ140" s="113">
        <f t="shared" si="219"/>
        <v>0</v>
      </c>
      <c r="AR140" s="113">
        <f t="shared" si="220"/>
        <v>0</v>
      </c>
      <c r="AS140" s="113">
        <f t="shared" si="221"/>
        <v>0</v>
      </c>
      <c r="AT140" s="113">
        <f t="shared" si="222"/>
        <v>0</v>
      </c>
      <c r="AU140" s="154"/>
      <c r="AV140" s="154"/>
      <c r="AW140" s="154"/>
      <c r="AX140" s="154"/>
      <c r="AY140" s="154"/>
      <c r="AZ140" s="154"/>
      <c r="BA140" s="154"/>
      <c r="BB140" s="155">
        <f t="shared" si="223"/>
        <v>0</v>
      </c>
    </row>
    <row r="141" spans="1:54" s="28" customFormat="1" ht="63" outlineLevel="2">
      <c r="A141" s="73"/>
      <c r="B141" s="107"/>
      <c r="C141" s="108"/>
      <c r="D141" s="120"/>
      <c r="E141" s="121"/>
      <c r="F141" s="222">
        <v>2024</v>
      </c>
      <c r="G141" s="75">
        <v>2026</v>
      </c>
      <c r="H141" s="70" t="s">
        <v>679</v>
      </c>
      <c r="I141" s="87"/>
      <c r="J141" s="83"/>
      <c r="K141" s="83"/>
      <c r="L141" s="82" t="str">
        <f>IF(I141&lt;&gt;0,((VLOOKUP(I141,'1. Standard_Cost'!$B$4:$D$9,2)+VLOOKUP(I141,'1. Standard_Cost'!$B$4:$D$9,3))*J141*K141),"0")</f>
        <v>0</v>
      </c>
      <c r="M141" s="82">
        <f>L141*'1. Standard_Cost'!$F$4</f>
        <v>0</v>
      </c>
      <c r="N141" s="83"/>
      <c r="O141" s="83"/>
      <c r="P141" s="83"/>
      <c r="Q141" s="83"/>
      <c r="R141" s="84">
        <f>'1. Standard_Cost'!$B$13*N141*P141</f>
        <v>0</v>
      </c>
      <c r="S141" s="84">
        <f>N141*O141*P141*'1. Standard_Cost'!$C$13</f>
        <v>0</v>
      </c>
      <c r="T141" s="84">
        <f>N141*P141*Q141*'1. Standard_Cost'!$D$13</f>
        <v>0</v>
      </c>
      <c r="U141" s="84">
        <f>N141*O141*'1. Standard_Cost'!$E$13</f>
        <v>0</v>
      </c>
      <c r="V141" s="83"/>
      <c r="W141" s="83"/>
      <c r="X141" s="83"/>
      <c r="Y141" s="84">
        <f>+V141*((X141*'1. Standard_Cost'!$B$17)+(W141*X141*'1. Standard_Cost'!$C$17))</f>
        <v>0</v>
      </c>
      <c r="Z141" s="83"/>
      <c r="AA141" s="83"/>
      <c r="AB141" s="84">
        <f>+Z141*'1. Standard_Cost'!$B$21+AA141*'1. Standard_Cost'!$C$21</f>
        <v>0</v>
      </c>
      <c r="AC141" s="85"/>
      <c r="AD141" s="86"/>
      <c r="AE141" s="84">
        <f>SUM(AD141,AC141,AB141,Y141,U141,T141,S141,R141)*'1. Standard_Cost'!$B$29</f>
        <v>0</v>
      </c>
      <c r="AF141" s="84">
        <f t="shared" si="218"/>
        <v>0</v>
      </c>
      <c r="AG141" s="83"/>
      <c r="AH141" s="83"/>
      <c r="AI141" s="83"/>
      <c r="AJ141" s="87"/>
      <c r="AK141" s="87"/>
      <c r="AL141" s="87"/>
      <c r="AM141" s="84">
        <f>AG141*'1. Standard_Cost'!$B$25+'Incremental_Cost Year 6'!AH141*'1. Standard_Cost'!$C$25+'Incremental_Cost Year 6'!AI141*'1. Standard_Cost'!$D$25+'Incremental_Cost Year 6'!AJ141+'Incremental_Cost Year 6'!AL141+AK141</f>
        <v>0</v>
      </c>
      <c r="AN141" s="84">
        <f>AM141*'1. Standard_Cost'!$C$29</f>
        <v>0</v>
      </c>
      <c r="AO141" s="87"/>
      <c r="AP141" s="144"/>
      <c r="AQ141" s="113">
        <f t="shared" si="219"/>
        <v>0</v>
      </c>
      <c r="AR141" s="113">
        <f t="shared" si="220"/>
        <v>0</v>
      </c>
      <c r="AS141" s="113">
        <f t="shared" si="221"/>
        <v>0</v>
      </c>
      <c r="AT141" s="113">
        <f t="shared" si="222"/>
        <v>0</v>
      </c>
      <c r="AU141" s="154"/>
      <c r="AV141" s="154"/>
      <c r="AW141" s="154"/>
      <c r="AX141" s="154"/>
      <c r="AY141" s="154"/>
      <c r="AZ141" s="154"/>
      <c r="BA141" s="154"/>
      <c r="BB141" s="155">
        <f t="shared" si="223"/>
        <v>0</v>
      </c>
    </row>
    <row r="142" spans="1:54" s="28" customFormat="1" ht="78.75" outlineLevel="2">
      <c r="A142" s="73"/>
      <c r="B142" s="107"/>
      <c r="C142" s="108"/>
      <c r="D142" s="120"/>
      <c r="E142" s="121"/>
      <c r="F142" s="222">
        <v>2024</v>
      </c>
      <c r="G142" s="75">
        <v>2026</v>
      </c>
      <c r="H142" s="70" t="s">
        <v>680</v>
      </c>
      <c r="I142" s="87"/>
      <c r="J142" s="83"/>
      <c r="K142" s="83"/>
      <c r="L142" s="82" t="str">
        <f>IF(I142&lt;&gt;0,((VLOOKUP(I142,'1. Standard_Cost'!$B$4:$D$9,2)+VLOOKUP(I142,'1. Standard_Cost'!$B$4:$D$9,3))*J142*K142),"0")</f>
        <v>0</v>
      </c>
      <c r="M142" s="82">
        <f>L142*'1. Standard_Cost'!$F$4</f>
        <v>0</v>
      </c>
      <c r="N142" s="83"/>
      <c r="O142" s="83"/>
      <c r="P142" s="83"/>
      <c r="Q142" s="83"/>
      <c r="R142" s="84">
        <f>'1. Standard_Cost'!$B$13*N142*P142</f>
        <v>0</v>
      </c>
      <c r="S142" s="84">
        <f>N142*O142*P142*'1. Standard_Cost'!$C$13</f>
        <v>0</v>
      </c>
      <c r="T142" s="84">
        <f>N142*P142*Q142*'1. Standard_Cost'!$D$13</f>
        <v>0</v>
      </c>
      <c r="U142" s="84">
        <f>N142*O142*'1. Standard_Cost'!$E$13</f>
        <v>0</v>
      </c>
      <c r="V142" s="83"/>
      <c r="W142" s="83"/>
      <c r="X142" s="83"/>
      <c r="Y142" s="84">
        <f>+V142*((X142*'1. Standard_Cost'!$B$17)+(W142*X142*'1. Standard_Cost'!$C$17))</f>
        <v>0</v>
      </c>
      <c r="Z142" s="83"/>
      <c r="AA142" s="83"/>
      <c r="AB142" s="84">
        <f>+Z142*'1. Standard_Cost'!$B$21+AA142*'1. Standard_Cost'!$C$21</f>
        <v>0</v>
      </c>
      <c r="AC142" s="85"/>
      <c r="AD142" s="86"/>
      <c r="AE142" s="84">
        <f>SUM(AD142,AC142,AB142,Y142,U142,T142,S142,R142)*'1. Standard_Cost'!$B$29</f>
        <v>0</v>
      </c>
      <c r="AF142" s="84">
        <f t="shared" si="218"/>
        <v>0</v>
      </c>
      <c r="AG142" s="83"/>
      <c r="AH142" s="83"/>
      <c r="AI142" s="83"/>
      <c r="AJ142" s="87"/>
      <c r="AK142" s="87"/>
      <c r="AL142" s="87"/>
      <c r="AM142" s="84">
        <f>AG142*'1. Standard_Cost'!$B$25+'Incremental_Cost Year 6'!AH142*'1. Standard_Cost'!$C$25+'Incremental_Cost Year 6'!AI142*'1. Standard_Cost'!$D$25+'Incremental_Cost Year 6'!AJ142+'Incremental_Cost Year 6'!AL142+AK142</f>
        <v>0</v>
      </c>
      <c r="AN142" s="84">
        <f>AM142*'1. Standard_Cost'!$C$29</f>
        <v>0</v>
      </c>
      <c r="AO142" s="87"/>
      <c r="AP142" s="144"/>
      <c r="AQ142" s="113">
        <f t="shared" si="219"/>
        <v>0</v>
      </c>
      <c r="AR142" s="113">
        <f t="shared" si="220"/>
        <v>0</v>
      </c>
      <c r="AS142" s="113">
        <f t="shared" si="221"/>
        <v>0</v>
      </c>
      <c r="AT142" s="113">
        <f t="shared" si="222"/>
        <v>0</v>
      </c>
      <c r="AU142" s="154"/>
      <c r="AV142" s="154"/>
      <c r="AW142" s="154"/>
      <c r="AX142" s="154"/>
      <c r="AY142" s="154"/>
      <c r="AZ142" s="154"/>
      <c r="BA142" s="154"/>
      <c r="BB142" s="155">
        <f t="shared" si="223"/>
        <v>0</v>
      </c>
    </row>
    <row r="143" spans="1:54" s="28" customFormat="1" ht="110.25" outlineLevel="2">
      <c r="A143" s="73"/>
      <c r="B143" s="107"/>
      <c r="C143" s="108"/>
      <c r="D143" s="120"/>
      <c r="E143" s="121"/>
      <c r="F143" s="222">
        <v>2024</v>
      </c>
      <c r="G143" s="75">
        <v>2026</v>
      </c>
      <c r="H143" s="70" t="s">
        <v>681</v>
      </c>
      <c r="I143" s="87"/>
      <c r="J143" s="83"/>
      <c r="K143" s="83"/>
      <c r="L143" s="82" t="str">
        <f>IF(I143&lt;&gt;0,((VLOOKUP(I143,'1. Standard_Cost'!$B$4:$D$9,2)+VLOOKUP(I143,'1. Standard_Cost'!$B$4:$D$9,3))*J143*K143),"0")</f>
        <v>0</v>
      </c>
      <c r="M143" s="82">
        <f>L143*'1. Standard_Cost'!$F$4</f>
        <v>0</v>
      </c>
      <c r="N143" s="83"/>
      <c r="O143" s="83"/>
      <c r="P143" s="83"/>
      <c r="Q143" s="83"/>
      <c r="R143" s="84">
        <f>'1. Standard_Cost'!$B$13*N143*P143</f>
        <v>0</v>
      </c>
      <c r="S143" s="84">
        <f>N143*O143*P143*'1. Standard_Cost'!$C$13</f>
        <v>0</v>
      </c>
      <c r="T143" s="84">
        <f>N143*P143*Q143*'1. Standard_Cost'!$D$13</f>
        <v>0</v>
      </c>
      <c r="U143" s="84">
        <f>N143*O143*'1. Standard_Cost'!$E$13</f>
        <v>0</v>
      </c>
      <c r="V143" s="83"/>
      <c r="W143" s="83"/>
      <c r="X143" s="83"/>
      <c r="Y143" s="84">
        <f>+V143*((X143*'1. Standard_Cost'!$B$17)+(W143*X143*'1. Standard_Cost'!$C$17))</f>
        <v>0</v>
      </c>
      <c r="Z143" s="83"/>
      <c r="AA143" s="83"/>
      <c r="AB143" s="84">
        <f>+Z143*'1. Standard_Cost'!$B$21+AA143*'1. Standard_Cost'!$C$21</f>
        <v>0</v>
      </c>
      <c r="AC143" s="85"/>
      <c r="AD143" s="86"/>
      <c r="AE143" s="84">
        <f>SUM(AD143,AC143,AB143,Y143,U143,T143,S143,R143)*'1. Standard_Cost'!$B$29</f>
        <v>0</v>
      </c>
      <c r="AF143" s="84">
        <f t="shared" si="218"/>
        <v>0</v>
      </c>
      <c r="AG143" s="83"/>
      <c r="AH143" s="83"/>
      <c r="AI143" s="83"/>
      <c r="AJ143" s="87"/>
      <c r="AK143" s="87"/>
      <c r="AL143" s="87"/>
      <c r="AM143" s="84">
        <f>AG143*'1. Standard_Cost'!$B$25+'Incremental_Cost Year 6'!AH143*'1. Standard_Cost'!$C$25+'Incremental_Cost Year 6'!AI143*'1. Standard_Cost'!$D$25+'Incremental_Cost Year 6'!AJ143+'Incremental_Cost Year 6'!AL143+AK143</f>
        <v>0</v>
      </c>
      <c r="AN143" s="84">
        <f>AM143*'1. Standard_Cost'!$C$29</f>
        <v>0</v>
      </c>
      <c r="AO143" s="87"/>
      <c r="AP143" s="144"/>
      <c r="AQ143" s="113">
        <f t="shared" si="219"/>
        <v>0</v>
      </c>
      <c r="AR143" s="113">
        <f t="shared" si="220"/>
        <v>0</v>
      </c>
      <c r="AS143" s="113">
        <f t="shared" si="221"/>
        <v>0</v>
      </c>
      <c r="AT143" s="113">
        <f t="shared" si="222"/>
        <v>0</v>
      </c>
      <c r="AU143" s="154"/>
      <c r="AV143" s="154"/>
      <c r="AW143" s="154"/>
      <c r="AX143" s="154"/>
      <c r="AY143" s="154"/>
      <c r="AZ143" s="154"/>
      <c r="BA143" s="154"/>
      <c r="BB143" s="155">
        <f t="shared" si="223"/>
        <v>0</v>
      </c>
    </row>
    <row r="144" spans="1:54" s="28" customFormat="1" ht="47.25" outlineLevel="1">
      <c r="A144" s="73"/>
      <c r="B144" s="111"/>
      <c r="C144" s="112"/>
      <c r="D144" s="101" t="s">
        <v>598</v>
      </c>
      <c r="E144" s="94" t="s">
        <v>710</v>
      </c>
      <c r="F144" s="349">
        <v>2024</v>
      </c>
      <c r="G144" s="349">
        <v>2026</v>
      </c>
      <c r="H144" s="219" t="s">
        <v>158</v>
      </c>
      <c r="I144" s="156"/>
      <c r="J144" s="156"/>
      <c r="K144" s="156"/>
      <c r="L144" s="84">
        <f>SUM(L137:L143)</f>
        <v>0</v>
      </c>
      <c r="M144" s="84">
        <f>SUM(M137:M143)</f>
        <v>0</v>
      </c>
      <c r="N144" s="156"/>
      <c r="O144" s="156"/>
      <c r="P144" s="156"/>
      <c r="Q144" s="156"/>
      <c r="R144" s="84">
        <f>SUM(R137:R143)</f>
        <v>0</v>
      </c>
      <c r="S144" s="84">
        <f>SUM(S137:S143)</f>
        <v>0</v>
      </c>
      <c r="T144" s="84">
        <f>SUM(T137:T143)</f>
        <v>0</v>
      </c>
      <c r="U144" s="84">
        <f>SUM(U137:U143)</f>
        <v>0</v>
      </c>
      <c r="V144" s="156"/>
      <c r="W144" s="156"/>
      <c r="X144" s="156"/>
      <c r="Y144" s="84">
        <f>SUM(Y137:Y143)</f>
        <v>0</v>
      </c>
      <c r="Z144" s="156"/>
      <c r="AA144" s="156"/>
      <c r="AB144" s="84">
        <f>SUM(AB137:AB143)</f>
        <v>0</v>
      </c>
      <c r="AC144" s="84">
        <f t="shared" ref="AC144:AF144" si="224">SUM(AC137:AC143)</f>
        <v>0</v>
      </c>
      <c r="AD144" s="84">
        <f t="shared" si="224"/>
        <v>0</v>
      </c>
      <c r="AE144" s="84">
        <f t="shared" si="224"/>
        <v>0</v>
      </c>
      <c r="AF144" s="84">
        <f t="shared" si="224"/>
        <v>0</v>
      </c>
      <c r="AG144" s="156"/>
      <c r="AH144" s="156"/>
      <c r="AI144" s="156"/>
      <c r="AJ144" s="84">
        <f>SUM(AJ137:AJ143)</f>
        <v>0</v>
      </c>
      <c r="AK144" s="84">
        <f t="shared" ref="AK144:AN144" si="225">SUM(AK137:AK143)</f>
        <v>0</v>
      </c>
      <c r="AL144" s="84">
        <f t="shared" si="225"/>
        <v>0</v>
      </c>
      <c r="AM144" s="84">
        <f t="shared" si="225"/>
        <v>0</v>
      </c>
      <c r="AN144" s="84">
        <f t="shared" si="225"/>
        <v>0</v>
      </c>
      <c r="AO144" s="157"/>
      <c r="AP144" s="158"/>
      <c r="AQ144" s="84">
        <f>SUM(AQ137:AQ143)</f>
        <v>0</v>
      </c>
      <c r="AR144" s="84">
        <f t="shared" ref="AR144:BA144" si="226">SUM(AR137:AR143)</f>
        <v>0</v>
      </c>
      <c r="AS144" s="84">
        <f t="shared" si="226"/>
        <v>0</v>
      </c>
      <c r="AT144" s="84">
        <f t="shared" si="226"/>
        <v>0</v>
      </c>
      <c r="AU144" s="84">
        <f t="shared" si="226"/>
        <v>0</v>
      </c>
      <c r="AV144" s="84">
        <f t="shared" si="226"/>
        <v>0</v>
      </c>
      <c r="AW144" s="84">
        <f t="shared" si="226"/>
        <v>0</v>
      </c>
      <c r="AX144" s="84">
        <f t="shared" si="226"/>
        <v>0</v>
      </c>
      <c r="AY144" s="84">
        <f t="shared" si="226"/>
        <v>0</v>
      </c>
      <c r="AZ144" s="84">
        <f t="shared" si="226"/>
        <v>0</v>
      </c>
      <c r="BA144" s="84">
        <f t="shared" si="226"/>
        <v>0</v>
      </c>
      <c r="BB144" s="84">
        <f t="shared" ref="BB144" si="227">SUM(BB141:BB143)</f>
        <v>0</v>
      </c>
    </row>
    <row r="145" spans="1:54" s="28" customFormat="1" ht="78.75" outlineLevel="1">
      <c r="A145" s="73"/>
      <c r="B145" s="543"/>
      <c r="C145" s="544"/>
      <c r="D145" s="547"/>
      <c r="E145" s="529"/>
      <c r="F145" s="299">
        <v>2024</v>
      </c>
      <c r="G145" s="246">
        <v>2025</v>
      </c>
      <c r="H145" s="384" t="s">
        <v>718</v>
      </c>
      <c r="I145" s="86"/>
      <c r="J145" s="86"/>
      <c r="K145" s="86"/>
      <c r="L145" s="82" t="str">
        <f>IF(I145&lt;&gt;0,((VLOOKUP(I145,'1. Standard_Cost'!$B$4:$D$9,2)+VLOOKUP(I145,'1. Standard_Cost'!$B$4:$D$9,3))*J145*K145),"0")</f>
        <v>0</v>
      </c>
      <c r="M145" s="82">
        <f>L145*'1. Standard_Cost'!$F$4</f>
        <v>0</v>
      </c>
      <c r="N145" s="86"/>
      <c r="O145" s="86"/>
      <c r="P145" s="86"/>
      <c r="Q145" s="86"/>
      <c r="R145" s="84">
        <f>'1. Standard_Cost'!$B$13*N145*P145</f>
        <v>0</v>
      </c>
      <c r="S145" s="84">
        <f>N145*O145*P145*'1. Standard_Cost'!$C$13</f>
        <v>0</v>
      </c>
      <c r="T145" s="84">
        <f>N145*P145*Q145*'1. Standard_Cost'!$D$13</f>
        <v>0</v>
      </c>
      <c r="U145" s="84">
        <f>N145*O145*'1. Standard_Cost'!$E$13</f>
        <v>0</v>
      </c>
      <c r="V145" s="86"/>
      <c r="W145" s="86"/>
      <c r="X145" s="86"/>
      <c r="Y145" s="84">
        <f>+V145*((X145*'1. Standard_Cost'!$B$17)+(W145*X145*'1. Standard_Cost'!$C$17))</f>
        <v>0</v>
      </c>
      <c r="Z145" s="86"/>
      <c r="AA145" s="86"/>
      <c r="AB145" s="84">
        <f>+Z145*'1. Standard_Cost'!$B$21+AA145*'1. Standard_Cost'!$C$21</f>
        <v>0</v>
      </c>
      <c r="AC145" s="86"/>
      <c r="AD145" s="86"/>
      <c r="AE145" s="84">
        <f>SUM(AD145,AC145,AB145,Y145,U145,T145,S145,R145)*'1. Standard_Cost'!$B$29</f>
        <v>0</v>
      </c>
      <c r="AF145" s="84">
        <f t="shared" ref="AF145:AF148" si="228">SUM(AE145,AD145,AC145,AB145,Y145,U145,T145,S145,R145)</f>
        <v>0</v>
      </c>
      <c r="AG145" s="86"/>
      <c r="AH145" s="86"/>
      <c r="AI145" s="86"/>
      <c r="AJ145" s="86"/>
      <c r="AK145" s="86"/>
      <c r="AL145" s="86"/>
      <c r="AM145" s="84" t="e">
        <f>AG145*'1. Standard_Cost'!$B$25+'Incremental_Cost Year 1'!#REF!*'1. Standard_Cost'!$C$25+'Incremental_Cost Year 1'!#REF!*'1. Standard_Cost'!$D$25+'Incremental_Cost Year 1'!#REF!+'Incremental_Cost Year 1'!#REF!+AK145</f>
        <v>#REF!</v>
      </c>
      <c r="AN145" s="84" t="e">
        <f>AM145*'1. Standard_Cost'!$C$29</f>
        <v>#REF!</v>
      </c>
      <c r="AO145" s="353"/>
      <c r="AP145" s="158"/>
      <c r="AQ145" s="113">
        <f t="shared" ref="AQ145:AQ148" si="229">L145+M145</f>
        <v>0</v>
      </c>
      <c r="AR145" s="113">
        <f t="shared" ref="AR145:AR148" si="230">AF145</f>
        <v>0</v>
      </c>
      <c r="AS145" s="113" t="e">
        <f t="shared" ref="AS145:AS148" si="231">AM145+AN145</f>
        <v>#REF!</v>
      </c>
      <c r="AT145" s="113" t="e">
        <f t="shared" ref="AT145:AT148" si="232">SUM(AQ145,AR145,AS145)</f>
        <v>#REF!</v>
      </c>
      <c r="AU145" s="154"/>
      <c r="AV145" s="154"/>
      <c r="AW145" s="154"/>
      <c r="AX145" s="154"/>
      <c r="AY145" s="154"/>
      <c r="AZ145" s="154"/>
      <c r="BA145" s="154"/>
      <c r="BB145" s="155" t="e">
        <f t="shared" ref="BB145:BB148" si="233">SUM(AU145:BA145)-AT145</f>
        <v>#REF!</v>
      </c>
    </row>
    <row r="146" spans="1:54" s="28" customFormat="1" ht="141.75" outlineLevel="1">
      <c r="A146" s="73"/>
      <c r="B146" s="545"/>
      <c r="C146" s="546"/>
      <c r="D146" s="548"/>
      <c r="E146" s="530"/>
      <c r="F146" s="299">
        <v>2025</v>
      </c>
      <c r="G146" s="246">
        <v>2026</v>
      </c>
      <c r="H146" s="384" t="s">
        <v>719</v>
      </c>
      <c r="I146" s="86"/>
      <c r="J146" s="86"/>
      <c r="K146" s="86"/>
      <c r="L146" s="82" t="str">
        <f>IF(I146&lt;&gt;0,((VLOOKUP(I146,'1. Standard_Cost'!$B$4:$D$9,2)+VLOOKUP(I146,'1. Standard_Cost'!$B$4:$D$9,3))*J146*K146),"0")</f>
        <v>0</v>
      </c>
      <c r="M146" s="82">
        <f>L146*'1. Standard_Cost'!$F$4</f>
        <v>0</v>
      </c>
      <c r="N146" s="86"/>
      <c r="O146" s="86"/>
      <c r="P146" s="86"/>
      <c r="Q146" s="86"/>
      <c r="R146" s="84">
        <f>'1. Standard_Cost'!$B$13*N146*P146</f>
        <v>0</v>
      </c>
      <c r="S146" s="84">
        <f>N146*O146*P146*'1. Standard_Cost'!$C$13</f>
        <v>0</v>
      </c>
      <c r="T146" s="84">
        <f>N146*P146*Q146*'1. Standard_Cost'!$D$13</f>
        <v>0</v>
      </c>
      <c r="U146" s="84">
        <f>N146*O146*'1. Standard_Cost'!$E$13</f>
        <v>0</v>
      </c>
      <c r="V146" s="86"/>
      <c r="W146" s="86"/>
      <c r="X146" s="86"/>
      <c r="Y146" s="84">
        <f>+V146*((X146*'1. Standard_Cost'!$B$17)+(W146*X146*'1. Standard_Cost'!$C$17))</f>
        <v>0</v>
      </c>
      <c r="Z146" s="86"/>
      <c r="AA146" s="86"/>
      <c r="AB146" s="84">
        <f>+Z146*'1. Standard_Cost'!$B$21+AA146*'1. Standard_Cost'!$C$21</f>
        <v>0</v>
      </c>
      <c r="AC146" s="86"/>
      <c r="AD146" s="86"/>
      <c r="AE146" s="84">
        <f>SUM(AD146,AC146,AB146,Y146,U146,T146,S146,R146)*'1. Standard_Cost'!$B$29</f>
        <v>0</v>
      </c>
      <c r="AF146" s="84">
        <f t="shared" si="228"/>
        <v>0</v>
      </c>
      <c r="AG146" s="86"/>
      <c r="AH146" s="86"/>
      <c r="AI146" s="86"/>
      <c r="AJ146" s="86"/>
      <c r="AK146" s="86"/>
      <c r="AL146" s="86"/>
      <c r="AM146" s="84" t="e">
        <f>AG146*'1. Standard_Cost'!$B$25+'Incremental_Cost Year 1'!#REF!*'1. Standard_Cost'!$C$25+'Incremental_Cost Year 1'!#REF!*'1. Standard_Cost'!$D$25+'Incremental_Cost Year 1'!#REF!+'Incremental_Cost Year 1'!#REF!+AK146</f>
        <v>#REF!</v>
      </c>
      <c r="AN146" s="84" t="e">
        <f>AM146*'1. Standard_Cost'!$C$29</f>
        <v>#REF!</v>
      </c>
      <c r="AO146" s="353"/>
      <c r="AP146" s="158"/>
      <c r="AQ146" s="113">
        <f t="shared" si="229"/>
        <v>0</v>
      </c>
      <c r="AR146" s="113">
        <f t="shared" si="230"/>
        <v>0</v>
      </c>
      <c r="AS146" s="113" t="e">
        <f t="shared" si="231"/>
        <v>#REF!</v>
      </c>
      <c r="AT146" s="113" t="e">
        <f t="shared" si="232"/>
        <v>#REF!</v>
      </c>
      <c r="AU146" s="154"/>
      <c r="AV146" s="154"/>
      <c r="AW146" s="154"/>
      <c r="AX146" s="154"/>
      <c r="AY146" s="154"/>
      <c r="AZ146" s="154"/>
      <c r="BA146" s="154"/>
      <c r="BB146" s="155" t="e">
        <f t="shared" si="233"/>
        <v>#REF!</v>
      </c>
    </row>
    <row r="147" spans="1:54" s="28" customFormat="1" ht="110.25" outlineLevel="1">
      <c r="A147" s="73"/>
      <c r="B147" s="545"/>
      <c r="C147" s="546"/>
      <c r="D147" s="548"/>
      <c r="E147" s="530"/>
      <c r="F147" s="299">
        <v>2024</v>
      </c>
      <c r="G147" s="246">
        <v>2026</v>
      </c>
      <c r="H147" s="384" t="s">
        <v>720</v>
      </c>
      <c r="I147" s="86"/>
      <c r="J147" s="86"/>
      <c r="K147" s="86"/>
      <c r="L147" s="82" t="str">
        <f>IF(I147&lt;&gt;0,((VLOOKUP(I147,'1. Standard_Cost'!$B$4:$D$9,2)+VLOOKUP(I147,'1. Standard_Cost'!$B$4:$D$9,3))*J147*K147),"0")</f>
        <v>0</v>
      </c>
      <c r="M147" s="82">
        <f>L147*'1. Standard_Cost'!$F$4</f>
        <v>0</v>
      </c>
      <c r="N147" s="86"/>
      <c r="O147" s="86"/>
      <c r="P147" s="86"/>
      <c r="Q147" s="86"/>
      <c r="R147" s="84">
        <f>'1. Standard_Cost'!$B$13*N147*P147</f>
        <v>0</v>
      </c>
      <c r="S147" s="84">
        <f>N147*O147*P147*'1. Standard_Cost'!$C$13</f>
        <v>0</v>
      </c>
      <c r="T147" s="84">
        <f>N147*P147*Q147*'1. Standard_Cost'!$D$13</f>
        <v>0</v>
      </c>
      <c r="U147" s="84">
        <f>N147*O147*'1. Standard_Cost'!$E$13</f>
        <v>0</v>
      </c>
      <c r="V147" s="86"/>
      <c r="W147" s="86"/>
      <c r="X147" s="86"/>
      <c r="Y147" s="84">
        <f>+V147*((X147*'1. Standard_Cost'!$B$17)+(W147*X147*'1. Standard_Cost'!$C$17))</f>
        <v>0</v>
      </c>
      <c r="Z147" s="86"/>
      <c r="AA147" s="86"/>
      <c r="AB147" s="84">
        <f>+Z147*'1. Standard_Cost'!$B$21+AA147*'1. Standard_Cost'!$C$21</f>
        <v>0</v>
      </c>
      <c r="AC147" s="86"/>
      <c r="AD147" s="86"/>
      <c r="AE147" s="84">
        <f>SUM(AD147,AC147,AB147,Y147,U147,T147,S147,R147)*'1. Standard_Cost'!$B$29</f>
        <v>0</v>
      </c>
      <c r="AF147" s="84">
        <f t="shared" si="228"/>
        <v>0</v>
      </c>
      <c r="AG147" s="86"/>
      <c r="AH147" s="86"/>
      <c r="AI147" s="86"/>
      <c r="AJ147" s="86"/>
      <c r="AK147" s="86"/>
      <c r="AL147" s="86"/>
      <c r="AM147" s="84" t="e">
        <f>AG147*'1. Standard_Cost'!$B$25+'Incremental_Cost Year 1'!#REF!*'1. Standard_Cost'!$C$25+'Incremental_Cost Year 1'!#REF!*'1. Standard_Cost'!$D$25+'Incremental_Cost Year 1'!#REF!+'Incremental_Cost Year 1'!#REF!+AK147</f>
        <v>#REF!</v>
      </c>
      <c r="AN147" s="84" t="e">
        <f>AM147*'1. Standard_Cost'!$C$29</f>
        <v>#REF!</v>
      </c>
      <c r="AO147" s="353"/>
      <c r="AP147" s="158"/>
      <c r="AQ147" s="113">
        <f t="shared" si="229"/>
        <v>0</v>
      </c>
      <c r="AR147" s="113">
        <f t="shared" si="230"/>
        <v>0</v>
      </c>
      <c r="AS147" s="113" t="e">
        <f t="shared" si="231"/>
        <v>#REF!</v>
      </c>
      <c r="AT147" s="113" t="e">
        <f t="shared" si="232"/>
        <v>#REF!</v>
      </c>
      <c r="AU147" s="154"/>
      <c r="AV147" s="154"/>
      <c r="AW147" s="154"/>
      <c r="AX147" s="154"/>
      <c r="AY147" s="154"/>
      <c r="AZ147" s="154"/>
      <c r="BA147" s="154"/>
      <c r="BB147" s="155" t="e">
        <f t="shared" si="233"/>
        <v>#REF!</v>
      </c>
    </row>
    <row r="148" spans="1:54" s="28" customFormat="1" ht="110.25" outlineLevel="1">
      <c r="A148" s="73"/>
      <c r="B148" s="545"/>
      <c r="C148" s="546"/>
      <c r="D148" s="549"/>
      <c r="E148" s="531"/>
      <c r="F148" s="299">
        <v>2024</v>
      </c>
      <c r="G148" s="246">
        <v>2026</v>
      </c>
      <c r="H148" s="384" t="s">
        <v>721</v>
      </c>
      <c r="I148" s="86"/>
      <c r="J148" s="86"/>
      <c r="K148" s="86"/>
      <c r="L148" s="82" t="str">
        <f>IF(I148&lt;&gt;0,((VLOOKUP(I148,'1. Standard_Cost'!$B$4:$D$9,2)+VLOOKUP(I148,'1. Standard_Cost'!$B$4:$D$9,3))*J148*K148),"0")</f>
        <v>0</v>
      </c>
      <c r="M148" s="82">
        <f>L148*'1. Standard_Cost'!$F$4</f>
        <v>0</v>
      </c>
      <c r="N148" s="86"/>
      <c r="O148" s="86"/>
      <c r="P148" s="86"/>
      <c r="Q148" s="86"/>
      <c r="R148" s="84">
        <f>'1. Standard_Cost'!$B$13*N148*P148</f>
        <v>0</v>
      </c>
      <c r="S148" s="84">
        <f>N148*O148*P148*'1. Standard_Cost'!$C$13</f>
        <v>0</v>
      </c>
      <c r="T148" s="84">
        <f>N148*P148*Q148*'1. Standard_Cost'!$D$13</f>
        <v>0</v>
      </c>
      <c r="U148" s="84">
        <f>N148*O148*'1. Standard_Cost'!$E$13</f>
        <v>0</v>
      </c>
      <c r="V148" s="86"/>
      <c r="W148" s="86"/>
      <c r="X148" s="86"/>
      <c r="Y148" s="84">
        <f>+V148*((X148*'1. Standard_Cost'!$B$17)+(W148*X148*'1. Standard_Cost'!$C$17))</f>
        <v>0</v>
      </c>
      <c r="Z148" s="86"/>
      <c r="AA148" s="86"/>
      <c r="AB148" s="84">
        <f>+Z148*'1. Standard_Cost'!$B$21+AA148*'1. Standard_Cost'!$C$21</f>
        <v>0</v>
      </c>
      <c r="AC148" s="86"/>
      <c r="AD148" s="86"/>
      <c r="AE148" s="84">
        <f>SUM(AD148,AC148,AB148,Y148,U148,T148,S148,R148)*'1. Standard_Cost'!$B$29</f>
        <v>0</v>
      </c>
      <c r="AF148" s="84">
        <f t="shared" si="228"/>
        <v>0</v>
      </c>
      <c r="AG148" s="86"/>
      <c r="AH148" s="86"/>
      <c r="AI148" s="86"/>
      <c r="AJ148" s="86"/>
      <c r="AK148" s="86"/>
      <c r="AL148" s="86"/>
      <c r="AM148" s="84" t="e">
        <f>AG148*'1. Standard_Cost'!$B$25+'Incremental_Cost Year 1'!#REF!*'1. Standard_Cost'!$C$25+'Incremental_Cost Year 1'!#REF!*'1. Standard_Cost'!$D$25+'Incremental_Cost Year 1'!#REF!+'Incremental_Cost Year 1'!#REF!+AK148</f>
        <v>#REF!</v>
      </c>
      <c r="AN148" s="84" t="e">
        <f>AM148*'1. Standard_Cost'!$C$29</f>
        <v>#REF!</v>
      </c>
      <c r="AO148" s="353"/>
      <c r="AP148" s="158"/>
      <c r="AQ148" s="113">
        <f t="shared" si="229"/>
        <v>0</v>
      </c>
      <c r="AR148" s="113">
        <f t="shared" si="230"/>
        <v>0</v>
      </c>
      <c r="AS148" s="113" t="e">
        <f t="shared" si="231"/>
        <v>#REF!</v>
      </c>
      <c r="AT148" s="113" t="e">
        <f t="shared" si="232"/>
        <v>#REF!</v>
      </c>
      <c r="AU148" s="154"/>
      <c r="AV148" s="154"/>
      <c r="AW148" s="154"/>
      <c r="AX148" s="154"/>
      <c r="AY148" s="154"/>
      <c r="AZ148" s="154"/>
      <c r="BA148" s="154"/>
      <c r="BB148" s="155" t="e">
        <f t="shared" si="233"/>
        <v>#REF!</v>
      </c>
    </row>
    <row r="149" spans="1:54" s="28" customFormat="1" ht="63" outlineLevel="1">
      <c r="A149" s="73"/>
      <c r="B149" s="111"/>
      <c r="C149" s="302"/>
      <c r="D149" s="302" t="s">
        <v>715</v>
      </c>
      <c r="E149" s="94" t="s">
        <v>714</v>
      </c>
      <c r="F149" s="378">
        <v>2024</v>
      </c>
      <c r="G149" s="379">
        <v>2026</v>
      </c>
      <c r="H149" s="380" t="s">
        <v>166</v>
      </c>
      <c r="I149" s="156"/>
      <c r="J149" s="156"/>
      <c r="K149" s="156"/>
      <c r="L149" s="84">
        <f>SUM(L145:L148)</f>
        <v>0</v>
      </c>
      <c r="M149" s="84">
        <f>SUM(M145:M148)</f>
        <v>0</v>
      </c>
      <c r="N149" s="156"/>
      <c r="O149" s="156"/>
      <c r="P149" s="156"/>
      <c r="Q149" s="156"/>
      <c r="R149" s="84">
        <f>SUM(R145:R148)</f>
        <v>0</v>
      </c>
      <c r="S149" s="84">
        <f t="shared" ref="S149:U149" si="234">SUM(S145:S148)</f>
        <v>0</v>
      </c>
      <c r="T149" s="84">
        <f t="shared" si="234"/>
        <v>0</v>
      </c>
      <c r="U149" s="84">
        <f t="shared" si="234"/>
        <v>0</v>
      </c>
      <c r="V149" s="156"/>
      <c r="W149" s="156"/>
      <c r="X149" s="156"/>
      <c r="Y149" s="84">
        <f t="shared" ref="Y149" si="235">SUM(Y145:Y148)</f>
        <v>0</v>
      </c>
      <c r="Z149" s="156"/>
      <c r="AA149" s="156"/>
      <c r="AB149" s="84">
        <f t="shared" ref="AB149" si="236">SUM(AB145:AB148)</f>
        <v>0</v>
      </c>
      <c r="AC149" s="84"/>
      <c r="AD149" s="84"/>
      <c r="AE149" s="84">
        <f t="shared" ref="AE149:AF149" si="237">SUM(AE145:AE148)</f>
        <v>0</v>
      </c>
      <c r="AF149" s="84">
        <f t="shared" si="237"/>
        <v>0</v>
      </c>
      <c r="AG149" s="156"/>
      <c r="AH149" s="156"/>
      <c r="AI149" s="156"/>
      <c r="AJ149" s="84">
        <f t="shared" ref="AJ149:AN149" si="238">SUM(AJ145:AJ148)</f>
        <v>0</v>
      </c>
      <c r="AK149" s="84">
        <f t="shared" si="238"/>
        <v>0</v>
      </c>
      <c r="AL149" s="84">
        <f t="shared" si="238"/>
        <v>0</v>
      </c>
      <c r="AM149" s="84" t="e">
        <f t="shared" si="238"/>
        <v>#REF!</v>
      </c>
      <c r="AN149" s="84" t="e">
        <f t="shared" si="238"/>
        <v>#REF!</v>
      </c>
      <c r="AO149" s="157"/>
      <c r="AP149" s="158"/>
      <c r="AQ149" s="84">
        <f t="shared" ref="AQ149:AT149" si="239">SUM(AQ145:AQ148)</f>
        <v>0</v>
      </c>
      <c r="AR149" s="84">
        <f t="shared" si="239"/>
        <v>0</v>
      </c>
      <c r="AS149" s="84" t="e">
        <f t="shared" si="239"/>
        <v>#REF!</v>
      </c>
      <c r="AT149" s="84" t="e">
        <f t="shared" si="239"/>
        <v>#REF!</v>
      </c>
      <c r="AU149" s="84"/>
      <c r="AV149" s="84"/>
      <c r="AW149" s="84"/>
      <c r="AX149" s="84"/>
      <c r="AY149" s="84"/>
      <c r="AZ149" s="84"/>
      <c r="BA149" s="84"/>
      <c r="BB149" s="84" t="e">
        <f t="shared" ref="BB149" si="240">SUM(BB145:BB148)</f>
        <v>#REF!</v>
      </c>
    </row>
    <row r="150" spans="1:54" s="28" customFormat="1" ht="78.75" outlineLevel="1">
      <c r="A150" s="73"/>
      <c r="B150" s="543"/>
      <c r="C150" s="544"/>
      <c r="D150" s="547"/>
      <c r="E150" s="529"/>
      <c r="F150" s="382">
        <v>2024</v>
      </c>
      <c r="G150" s="382">
        <v>2026</v>
      </c>
      <c r="H150" s="384" t="s">
        <v>731</v>
      </c>
      <c r="I150" s="86"/>
      <c r="J150" s="86"/>
      <c r="K150" s="86"/>
      <c r="L150" s="82" t="str">
        <f>IF(I150&lt;&gt;0,((VLOOKUP(I150,'1. Standard_Cost'!$B$4:$D$9,2)+VLOOKUP(I150,'1. Standard_Cost'!$B$4:$D$9,3))*J150*K150),"0")</f>
        <v>0</v>
      </c>
      <c r="M150" s="82">
        <f>L150*'1. Standard_Cost'!$F$4</f>
        <v>0</v>
      </c>
      <c r="N150" s="86"/>
      <c r="O150" s="86"/>
      <c r="P150" s="86"/>
      <c r="Q150" s="86"/>
      <c r="R150" s="84">
        <f>'1. Standard_Cost'!$B$13*N150*P150</f>
        <v>0</v>
      </c>
      <c r="S150" s="84">
        <f>N150*O150*P150*'1. Standard_Cost'!$C$13</f>
        <v>0</v>
      </c>
      <c r="T150" s="84">
        <f>N150*P150*Q150*'1. Standard_Cost'!$D$13</f>
        <v>0</v>
      </c>
      <c r="U150" s="84">
        <f>N150*O150*'1. Standard_Cost'!$E$13</f>
        <v>0</v>
      </c>
      <c r="V150" s="86"/>
      <c r="W150" s="86"/>
      <c r="X150" s="86"/>
      <c r="Y150" s="84">
        <f>+V150*((X150*'1. Standard_Cost'!$B$17)+(W150*X150*'1. Standard_Cost'!$C$17))</f>
        <v>0</v>
      </c>
      <c r="Z150" s="86"/>
      <c r="AA150" s="86"/>
      <c r="AB150" s="84">
        <f>+Z150*'1. Standard_Cost'!$B$21+AA150*'1. Standard_Cost'!$C$21</f>
        <v>0</v>
      </c>
      <c r="AC150" s="86"/>
      <c r="AD150" s="86"/>
      <c r="AE150" s="84">
        <f>SUM(AD150,AC150,AB150,Y150,U150,T150,S150,R150)*'1. Standard_Cost'!$B$29</f>
        <v>0</v>
      </c>
      <c r="AF150" s="84">
        <f t="shared" ref="AF150:AF153" si="241">SUM(AE150,AD150,AC150,AB150,Y150,U150,T150,S150,R150)</f>
        <v>0</v>
      </c>
      <c r="AG150" s="86"/>
      <c r="AH150" s="86"/>
      <c r="AI150" s="86"/>
      <c r="AJ150" s="86"/>
      <c r="AK150" s="86"/>
      <c r="AL150" s="86"/>
      <c r="AM150" s="84" t="e">
        <f>AG150*'1. Standard_Cost'!$B$25+'Incremental_Cost Year 1'!#REF!*'1. Standard_Cost'!$C$25+'Incremental_Cost Year 1'!#REF!*'1. Standard_Cost'!$D$25+'Incremental_Cost Year 1'!#REF!+'Incremental_Cost Year 1'!#REF!+AK150</f>
        <v>#REF!</v>
      </c>
      <c r="AN150" s="84" t="e">
        <f>AM150*'1. Standard_Cost'!$C$29</f>
        <v>#REF!</v>
      </c>
      <c r="AO150" s="353"/>
      <c r="AP150" s="158"/>
      <c r="AQ150" s="113">
        <f t="shared" ref="AQ150:AQ153" si="242">L150+M150</f>
        <v>0</v>
      </c>
      <c r="AR150" s="113">
        <f t="shared" ref="AR150:AR153" si="243">AF150</f>
        <v>0</v>
      </c>
      <c r="AS150" s="113" t="e">
        <f t="shared" ref="AS150:AS153" si="244">AM150+AN150</f>
        <v>#REF!</v>
      </c>
      <c r="AT150" s="113" t="e">
        <f t="shared" ref="AT150:AT153" si="245">SUM(AQ150,AR150,AS150)</f>
        <v>#REF!</v>
      </c>
      <c r="AU150" s="154"/>
      <c r="AV150" s="154"/>
      <c r="AW150" s="154"/>
      <c r="AX150" s="154"/>
      <c r="AY150" s="154"/>
      <c r="AZ150" s="154"/>
      <c r="BA150" s="154"/>
      <c r="BB150" s="155" t="e">
        <f t="shared" ref="BB150:BB153" si="246">SUM(AU150:BA150)-AT150</f>
        <v>#REF!</v>
      </c>
    </row>
    <row r="151" spans="1:54" s="28" customFormat="1" ht="78.75" outlineLevel="1">
      <c r="A151" s="73"/>
      <c r="B151" s="545"/>
      <c r="C151" s="546"/>
      <c r="D151" s="548"/>
      <c r="E151" s="530"/>
      <c r="F151" s="382">
        <v>2024</v>
      </c>
      <c r="G151" s="382">
        <v>2026</v>
      </c>
      <c r="H151" s="384" t="s">
        <v>728</v>
      </c>
      <c r="I151" s="86"/>
      <c r="J151" s="86"/>
      <c r="K151" s="86"/>
      <c r="L151" s="82" t="str">
        <f>IF(I151&lt;&gt;0,((VLOOKUP(I151,'1. Standard_Cost'!$B$4:$D$9,2)+VLOOKUP(I151,'1. Standard_Cost'!$B$4:$D$9,3))*J151*K151),"0")</f>
        <v>0</v>
      </c>
      <c r="M151" s="82">
        <f>L151*'1. Standard_Cost'!$F$4</f>
        <v>0</v>
      </c>
      <c r="N151" s="86"/>
      <c r="O151" s="86"/>
      <c r="P151" s="86"/>
      <c r="Q151" s="86"/>
      <c r="R151" s="84">
        <f>'1. Standard_Cost'!$B$13*N151*P151</f>
        <v>0</v>
      </c>
      <c r="S151" s="84">
        <f>N151*O151*P151*'1. Standard_Cost'!$C$13</f>
        <v>0</v>
      </c>
      <c r="T151" s="84">
        <f>N151*P151*Q151*'1. Standard_Cost'!$D$13</f>
        <v>0</v>
      </c>
      <c r="U151" s="84">
        <f>N151*O151*'1. Standard_Cost'!$E$13</f>
        <v>0</v>
      </c>
      <c r="V151" s="86"/>
      <c r="W151" s="86"/>
      <c r="X151" s="86"/>
      <c r="Y151" s="84">
        <f>+V151*((X151*'1. Standard_Cost'!$B$17)+(W151*X151*'1. Standard_Cost'!$C$17))</f>
        <v>0</v>
      </c>
      <c r="Z151" s="86"/>
      <c r="AA151" s="86"/>
      <c r="AB151" s="84">
        <f>+Z151*'1. Standard_Cost'!$B$21+AA151*'1. Standard_Cost'!$C$21</f>
        <v>0</v>
      </c>
      <c r="AC151" s="86"/>
      <c r="AD151" s="86"/>
      <c r="AE151" s="84">
        <f>SUM(AD151,AC151,AB151,Y151,U151,T151,S151,R151)*'1. Standard_Cost'!$B$29</f>
        <v>0</v>
      </c>
      <c r="AF151" s="84">
        <f t="shared" si="241"/>
        <v>0</v>
      </c>
      <c r="AG151" s="86"/>
      <c r="AH151" s="86"/>
      <c r="AI151" s="86"/>
      <c r="AJ151" s="86"/>
      <c r="AK151" s="86"/>
      <c r="AL151" s="86"/>
      <c r="AM151" s="84" t="e">
        <f>AG151*'1. Standard_Cost'!$B$25+'Incremental_Cost Year 1'!#REF!*'1. Standard_Cost'!$C$25+'Incremental_Cost Year 1'!#REF!*'1. Standard_Cost'!$D$25+'Incremental_Cost Year 1'!#REF!+'Incremental_Cost Year 1'!#REF!+AK151</f>
        <v>#REF!</v>
      </c>
      <c r="AN151" s="84" t="e">
        <f>AM151*'1. Standard_Cost'!$C$29</f>
        <v>#REF!</v>
      </c>
      <c r="AO151" s="353"/>
      <c r="AP151" s="158"/>
      <c r="AQ151" s="113">
        <f t="shared" si="242"/>
        <v>0</v>
      </c>
      <c r="AR151" s="113">
        <f t="shared" si="243"/>
        <v>0</v>
      </c>
      <c r="AS151" s="113" t="e">
        <f t="shared" si="244"/>
        <v>#REF!</v>
      </c>
      <c r="AT151" s="113" t="e">
        <f t="shared" si="245"/>
        <v>#REF!</v>
      </c>
      <c r="AU151" s="154"/>
      <c r="AV151" s="154"/>
      <c r="AW151" s="154"/>
      <c r="AX151" s="154"/>
      <c r="AY151" s="154"/>
      <c r="AZ151" s="154"/>
      <c r="BA151" s="154"/>
      <c r="BB151" s="155" t="e">
        <f t="shared" si="246"/>
        <v>#REF!</v>
      </c>
    </row>
    <row r="152" spans="1:54" s="28" customFormat="1" ht="78.75" outlineLevel="1">
      <c r="A152" s="73"/>
      <c r="B152" s="545"/>
      <c r="C152" s="546"/>
      <c r="D152" s="548"/>
      <c r="E152" s="530"/>
      <c r="F152" s="382">
        <v>2024</v>
      </c>
      <c r="G152" s="382">
        <v>2026</v>
      </c>
      <c r="H152" s="384" t="s">
        <v>722</v>
      </c>
      <c r="I152" s="86"/>
      <c r="J152" s="86"/>
      <c r="K152" s="86"/>
      <c r="L152" s="82" t="str">
        <f>IF(I152&lt;&gt;0,((VLOOKUP(I152,'1. Standard_Cost'!$B$4:$D$9,2)+VLOOKUP(I152,'1. Standard_Cost'!$B$4:$D$9,3))*J152*K152),"0")</f>
        <v>0</v>
      </c>
      <c r="M152" s="82">
        <f>L152*'1. Standard_Cost'!$F$4</f>
        <v>0</v>
      </c>
      <c r="N152" s="86"/>
      <c r="O152" s="86"/>
      <c r="P152" s="86"/>
      <c r="Q152" s="86"/>
      <c r="R152" s="84">
        <f>'1. Standard_Cost'!$B$13*N152*P152</f>
        <v>0</v>
      </c>
      <c r="S152" s="84">
        <f>N152*O152*P152*'1. Standard_Cost'!$C$13</f>
        <v>0</v>
      </c>
      <c r="T152" s="84">
        <f>N152*P152*Q152*'1. Standard_Cost'!$D$13</f>
        <v>0</v>
      </c>
      <c r="U152" s="84">
        <f>N152*O152*'1. Standard_Cost'!$E$13</f>
        <v>0</v>
      </c>
      <c r="V152" s="86"/>
      <c r="W152" s="86"/>
      <c r="X152" s="86"/>
      <c r="Y152" s="84">
        <f>+V152*((X152*'1. Standard_Cost'!$B$17)+(W152*X152*'1. Standard_Cost'!$C$17))</f>
        <v>0</v>
      </c>
      <c r="Z152" s="86"/>
      <c r="AA152" s="86"/>
      <c r="AB152" s="84">
        <f>+Z152*'1. Standard_Cost'!$B$21+AA152*'1. Standard_Cost'!$C$21</f>
        <v>0</v>
      </c>
      <c r="AC152" s="86"/>
      <c r="AD152" s="86"/>
      <c r="AE152" s="84">
        <f>SUM(AD152,AC152,AB152,Y152,U152,T152,S152,R152)*'1. Standard_Cost'!$B$29</f>
        <v>0</v>
      </c>
      <c r="AF152" s="84">
        <f t="shared" si="241"/>
        <v>0</v>
      </c>
      <c r="AG152" s="86"/>
      <c r="AH152" s="86"/>
      <c r="AI152" s="86"/>
      <c r="AJ152" s="86"/>
      <c r="AK152" s="86"/>
      <c r="AL152" s="86"/>
      <c r="AM152" s="84" t="e">
        <f>AG152*'1. Standard_Cost'!$B$25+'Incremental_Cost Year 1'!#REF!*'1. Standard_Cost'!$C$25+'Incremental_Cost Year 1'!#REF!*'1. Standard_Cost'!$D$25+'Incremental_Cost Year 1'!#REF!+'Incremental_Cost Year 1'!#REF!+AK152</f>
        <v>#REF!</v>
      </c>
      <c r="AN152" s="84" t="e">
        <f>AM152*'1. Standard_Cost'!$C$29</f>
        <v>#REF!</v>
      </c>
      <c r="AO152" s="353"/>
      <c r="AP152" s="158"/>
      <c r="AQ152" s="113">
        <f t="shared" si="242"/>
        <v>0</v>
      </c>
      <c r="AR152" s="113">
        <f t="shared" si="243"/>
        <v>0</v>
      </c>
      <c r="AS152" s="113" t="e">
        <f t="shared" si="244"/>
        <v>#REF!</v>
      </c>
      <c r="AT152" s="113" t="e">
        <f t="shared" si="245"/>
        <v>#REF!</v>
      </c>
      <c r="AU152" s="154"/>
      <c r="AV152" s="154"/>
      <c r="AW152" s="154"/>
      <c r="AX152" s="154"/>
      <c r="AY152" s="154"/>
      <c r="AZ152" s="154"/>
      <c r="BA152" s="154"/>
      <c r="BB152" s="155" t="e">
        <f t="shared" si="246"/>
        <v>#REF!</v>
      </c>
    </row>
    <row r="153" spans="1:54" s="28" customFormat="1" ht="78.75" outlineLevel="1">
      <c r="A153" s="73"/>
      <c r="B153" s="550"/>
      <c r="C153" s="551"/>
      <c r="D153" s="549"/>
      <c r="E153" s="531"/>
      <c r="F153" s="382">
        <v>2024</v>
      </c>
      <c r="G153" s="382">
        <v>2026</v>
      </c>
      <c r="H153" s="384" t="s">
        <v>723</v>
      </c>
      <c r="I153" s="86"/>
      <c r="J153" s="86"/>
      <c r="K153" s="86"/>
      <c r="L153" s="82" t="str">
        <f>IF(I153&lt;&gt;0,((VLOOKUP(I153,'1. Standard_Cost'!$B$4:$D$9,2)+VLOOKUP(I153,'1. Standard_Cost'!$B$4:$D$9,3))*J153*K153),"0")</f>
        <v>0</v>
      </c>
      <c r="M153" s="82">
        <f>L153*'1. Standard_Cost'!$F$4</f>
        <v>0</v>
      </c>
      <c r="N153" s="86"/>
      <c r="O153" s="86"/>
      <c r="P153" s="86"/>
      <c r="Q153" s="86"/>
      <c r="R153" s="84">
        <f>'1. Standard_Cost'!$B$13*N153*P153</f>
        <v>0</v>
      </c>
      <c r="S153" s="84">
        <f>N153*O153*P153*'1. Standard_Cost'!$C$13</f>
        <v>0</v>
      </c>
      <c r="T153" s="84">
        <f>N153*P153*Q153*'1. Standard_Cost'!$D$13</f>
        <v>0</v>
      </c>
      <c r="U153" s="84">
        <f>N153*O153*'1. Standard_Cost'!$E$13</f>
        <v>0</v>
      </c>
      <c r="V153" s="86"/>
      <c r="W153" s="86"/>
      <c r="X153" s="86"/>
      <c r="Y153" s="84">
        <f>+V153*((X153*'1. Standard_Cost'!$B$17)+(W153*X153*'1. Standard_Cost'!$C$17))</f>
        <v>0</v>
      </c>
      <c r="Z153" s="86"/>
      <c r="AA153" s="86"/>
      <c r="AB153" s="84">
        <f>+Z153*'1. Standard_Cost'!$B$21+AA153*'1. Standard_Cost'!$C$21</f>
        <v>0</v>
      </c>
      <c r="AC153" s="86"/>
      <c r="AD153" s="86"/>
      <c r="AE153" s="84">
        <f>SUM(AD153,AC153,AB153,Y153,U153,T153,S153,R153)*'1. Standard_Cost'!$B$29</f>
        <v>0</v>
      </c>
      <c r="AF153" s="84">
        <f t="shared" si="241"/>
        <v>0</v>
      </c>
      <c r="AG153" s="86"/>
      <c r="AH153" s="86"/>
      <c r="AI153" s="86"/>
      <c r="AJ153" s="86"/>
      <c r="AK153" s="86"/>
      <c r="AL153" s="86"/>
      <c r="AM153" s="84" t="e">
        <f>AG153*'1. Standard_Cost'!$B$25+'Incremental_Cost Year 1'!#REF!*'1. Standard_Cost'!$C$25+'Incremental_Cost Year 1'!#REF!*'1. Standard_Cost'!$D$25+'Incremental_Cost Year 1'!#REF!+'Incremental_Cost Year 1'!#REF!+AK153</f>
        <v>#REF!</v>
      </c>
      <c r="AN153" s="84" t="e">
        <f>AM153*'1. Standard_Cost'!$C$29</f>
        <v>#REF!</v>
      </c>
      <c r="AO153" s="353"/>
      <c r="AP153" s="158"/>
      <c r="AQ153" s="113">
        <f t="shared" si="242"/>
        <v>0</v>
      </c>
      <c r="AR153" s="113">
        <f t="shared" si="243"/>
        <v>0</v>
      </c>
      <c r="AS153" s="113" t="e">
        <f t="shared" si="244"/>
        <v>#REF!</v>
      </c>
      <c r="AT153" s="113" t="e">
        <f t="shared" si="245"/>
        <v>#REF!</v>
      </c>
      <c r="AU153" s="154"/>
      <c r="AV153" s="154"/>
      <c r="AW153" s="154"/>
      <c r="AX153" s="154"/>
      <c r="AY153" s="154"/>
      <c r="AZ153" s="154"/>
      <c r="BA153" s="154"/>
      <c r="BB153" s="155" t="e">
        <f t="shared" si="246"/>
        <v>#REF!</v>
      </c>
    </row>
    <row r="154" spans="1:54" s="28" customFormat="1" ht="31.15" customHeight="1" outlineLevel="1">
      <c r="A154" s="73"/>
      <c r="B154" s="253"/>
      <c r="C154" s="274"/>
      <c r="D154" s="381" t="s">
        <v>717</v>
      </c>
      <c r="E154" s="94" t="s">
        <v>716</v>
      </c>
      <c r="F154" s="378">
        <v>2024</v>
      </c>
      <c r="G154" s="379">
        <v>2026</v>
      </c>
      <c r="H154" s="380" t="s">
        <v>381</v>
      </c>
      <c r="I154" s="156"/>
      <c r="J154" s="156"/>
      <c r="K154" s="156"/>
      <c r="L154" s="84">
        <f>SUM(L150:L153)</f>
        <v>0</v>
      </c>
      <c r="M154" s="84">
        <f>SUM(M150:M153)</f>
        <v>0</v>
      </c>
      <c r="N154" s="156"/>
      <c r="O154" s="156"/>
      <c r="P154" s="156"/>
      <c r="Q154" s="156"/>
      <c r="R154" s="84">
        <f t="shared" ref="R154:U154" si="247">SUM(R150:R153)</f>
        <v>0</v>
      </c>
      <c r="S154" s="84">
        <f t="shared" si="247"/>
        <v>0</v>
      </c>
      <c r="T154" s="84">
        <f t="shared" si="247"/>
        <v>0</v>
      </c>
      <c r="U154" s="84">
        <f t="shared" si="247"/>
        <v>0</v>
      </c>
      <c r="V154" s="156"/>
      <c r="W154" s="156"/>
      <c r="X154" s="156"/>
      <c r="Y154" s="84">
        <f>SUM(Y150:Y153)</f>
        <v>0</v>
      </c>
      <c r="Z154" s="84">
        <f>SUM(Z150:Z153)</f>
        <v>0</v>
      </c>
      <c r="AA154" s="156"/>
      <c r="AB154" s="84">
        <f>SUM(AB150:AB153)</f>
        <v>0</v>
      </c>
      <c r="AC154" s="84">
        <f>SUM(AC150:AC153)</f>
        <v>0</v>
      </c>
      <c r="AD154" s="84"/>
      <c r="AE154" s="84">
        <f>SUM(AE150:AE153)</f>
        <v>0</v>
      </c>
      <c r="AF154" s="84">
        <f>SUM(AF150:AF153)</f>
        <v>0</v>
      </c>
      <c r="AG154" s="156"/>
      <c r="AH154" s="156"/>
      <c r="AI154" s="156"/>
      <c r="AJ154" s="84">
        <f>SUM(AJ150:AJ153)</f>
        <v>0</v>
      </c>
      <c r="AK154" s="84">
        <f>SUM(AK150:AK153)</f>
        <v>0</v>
      </c>
      <c r="AL154" s="84">
        <f>SUM(AL150:AL153)</f>
        <v>0</v>
      </c>
      <c r="AM154" s="84" t="e">
        <f>SUM(AM150:AM153)</f>
        <v>#REF!</v>
      </c>
      <c r="AN154" s="84" t="e">
        <f>SUM(AN150:AN153)</f>
        <v>#REF!</v>
      </c>
      <c r="AO154" s="157"/>
      <c r="AP154" s="158"/>
      <c r="AQ154" s="84">
        <f>SUM(AQ150:AQ153)</f>
        <v>0</v>
      </c>
      <c r="AR154" s="84">
        <f>SUM(AR150:AR153)</f>
        <v>0</v>
      </c>
      <c r="AS154" s="84" t="e">
        <f t="shared" ref="AS154:AT154" si="248">SUM(AS150:AS153)</f>
        <v>#REF!</v>
      </c>
      <c r="AT154" s="84" t="e">
        <f t="shared" si="248"/>
        <v>#REF!</v>
      </c>
      <c r="AU154" s="84"/>
      <c r="AV154" s="84"/>
      <c r="AW154" s="84"/>
      <c r="AX154" s="84"/>
      <c r="AY154" s="84"/>
      <c r="AZ154" s="84"/>
      <c r="BA154" s="84"/>
      <c r="BB154" s="84" t="e">
        <f t="shared" ref="BB154" si="249">SUM(BB150:BB153)</f>
        <v>#REF!</v>
      </c>
    </row>
    <row r="155" spans="1:54" s="30" customFormat="1" ht="70.150000000000006" customHeight="1">
      <c r="A155" s="78"/>
      <c r="B155" s="556" t="s">
        <v>725</v>
      </c>
      <c r="C155" s="557"/>
      <c r="D155" s="557"/>
      <c r="E155" s="558"/>
      <c r="F155" s="352"/>
      <c r="G155" s="352"/>
      <c r="H155" s="352" t="s">
        <v>169</v>
      </c>
      <c r="I155" s="351"/>
      <c r="J155" s="351"/>
      <c r="K155" s="351"/>
      <c r="L155" s="351">
        <f>SUM(L156,L176)</f>
        <v>0</v>
      </c>
      <c r="M155" s="351">
        <f>SUM(M156,M176)</f>
        <v>0</v>
      </c>
      <c r="N155" s="351"/>
      <c r="O155" s="351"/>
      <c r="P155" s="351"/>
      <c r="Q155" s="351"/>
      <c r="R155" s="351">
        <f t="shared" ref="R155:U155" si="250">SUM(R156,R176)</f>
        <v>0</v>
      </c>
      <c r="S155" s="351">
        <f t="shared" si="250"/>
        <v>0</v>
      </c>
      <c r="T155" s="351">
        <f t="shared" si="250"/>
        <v>0</v>
      </c>
      <c r="U155" s="351">
        <f t="shared" si="250"/>
        <v>0</v>
      </c>
      <c r="V155" s="148"/>
      <c r="W155" s="148"/>
      <c r="X155" s="148"/>
      <c r="Y155" s="351">
        <f t="shared" ref="Y155:AF155" si="251">SUM(Y156,Y176)</f>
        <v>0</v>
      </c>
      <c r="Z155" s="351">
        <f t="shared" si="251"/>
        <v>0</v>
      </c>
      <c r="AA155" s="351">
        <f t="shared" si="251"/>
        <v>0</v>
      </c>
      <c r="AB155" s="351">
        <f t="shared" si="251"/>
        <v>0</v>
      </c>
      <c r="AC155" s="351">
        <f t="shared" si="251"/>
        <v>0</v>
      </c>
      <c r="AD155" s="351">
        <f t="shared" si="251"/>
        <v>0</v>
      </c>
      <c r="AE155" s="351">
        <f t="shared" si="251"/>
        <v>0</v>
      </c>
      <c r="AF155" s="351">
        <f t="shared" si="251"/>
        <v>0</v>
      </c>
      <c r="AG155" s="148"/>
      <c r="AH155" s="148"/>
      <c r="AI155" s="148"/>
      <c r="AJ155" s="351">
        <f t="shared" ref="AJ155:AN155" si="252">SUM(AJ156,AJ176)</f>
        <v>0</v>
      </c>
      <c r="AK155" s="351">
        <f t="shared" si="252"/>
        <v>0</v>
      </c>
      <c r="AL155" s="351">
        <f t="shared" si="252"/>
        <v>0</v>
      </c>
      <c r="AM155" s="351">
        <f t="shared" si="252"/>
        <v>0</v>
      </c>
      <c r="AN155" s="351">
        <f t="shared" si="252"/>
        <v>0</v>
      </c>
      <c r="AO155" s="148"/>
      <c r="AP155" s="149"/>
      <c r="AQ155" s="351">
        <f t="shared" ref="AQ155:BB155" si="253">SUM(AQ156,AQ176)</f>
        <v>0</v>
      </c>
      <c r="AR155" s="351">
        <f t="shared" si="253"/>
        <v>0</v>
      </c>
      <c r="AS155" s="351">
        <f t="shared" si="253"/>
        <v>0</v>
      </c>
      <c r="AT155" s="351">
        <f t="shared" si="253"/>
        <v>0</v>
      </c>
      <c r="AU155" s="351">
        <f t="shared" si="253"/>
        <v>0</v>
      </c>
      <c r="AV155" s="351">
        <f t="shared" si="253"/>
        <v>0</v>
      </c>
      <c r="AW155" s="351">
        <f t="shared" si="253"/>
        <v>0</v>
      </c>
      <c r="AX155" s="351">
        <f t="shared" si="253"/>
        <v>0</v>
      </c>
      <c r="AY155" s="351">
        <f t="shared" si="253"/>
        <v>0</v>
      </c>
      <c r="AZ155" s="351">
        <f t="shared" si="253"/>
        <v>0</v>
      </c>
      <c r="BA155" s="351">
        <f t="shared" si="253"/>
        <v>0</v>
      </c>
      <c r="BB155" s="351">
        <f t="shared" si="253"/>
        <v>0</v>
      </c>
    </row>
    <row r="156" spans="1:54" s="28" customFormat="1" ht="49.15" customHeight="1">
      <c r="A156" s="97"/>
      <c r="B156" s="401"/>
      <c r="C156" s="526" t="s">
        <v>726</v>
      </c>
      <c r="D156" s="527"/>
      <c r="E156" s="528"/>
      <c r="F156" s="130"/>
      <c r="G156" s="191"/>
      <c r="H156" s="98" t="s">
        <v>170</v>
      </c>
      <c r="I156" s="167"/>
      <c r="J156" s="161"/>
      <c r="K156" s="161"/>
      <c r="L156" s="162">
        <f>SUM(L164)</f>
        <v>0</v>
      </c>
      <c r="M156" s="162">
        <f>SUM(M164)</f>
        <v>0</v>
      </c>
      <c r="N156" s="161"/>
      <c r="O156" s="161"/>
      <c r="P156" s="161"/>
      <c r="Q156" s="161"/>
      <c r="R156" s="162">
        <f t="shared" ref="R156:U156" si="254">SUM(R164)</f>
        <v>0</v>
      </c>
      <c r="S156" s="162">
        <f t="shared" si="254"/>
        <v>0</v>
      </c>
      <c r="T156" s="162">
        <f t="shared" si="254"/>
        <v>0</v>
      </c>
      <c r="U156" s="162">
        <f t="shared" si="254"/>
        <v>0</v>
      </c>
      <c r="V156" s="161"/>
      <c r="W156" s="161"/>
      <c r="X156" s="161"/>
      <c r="Y156" s="162">
        <f t="shared" ref="Y156:AF156" si="255">SUM(Y164)</f>
        <v>0</v>
      </c>
      <c r="Z156" s="162">
        <f t="shared" si="255"/>
        <v>0</v>
      </c>
      <c r="AA156" s="162">
        <f t="shared" si="255"/>
        <v>0</v>
      </c>
      <c r="AB156" s="162">
        <f t="shared" si="255"/>
        <v>0</v>
      </c>
      <c r="AC156" s="162">
        <f t="shared" si="255"/>
        <v>0</v>
      </c>
      <c r="AD156" s="162">
        <f t="shared" si="255"/>
        <v>0</v>
      </c>
      <c r="AE156" s="162">
        <f t="shared" si="255"/>
        <v>0</v>
      </c>
      <c r="AF156" s="162">
        <f t="shared" si="255"/>
        <v>0</v>
      </c>
      <c r="AG156" s="162"/>
      <c r="AH156" s="161"/>
      <c r="AI156" s="161"/>
      <c r="AJ156" s="162">
        <f t="shared" ref="AJ156:AN156" si="256">SUM(AJ164)</f>
        <v>0</v>
      </c>
      <c r="AK156" s="162">
        <f t="shared" si="256"/>
        <v>0</v>
      </c>
      <c r="AL156" s="162">
        <f t="shared" si="256"/>
        <v>0</v>
      </c>
      <c r="AM156" s="162">
        <f t="shared" si="256"/>
        <v>0</v>
      </c>
      <c r="AN156" s="162">
        <f t="shared" si="256"/>
        <v>0</v>
      </c>
      <c r="AO156" s="163"/>
      <c r="AP156" s="164"/>
      <c r="AQ156" s="162">
        <f t="shared" ref="AQ156:BB156" si="257">SUM(AQ164)</f>
        <v>0</v>
      </c>
      <c r="AR156" s="162">
        <f t="shared" si="257"/>
        <v>0</v>
      </c>
      <c r="AS156" s="162">
        <f t="shared" si="257"/>
        <v>0</v>
      </c>
      <c r="AT156" s="162">
        <f t="shared" si="257"/>
        <v>0</v>
      </c>
      <c r="AU156" s="162">
        <f t="shared" si="257"/>
        <v>0</v>
      </c>
      <c r="AV156" s="162">
        <f t="shared" si="257"/>
        <v>0</v>
      </c>
      <c r="AW156" s="162">
        <f t="shared" si="257"/>
        <v>0</v>
      </c>
      <c r="AX156" s="162">
        <f t="shared" si="257"/>
        <v>0</v>
      </c>
      <c r="AY156" s="162">
        <f t="shared" si="257"/>
        <v>0</v>
      </c>
      <c r="AZ156" s="162">
        <f t="shared" si="257"/>
        <v>0</v>
      </c>
      <c r="BA156" s="162">
        <f t="shared" si="257"/>
        <v>0</v>
      </c>
      <c r="BB156" s="162">
        <f t="shared" si="257"/>
        <v>0</v>
      </c>
    </row>
    <row r="157" spans="1:54" ht="105">
      <c r="A157" s="32"/>
      <c r="B157" s="244"/>
      <c r="C157" s="385"/>
      <c r="D157" s="386"/>
      <c r="E157" s="387"/>
      <c r="F157" s="396">
        <v>2024</v>
      </c>
      <c r="G157" s="396">
        <v>2024</v>
      </c>
      <c r="H157" s="399" t="s">
        <v>776</v>
      </c>
      <c r="I157" s="87"/>
      <c r="J157" s="83"/>
      <c r="K157" s="83"/>
      <c r="L157" s="82" t="str">
        <f>IF(I157&lt;&gt;0,((VLOOKUP(I157,'1. Standard_Cost'!$B$4:$D$9,2)+VLOOKUP(I157,'1. Standard_Cost'!$B$4:$D$9,3))*J157*K157),"0")</f>
        <v>0</v>
      </c>
      <c r="M157" s="82">
        <f>L157*'1. Standard_Cost'!$F$4</f>
        <v>0</v>
      </c>
      <c r="N157" s="83"/>
      <c r="O157" s="83"/>
      <c r="P157" s="83"/>
      <c r="Q157" s="83"/>
      <c r="R157" s="84">
        <f>'1. Standard_Cost'!$B$13*N157*P157</f>
        <v>0</v>
      </c>
      <c r="S157" s="84">
        <f>N157*O157*P157*'1. Standard_Cost'!$C$13</f>
        <v>0</v>
      </c>
      <c r="T157" s="84">
        <f>N157*P157*Q157*'1. Standard_Cost'!$D$13</f>
        <v>0</v>
      </c>
      <c r="U157" s="84">
        <f>N157*O157*'1. Standard_Cost'!$E$13</f>
        <v>0</v>
      </c>
      <c r="V157" s="83"/>
      <c r="W157" s="83"/>
      <c r="X157" s="83"/>
      <c r="Y157" s="84">
        <f>+V157*((X157*'1. Standard_Cost'!$B$17)+(W157*X157*'1. Standard_Cost'!$C$17))</f>
        <v>0</v>
      </c>
      <c r="Z157" s="83"/>
      <c r="AA157" s="83"/>
      <c r="AB157" s="84">
        <f>+Z157*'1. Standard_Cost'!$B$21+AA157*'1. Standard_Cost'!$C$21</f>
        <v>0</v>
      </c>
      <c r="AC157" s="85"/>
      <c r="AD157" s="86"/>
      <c r="AE157" s="84">
        <f>SUM(AD157,AC157,AB157,Y157,U157,T157,S157,R157)*'1. Standard_Cost'!$B$29</f>
        <v>0</v>
      </c>
      <c r="AF157" s="84">
        <f t="shared" ref="AF157:AF161" si="258">SUM(AE157,AD157,AC157,AB157,Y157,U157,T157,S157,R157)</f>
        <v>0</v>
      </c>
      <c r="AG157" s="83"/>
      <c r="AH157" s="83"/>
      <c r="AI157" s="83"/>
      <c r="AJ157" s="87"/>
      <c r="AK157" s="87"/>
      <c r="AL157" s="87"/>
      <c r="AM157" s="84">
        <f>AG157*'1. Standard_Cost'!$B$25+'Incremental_Cost Year 6'!AH157*'1. Standard_Cost'!$C$25+'Incremental_Cost Year 6'!AI157*'1. Standard_Cost'!$D$25+'Incremental_Cost Year 6'!AJ157+'Incremental_Cost Year 6'!AL157+AK157</f>
        <v>0</v>
      </c>
      <c r="AN157" s="84">
        <f>AM157*'1. Standard_Cost'!$C$29</f>
        <v>0</v>
      </c>
      <c r="AO157" s="87"/>
      <c r="AP157" s="144"/>
      <c r="AQ157" s="113">
        <f t="shared" ref="AQ157:AQ161" si="259">L157+M157</f>
        <v>0</v>
      </c>
      <c r="AR157" s="113">
        <f t="shared" ref="AR157:AR161" si="260">AF157</f>
        <v>0</v>
      </c>
      <c r="AS157" s="113">
        <f t="shared" ref="AS157:AS161" si="261">AM157+AN157</f>
        <v>0</v>
      </c>
      <c r="AT157" s="113">
        <f t="shared" ref="AT157:AT161" si="262">SUM(AQ157,AR157,AS157)</f>
        <v>0</v>
      </c>
      <c r="AU157" s="154"/>
      <c r="AV157" s="154"/>
      <c r="AW157" s="154"/>
      <c r="AX157" s="154"/>
      <c r="AY157" s="154"/>
      <c r="AZ157" s="154"/>
      <c r="BA157" s="154"/>
      <c r="BB157" s="155">
        <f t="shared" ref="BB157:BB161" si="263">SUM(AU157:BA157)-AT157</f>
        <v>0</v>
      </c>
    </row>
    <row r="158" spans="1:54" ht="110.25">
      <c r="A158" s="32"/>
      <c r="B158" s="39"/>
      <c r="C158" s="388"/>
      <c r="D158" s="389"/>
      <c r="E158" s="390"/>
      <c r="F158" s="396">
        <v>2024</v>
      </c>
      <c r="G158" s="396">
        <v>2026</v>
      </c>
      <c r="H158" s="400" t="s">
        <v>778</v>
      </c>
      <c r="I158" s="87"/>
      <c r="J158" s="83"/>
      <c r="K158" s="83"/>
      <c r="L158" s="82" t="str">
        <f>IF(I158&lt;&gt;0,((VLOOKUP(I158,'1. Standard_Cost'!$B$4:$D$9,2)+VLOOKUP(I158,'1. Standard_Cost'!$B$4:$D$9,3))*J158*K158),"0")</f>
        <v>0</v>
      </c>
      <c r="M158" s="82">
        <f>L158*'1. Standard_Cost'!$F$4</f>
        <v>0</v>
      </c>
      <c r="N158" s="83"/>
      <c r="O158" s="83"/>
      <c r="P158" s="83"/>
      <c r="Q158" s="83"/>
      <c r="R158" s="84">
        <f>'1. Standard_Cost'!$B$13*N158*P158</f>
        <v>0</v>
      </c>
      <c r="S158" s="84">
        <f>N158*O158*P158*'1. Standard_Cost'!$C$13</f>
        <v>0</v>
      </c>
      <c r="T158" s="84">
        <f>N158*P158*Q158*'1. Standard_Cost'!$D$13</f>
        <v>0</v>
      </c>
      <c r="U158" s="84">
        <f>N158*O158*'1. Standard_Cost'!$E$13</f>
        <v>0</v>
      </c>
      <c r="V158" s="83"/>
      <c r="W158" s="83"/>
      <c r="X158" s="83"/>
      <c r="Y158" s="84">
        <f>+V158*((X158*'1. Standard_Cost'!$B$17)+(W158*X158*'1. Standard_Cost'!$C$17))</f>
        <v>0</v>
      </c>
      <c r="Z158" s="83"/>
      <c r="AA158" s="83"/>
      <c r="AB158" s="84">
        <f>+Z158*'1. Standard_Cost'!$B$21+AA158*'1. Standard_Cost'!$C$21</f>
        <v>0</v>
      </c>
      <c r="AC158" s="85"/>
      <c r="AD158" s="86"/>
      <c r="AE158" s="84">
        <f>SUM(AD158,AC158,AB158,Y158,U158,T158,S158,R158)*'1. Standard_Cost'!$B$29</f>
        <v>0</v>
      </c>
      <c r="AF158" s="84">
        <f t="shared" si="258"/>
        <v>0</v>
      </c>
      <c r="AG158" s="83"/>
      <c r="AH158" s="83"/>
      <c r="AI158" s="83"/>
      <c r="AJ158" s="87"/>
      <c r="AK158" s="87"/>
      <c r="AL158" s="87"/>
      <c r="AM158" s="84">
        <f>AG158*'1. Standard_Cost'!$B$25+'Incremental_Cost Year 6'!AH158*'1. Standard_Cost'!$C$25+'Incremental_Cost Year 6'!AI158*'1. Standard_Cost'!$D$25+'Incremental_Cost Year 6'!AJ158+'Incremental_Cost Year 6'!AL158+AK158</f>
        <v>0</v>
      </c>
      <c r="AN158" s="84">
        <f>AM158*'1. Standard_Cost'!$C$29</f>
        <v>0</v>
      </c>
      <c r="AO158" s="87"/>
      <c r="AP158" s="144"/>
      <c r="AQ158" s="113">
        <f t="shared" si="259"/>
        <v>0</v>
      </c>
      <c r="AR158" s="113">
        <f t="shared" si="260"/>
        <v>0</v>
      </c>
      <c r="AS158" s="113">
        <f t="shared" si="261"/>
        <v>0</v>
      </c>
      <c r="AT158" s="113">
        <f t="shared" si="262"/>
        <v>0</v>
      </c>
      <c r="AU158" s="154"/>
      <c r="AV158" s="154"/>
      <c r="AW158" s="154"/>
      <c r="AX158" s="154"/>
      <c r="AY158" s="154"/>
      <c r="AZ158" s="154"/>
      <c r="BA158" s="154"/>
      <c r="BB158" s="155">
        <f t="shared" si="263"/>
        <v>0</v>
      </c>
    </row>
    <row r="159" spans="1:54" ht="90">
      <c r="A159" s="32"/>
      <c r="B159" s="39"/>
      <c r="C159" s="388"/>
      <c r="D159" s="389"/>
      <c r="E159" s="390"/>
      <c r="F159" s="396">
        <v>2024</v>
      </c>
      <c r="G159" s="396">
        <v>2025</v>
      </c>
      <c r="H159" s="399" t="s">
        <v>783</v>
      </c>
      <c r="I159" s="87"/>
      <c r="J159" s="83"/>
      <c r="K159" s="83"/>
      <c r="L159" s="82" t="str">
        <f>IF(I159&lt;&gt;0,((VLOOKUP(I159,'1. Standard_Cost'!$B$4:$D$9,2)+VLOOKUP(I159,'1. Standard_Cost'!$B$4:$D$9,3))*J159*K159),"0")</f>
        <v>0</v>
      </c>
      <c r="M159" s="82">
        <f>L159*'1. Standard_Cost'!$F$4</f>
        <v>0</v>
      </c>
      <c r="N159" s="83"/>
      <c r="O159" s="83"/>
      <c r="P159" s="83"/>
      <c r="Q159" s="83"/>
      <c r="R159" s="84">
        <f>'1. Standard_Cost'!$B$13*N159*P159</f>
        <v>0</v>
      </c>
      <c r="S159" s="84">
        <f>N159*O159*P159*'1. Standard_Cost'!$C$13</f>
        <v>0</v>
      </c>
      <c r="T159" s="84">
        <f>N159*P159*Q159*'1. Standard_Cost'!$D$13</f>
        <v>0</v>
      </c>
      <c r="U159" s="84">
        <f>N159*O159*'1. Standard_Cost'!$E$13</f>
        <v>0</v>
      </c>
      <c r="V159" s="83"/>
      <c r="W159" s="83"/>
      <c r="X159" s="83"/>
      <c r="Y159" s="84">
        <f>+V159*((X159*'1. Standard_Cost'!$B$17)+(W159*X159*'1. Standard_Cost'!$C$17))</f>
        <v>0</v>
      </c>
      <c r="Z159" s="83"/>
      <c r="AA159" s="83"/>
      <c r="AB159" s="84">
        <f>+Z159*'1. Standard_Cost'!$B$21+AA159*'1. Standard_Cost'!$C$21</f>
        <v>0</v>
      </c>
      <c r="AC159" s="85"/>
      <c r="AD159" s="86"/>
      <c r="AE159" s="84">
        <f>SUM(AD159,AC159,AB159,Y159,U159,T159,S159,R159)*'1. Standard_Cost'!$B$29</f>
        <v>0</v>
      </c>
      <c r="AF159" s="84">
        <f t="shared" si="258"/>
        <v>0</v>
      </c>
      <c r="AG159" s="83"/>
      <c r="AH159" s="83"/>
      <c r="AI159" s="83"/>
      <c r="AJ159" s="87"/>
      <c r="AK159" s="87"/>
      <c r="AL159" s="87"/>
      <c r="AM159" s="84">
        <f>AG159*'1. Standard_Cost'!$B$25+'Incremental_Cost Year 6'!AH159*'1. Standard_Cost'!$C$25+'Incremental_Cost Year 6'!AI159*'1. Standard_Cost'!$D$25+'Incremental_Cost Year 6'!AJ159+'Incremental_Cost Year 6'!AL159+AK159</f>
        <v>0</v>
      </c>
      <c r="AN159" s="84">
        <f>AM159*'1. Standard_Cost'!$C$29</f>
        <v>0</v>
      </c>
      <c r="AO159" s="87"/>
      <c r="AP159" s="144"/>
      <c r="AQ159" s="113">
        <f t="shared" si="259"/>
        <v>0</v>
      </c>
      <c r="AR159" s="113">
        <f t="shared" si="260"/>
        <v>0</v>
      </c>
      <c r="AS159" s="113">
        <f t="shared" si="261"/>
        <v>0</v>
      </c>
      <c r="AT159" s="113">
        <f t="shared" si="262"/>
        <v>0</v>
      </c>
      <c r="AU159" s="154"/>
      <c r="AV159" s="154"/>
      <c r="AW159" s="154"/>
      <c r="AX159" s="154"/>
      <c r="AY159" s="154"/>
      <c r="AZ159" s="154"/>
      <c r="BA159" s="154"/>
      <c r="BB159" s="155">
        <f t="shared" si="263"/>
        <v>0</v>
      </c>
    </row>
    <row r="160" spans="1:54" ht="90">
      <c r="A160" s="32"/>
      <c r="B160" s="39"/>
      <c r="C160" s="388"/>
      <c r="D160" s="389"/>
      <c r="E160" s="390"/>
      <c r="F160" s="396">
        <v>2025</v>
      </c>
      <c r="G160" s="396">
        <v>2026</v>
      </c>
      <c r="H160" s="399" t="s">
        <v>784</v>
      </c>
      <c r="I160" s="87"/>
      <c r="J160" s="83"/>
      <c r="K160" s="83"/>
      <c r="L160" s="82" t="str">
        <f>IF(I160&lt;&gt;0,((VLOOKUP(I160,'1. Standard_Cost'!$B$4:$D$9,2)+VLOOKUP(I160,'1. Standard_Cost'!$B$4:$D$9,3))*J160*K160),"0")</f>
        <v>0</v>
      </c>
      <c r="M160" s="82">
        <f>L160*'1. Standard_Cost'!$F$4</f>
        <v>0</v>
      </c>
      <c r="N160" s="83"/>
      <c r="O160" s="83"/>
      <c r="P160" s="83"/>
      <c r="Q160" s="83"/>
      <c r="R160" s="84">
        <f>'1. Standard_Cost'!$B$13*N160*P160</f>
        <v>0</v>
      </c>
      <c r="S160" s="84">
        <f>N160*O160*P160*'1. Standard_Cost'!$C$13</f>
        <v>0</v>
      </c>
      <c r="T160" s="84">
        <f>N160*P160*Q160*'1. Standard_Cost'!$D$13</f>
        <v>0</v>
      </c>
      <c r="U160" s="84">
        <f>N160*O160*'1. Standard_Cost'!$E$13</f>
        <v>0</v>
      </c>
      <c r="V160" s="83"/>
      <c r="W160" s="83"/>
      <c r="X160" s="83"/>
      <c r="Y160" s="84">
        <f>+V160*((X160*'1. Standard_Cost'!$B$17)+(W160*X160*'1. Standard_Cost'!$C$17))</f>
        <v>0</v>
      </c>
      <c r="Z160" s="83"/>
      <c r="AA160" s="83"/>
      <c r="AB160" s="84">
        <f>+Z160*'1. Standard_Cost'!$B$21+AA160*'1. Standard_Cost'!$C$21</f>
        <v>0</v>
      </c>
      <c r="AC160" s="85"/>
      <c r="AD160" s="86"/>
      <c r="AE160" s="84">
        <f>SUM(AD160,AC160,AB160,Y160,U160,T160,S160,R160)*'1. Standard_Cost'!$B$29</f>
        <v>0</v>
      </c>
      <c r="AF160" s="84">
        <f t="shared" si="258"/>
        <v>0</v>
      </c>
      <c r="AG160" s="83"/>
      <c r="AH160" s="83"/>
      <c r="AI160" s="83"/>
      <c r="AJ160" s="87"/>
      <c r="AK160" s="87"/>
      <c r="AL160" s="87"/>
      <c r="AM160" s="84">
        <f>AG160*'1. Standard_Cost'!$B$25+'Incremental_Cost Year 6'!AH160*'1. Standard_Cost'!$C$25+'Incremental_Cost Year 6'!AI160*'1. Standard_Cost'!$D$25+'Incremental_Cost Year 6'!AJ160+'Incremental_Cost Year 6'!AL160+AK160</f>
        <v>0</v>
      </c>
      <c r="AN160" s="84">
        <f>AM160*'1. Standard_Cost'!$C$29</f>
        <v>0</v>
      </c>
      <c r="AO160" s="87"/>
      <c r="AP160" s="144"/>
      <c r="AQ160" s="113">
        <f t="shared" si="259"/>
        <v>0</v>
      </c>
      <c r="AR160" s="113">
        <f t="shared" si="260"/>
        <v>0</v>
      </c>
      <c r="AS160" s="113">
        <f t="shared" si="261"/>
        <v>0</v>
      </c>
      <c r="AT160" s="113">
        <f t="shared" si="262"/>
        <v>0</v>
      </c>
      <c r="AU160" s="154"/>
      <c r="AV160" s="154"/>
      <c r="AW160" s="154"/>
      <c r="AX160" s="154"/>
      <c r="AY160" s="154"/>
      <c r="AZ160" s="154"/>
      <c r="BA160" s="154"/>
      <c r="BB160" s="155">
        <f t="shared" si="263"/>
        <v>0</v>
      </c>
    </row>
    <row r="161" spans="1:54" ht="93">
      <c r="A161" s="32"/>
      <c r="B161" s="391"/>
      <c r="C161" s="392"/>
      <c r="D161" s="393"/>
      <c r="E161" s="394"/>
      <c r="F161" s="396">
        <v>2024</v>
      </c>
      <c r="G161" s="396">
        <v>2024</v>
      </c>
      <c r="H161" s="399" t="s">
        <v>785</v>
      </c>
      <c r="I161" s="87"/>
      <c r="J161" s="83"/>
      <c r="K161" s="83"/>
      <c r="L161" s="82" t="str">
        <f>IF(I161&lt;&gt;0,((VLOOKUP(I161,'1. Standard_Cost'!$B$4:$D$9,2)+VLOOKUP(I161,'1. Standard_Cost'!$B$4:$D$9,3))*J161*K161),"0")</f>
        <v>0</v>
      </c>
      <c r="M161" s="82">
        <f>L161*'1. Standard_Cost'!$F$4</f>
        <v>0</v>
      </c>
      <c r="N161" s="83"/>
      <c r="O161" s="83"/>
      <c r="P161" s="83"/>
      <c r="Q161" s="83"/>
      <c r="R161" s="84">
        <f>'1. Standard_Cost'!$B$13*N161*P161</f>
        <v>0</v>
      </c>
      <c r="S161" s="84">
        <f>N161*O161*P161*'1. Standard_Cost'!$C$13</f>
        <v>0</v>
      </c>
      <c r="T161" s="84">
        <f>N161*P161*Q161*'1. Standard_Cost'!$D$13</f>
        <v>0</v>
      </c>
      <c r="U161" s="84">
        <f>N161*O161*'1. Standard_Cost'!$E$13</f>
        <v>0</v>
      </c>
      <c r="V161" s="83"/>
      <c r="W161" s="83"/>
      <c r="X161" s="83"/>
      <c r="Y161" s="84">
        <f>+V161*((X161*'1. Standard_Cost'!$B$17)+(W161*X161*'1. Standard_Cost'!$C$17))</f>
        <v>0</v>
      </c>
      <c r="Z161" s="83"/>
      <c r="AA161" s="83"/>
      <c r="AB161" s="84">
        <f>+Z161*'1. Standard_Cost'!$B$21+AA161*'1. Standard_Cost'!$C$21</f>
        <v>0</v>
      </c>
      <c r="AC161" s="85"/>
      <c r="AD161" s="86"/>
      <c r="AE161" s="84">
        <f>SUM(AD161,AC161,AB161,Y161,U161,T161,S161,R161)*'1. Standard_Cost'!$B$29</f>
        <v>0</v>
      </c>
      <c r="AF161" s="84">
        <f t="shared" si="258"/>
        <v>0</v>
      </c>
      <c r="AG161" s="83"/>
      <c r="AH161" s="83"/>
      <c r="AI161" s="83"/>
      <c r="AJ161" s="87"/>
      <c r="AK161" s="87"/>
      <c r="AL161" s="87"/>
      <c r="AM161" s="84">
        <f>AG161*'1. Standard_Cost'!$B$25+'Incremental_Cost Year 6'!AH161*'1. Standard_Cost'!$C$25+'Incremental_Cost Year 6'!AI161*'1. Standard_Cost'!$D$25+'Incremental_Cost Year 6'!AJ161+'Incremental_Cost Year 6'!AL161+AK161</f>
        <v>0</v>
      </c>
      <c r="AN161" s="84">
        <f>AM161*'1. Standard_Cost'!$C$29</f>
        <v>0</v>
      </c>
      <c r="AO161" s="87"/>
      <c r="AP161" s="144"/>
      <c r="AQ161" s="113">
        <f t="shared" si="259"/>
        <v>0</v>
      </c>
      <c r="AR161" s="113">
        <f t="shared" si="260"/>
        <v>0</v>
      </c>
      <c r="AS161" s="113">
        <f t="shared" si="261"/>
        <v>0</v>
      </c>
      <c r="AT161" s="113">
        <f t="shared" si="262"/>
        <v>0</v>
      </c>
      <c r="AU161" s="154"/>
      <c r="AV161" s="154"/>
      <c r="AW161" s="154"/>
      <c r="AX161" s="154"/>
      <c r="AY161" s="154"/>
      <c r="AZ161" s="154"/>
      <c r="BA161" s="154"/>
      <c r="BB161" s="155">
        <f t="shared" si="263"/>
        <v>0</v>
      </c>
    </row>
    <row r="162" spans="1:54" ht="26.25">
      <c r="A162" s="32"/>
      <c r="B162" s="397"/>
      <c r="C162" s="398"/>
      <c r="D162" s="395" t="s">
        <v>538</v>
      </c>
      <c r="E162" s="263" t="s">
        <v>727</v>
      </c>
      <c r="F162" s="395"/>
      <c r="G162" s="395"/>
      <c r="H162" s="395" t="s">
        <v>171</v>
      </c>
      <c r="I162" s="156"/>
      <c r="J162" s="156"/>
      <c r="K162" s="156"/>
      <c r="L162" s="84">
        <f>SUM(L157:L161)</f>
        <v>0</v>
      </c>
      <c r="M162" s="84">
        <f>SUM(M157:M161)</f>
        <v>0</v>
      </c>
      <c r="N162" s="156"/>
      <c r="O162" s="156"/>
      <c r="P162" s="156"/>
      <c r="Q162" s="156"/>
      <c r="R162" s="84">
        <f t="shared" ref="R162:U162" si="264">SUM(R157:R161)</f>
        <v>0</v>
      </c>
      <c r="S162" s="84">
        <f t="shared" si="264"/>
        <v>0</v>
      </c>
      <c r="T162" s="84">
        <f t="shared" si="264"/>
        <v>0</v>
      </c>
      <c r="U162" s="84">
        <f t="shared" si="264"/>
        <v>0</v>
      </c>
      <c r="V162" s="156"/>
      <c r="W162" s="156"/>
      <c r="X162" s="156"/>
      <c r="Y162" s="84">
        <f>SUM(Y157:Y161)</f>
        <v>0</v>
      </c>
      <c r="Z162" s="84"/>
      <c r="AA162" s="156"/>
      <c r="AB162" s="84">
        <f>SUM(AB157:AB161)</f>
        <v>0</v>
      </c>
      <c r="AC162" s="84">
        <f t="shared" ref="AC162:AF162" si="265">SUM(AC157:AC161)</f>
        <v>0</v>
      </c>
      <c r="AD162" s="84">
        <f t="shared" si="265"/>
        <v>0</v>
      </c>
      <c r="AE162" s="84">
        <f t="shared" si="265"/>
        <v>0</v>
      </c>
      <c r="AF162" s="84">
        <f t="shared" si="265"/>
        <v>0</v>
      </c>
      <c r="AG162" s="156"/>
      <c r="AH162" s="156"/>
      <c r="AI162" s="156"/>
      <c r="AJ162" s="84">
        <f t="shared" ref="AJ162" si="266">SUM(AJ157:AJ161)</f>
        <v>0</v>
      </c>
      <c r="AK162" s="84">
        <f t="shared" ref="AK162" si="267">SUM(AK157:AK161)</f>
        <v>0</v>
      </c>
      <c r="AL162" s="84">
        <f t="shared" ref="AL162" si="268">SUM(AL157:AL161)</f>
        <v>0</v>
      </c>
      <c r="AM162" s="84">
        <f t="shared" ref="AM162" si="269">SUM(AM157:AM161)</f>
        <v>0</v>
      </c>
      <c r="AN162" s="84">
        <f t="shared" ref="AN162" si="270">SUM(AN157:AN161)</f>
        <v>0</v>
      </c>
      <c r="AO162" s="157"/>
      <c r="AP162" s="158"/>
      <c r="AQ162" s="84">
        <f t="shared" ref="AQ162" si="271">SUM(AQ157:AQ161)</f>
        <v>0</v>
      </c>
      <c r="AR162" s="84">
        <f t="shared" ref="AR162" si="272">SUM(AR157:AR161)</f>
        <v>0</v>
      </c>
      <c r="AS162" s="84">
        <f t="shared" ref="AS162" si="273">SUM(AS157:AS161)</f>
        <v>0</v>
      </c>
      <c r="AT162" s="84">
        <f t="shared" ref="AT162" si="274">SUM(AT157:AT161)</f>
        <v>0</v>
      </c>
      <c r="AU162" s="84">
        <f t="shared" ref="AU162" si="275">SUM(AU157:AU161)</f>
        <v>0</v>
      </c>
      <c r="AV162" s="84">
        <f t="shared" ref="AV162" si="276">SUM(AV157:AV161)</f>
        <v>0</v>
      </c>
      <c r="AW162" s="84">
        <f t="shared" ref="AW162" si="277">SUM(AW157:AW161)</f>
        <v>0</v>
      </c>
      <c r="AX162" s="84">
        <f t="shared" ref="AX162" si="278">SUM(AX157:AX161)</f>
        <v>0</v>
      </c>
      <c r="AY162" s="84">
        <f t="shared" ref="AY162" si="279">SUM(AY157:AY161)</f>
        <v>0</v>
      </c>
      <c r="AZ162" s="84">
        <f t="shared" ref="AZ162" si="280">SUM(AZ157:AZ161)</f>
        <v>0</v>
      </c>
      <c r="BA162" s="84">
        <f t="shared" ref="BA162" si="281">SUM(BA157:BA161)</f>
        <v>0</v>
      </c>
      <c r="BB162" s="84">
        <f t="shared" ref="BB162" si="282">SUM(BB157:BB161)</f>
        <v>0</v>
      </c>
    </row>
    <row r="163" spans="1:54" ht="110.25">
      <c r="A163" s="32"/>
      <c r="B163" s="244"/>
      <c r="C163" s="385"/>
      <c r="D163" s="386"/>
      <c r="E163" s="387"/>
      <c r="F163" s="402">
        <v>2024</v>
      </c>
      <c r="G163" s="402">
        <v>2024</v>
      </c>
      <c r="H163" s="404" t="s">
        <v>787</v>
      </c>
      <c r="I163" s="87"/>
      <c r="J163" s="83"/>
      <c r="K163" s="83"/>
      <c r="L163" s="82" t="str">
        <f>IF(I163&lt;&gt;0,((VLOOKUP(I163,'1. Standard_Cost'!$B$4:$D$9,2)+VLOOKUP(I163,'1. Standard_Cost'!$B$4:$D$9,3))*J163*K163),"0")</f>
        <v>0</v>
      </c>
      <c r="M163" s="82">
        <f>L163*'1. Standard_Cost'!$F$4</f>
        <v>0</v>
      </c>
      <c r="N163" s="83"/>
      <c r="O163" s="83"/>
      <c r="P163" s="83"/>
      <c r="Q163" s="83"/>
      <c r="R163" s="84">
        <f>'1. Standard_Cost'!$B$13*N163*P163</f>
        <v>0</v>
      </c>
      <c r="S163" s="84">
        <f>N163*O163*P163*'1. Standard_Cost'!$C$13</f>
        <v>0</v>
      </c>
      <c r="T163" s="84">
        <f>N163*P163*Q163*'1. Standard_Cost'!$D$13</f>
        <v>0</v>
      </c>
      <c r="U163" s="84">
        <f>N163*O163*'1. Standard_Cost'!$E$13</f>
        <v>0</v>
      </c>
      <c r="V163" s="83"/>
      <c r="W163" s="83"/>
      <c r="X163" s="83"/>
      <c r="Y163" s="84">
        <f>+V163*((X163*'1. Standard_Cost'!$B$17)+(W163*X163*'1. Standard_Cost'!$C$17))</f>
        <v>0</v>
      </c>
      <c r="Z163" s="83"/>
      <c r="AA163" s="83"/>
      <c r="AB163" s="84">
        <f>+Z163*'1. Standard_Cost'!$B$21+AA163*'1. Standard_Cost'!$C$21</f>
        <v>0</v>
      </c>
      <c r="AC163" s="85"/>
      <c r="AD163" s="86"/>
      <c r="AE163" s="84">
        <f>SUM(AD163,AC163,AB163,Y163,U163,T163,S163,R163)*'1. Standard_Cost'!$B$29</f>
        <v>0</v>
      </c>
      <c r="AF163" s="84">
        <f t="shared" ref="AF163:AF166" si="283">SUM(AE163,AD163,AC163,AB163,Y163,U163,T163,S163,R163)</f>
        <v>0</v>
      </c>
      <c r="AG163" s="83"/>
      <c r="AH163" s="83"/>
      <c r="AI163" s="83"/>
      <c r="AJ163" s="87"/>
      <c r="AK163" s="87"/>
      <c r="AL163" s="87"/>
      <c r="AM163" s="84">
        <f>AG163*'1. Standard_Cost'!$B$25+'Incremental_Cost Year 6'!AH163*'1. Standard_Cost'!$C$25+'Incremental_Cost Year 6'!AI163*'1. Standard_Cost'!$D$25+'Incremental_Cost Year 6'!AJ163+'Incremental_Cost Year 6'!AL163+AK163</f>
        <v>0</v>
      </c>
      <c r="AN163" s="84">
        <f>AM163*'1. Standard_Cost'!$C$29</f>
        <v>0</v>
      </c>
      <c r="AO163" s="87"/>
      <c r="AP163" s="144"/>
      <c r="AQ163" s="113">
        <f t="shared" ref="AQ163:AQ166" si="284">L163+M163</f>
        <v>0</v>
      </c>
      <c r="AR163" s="113">
        <f t="shared" ref="AR163:AR166" si="285">AF163</f>
        <v>0</v>
      </c>
      <c r="AS163" s="113">
        <f t="shared" ref="AS163:AS166" si="286">AM163+AN163</f>
        <v>0</v>
      </c>
      <c r="AT163" s="113">
        <f t="shared" ref="AT163:AT166" si="287">SUM(AQ163,AR163,AS163)</f>
        <v>0</v>
      </c>
      <c r="AU163" s="154"/>
      <c r="AV163" s="154"/>
      <c r="AW163" s="154"/>
      <c r="AX163" s="154"/>
      <c r="AY163" s="154"/>
      <c r="AZ163" s="154"/>
      <c r="BA163" s="154"/>
      <c r="BB163" s="155">
        <f t="shared" ref="BB163:BB166" si="288">SUM(AU163:BA163)-AT163</f>
        <v>0</v>
      </c>
    </row>
    <row r="164" spans="1:54" ht="60">
      <c r="A164" s="32"/>
      <c r="B164" s="39"/>
      <c r="C164" s="388"/>
      <c r="D164" s="389"/>
      <c r="E164" s="390"/>
      <c r="F164" s="402">
        <v>2024</v>
      </c>
      <c r="G164" s="402">
        <v>2026</v>
      </c>
      <c r="H164" s="399" t="s">
        <v>788</v>
      </c>
      <c r="I164" s="87"/>
      <c r="J164" s="83"/>
      <c r="K164" s="83"/>
      <c r="L164" s="82" t="str">
        <f>IF(I164&lt;&gt;0,((VLOOKUP(I164,'1. Standard_Cost'!$B$4:$D$9,2)+VLOOKUP(I164,'1. Standard_Cost'!$B$4:$D$9,3))*J164*K164),"0")</f>
        <v>0</v>
      </c>
      <c r="M164" s="82">
        <f>L164*'1. Standard_Cost'!$F$4</f>
        <v>0</v>
      </c>
      <c r="N164" s="83"/>
      <c r="O164" s="83"/>
      <c r="P164" s="83"/>
      <c r="Q164" s="83"/>
      <c r="R164" s="84">
        <f>'1. Standard_Cost'!$B$13*N164*P164</f>
        <v>0</v>
      </c>
      <c r="S164" s="84">
        <f>N164*O164*P164*'1. Standard_Cost'!$C$13</f>
        <v>0</v>
      </c>
      <c r="T164" s="84">
        <f>N164*P164*Q164*'1. Standard_Cost'!$D$13</f>
        <v>0</v>
      </c>
      <c r="U164" s="84">
        <f>N164*O164*'1. Standard_Cost'!$E$13</f>
        <v>0</v>
      </c>
      <c r="V164" s="83"/>
      <c r="W164" s="83"/>
      <c r="X164" s="83"/>
      <c r="Y164" s="84">
        <f>+V164*((X164*'1. Standard_Cost'!$B$17)+(W164*X164*'1. Standard_Cost'!$C$17))</f>
        <v>0</v>
      </c>
      <c r="Z164" s="83"/>
      <c r="AA164" s="83"/>
      <c r="AB164" s="84">
        <f>+Z164*'1. Standard_Cost'!$B$21+AA164*'1. Standard_Cost'!$C$21</f>
        <v>0</v>
      </c>
      <c r="AC164" s="85"/>
      <c r="AD164" s="86"/>
      <c r="AE164" s="84">
        <f>SUM(AD164,AC164,AB164,Y164,U164,T164,S164,R164)*'1. Standard_Cost'!$B$29</f>
        <v>0</v>
      </c>
      <c r="AF164" s="84">
        <f t="shared" si="283"/>
        <v>0</v>
      </c>
      <c r="AG164" s="83"/>
      <c r="AH164" s="83"/>
      <c r="AI164" s="83"/>
      <c r="AJ164" s="87"/>
      <c r="AK164" s="87"/>
      <c r="AL164" s="87"/>
      <c r="AM164" s="84">
        <f>AG164*'1. Standard_Cost'!$B$25+'Incremental_Cost Year 6'!AH164*'1. Standard_Cost'!$C$25+'Incremental_Cost Year 6'!AI164*'1. Standard_Cost'!$D$25+'Incremental_Cost Year 6'!AJ164+'Incremental_Cost Year 6'!AL164+AK164</f>
        <v>0</v>
      </c>
      <c r="AN164" s="84">
        <f>AM164*'1. Standard_Cost'!$C$29</f>
        <v>0</v>
      </c>
      <c r="AO164" s="87"/>
      <c r="AP164" s="144"/>
      <c r="AQ164" s="113">
        <f t="shared" si="284"/>
        <v>0</v>
      </c>
      <c r="AR164" s="113">
        <f t="shared" si="285"/>
        <v>0</v>
      </c>
      <c r="AS164" s="113">
        <f t="shared" si="286"/>
        <v>0</v>
      </c>
      <c r="AT164" s="113">
        <f t="shared" si="287"/>
        <v>0</v>
      </c>
      <c r="AU164" s="154"/>
      <c r="AV164" s="154"/>
      <c r="AW164" s="154"/>
      <c r="AX164" s="154"/>
      <c r="AY164" s="154"/>
      <c r="AZ164" s="154"/>
      <c r="BA164" s="154"/>
      <c r="BB164" s="155">
        <f t="shared" si="288"/>
        <v>0</v>
      </c>
    </row>
    <row r="165" spans="1:54" ht="78.75">
      <c r="A165" s="32"/>
      <c r="B165" s="39"/>
      <c r="C165" s="388"/>
      <c r="D165" s="389"/>
      <c r="E165" s="390"/>
      <c r="F165" s="402">
        <v>2024</v>
      </c>
      <c r="G165" s="402">
        <v>2025</v>
      </c>
      <c r="H165" s="404" t="s">
        <v>789</v>
      </c>
      <c r="I165" s="87"/>
      <c r="J165" s="83"/>
      <c r="K165" s="83"/>
      <c r="L165" s="82" t="str">
        <f>IF(I165&lt;&gt;0,((VLOOKUP(I165,'1. Standard_Cost'!$B$4:$D$9,2)+VLOOKUP(I165,'1. Standard_Cost'!$B$4:$D$9,3))*J165*K165),"0")</f>
        <v>0</v>
      </c>
      <c r="M165" s="82">
        <f>L165*'1. Standard_Cost'!$F$4</f>
        <v>0</v>
      </c>
      <c r="N165" s="83"/>
      <c r="O165" s="83"/>
      <c r="P165" s="83"/>
      <c r="Q165" s="83"/>
      <c r="R165" s="84">
        <f>'1. Standard_Cost'!$B$13*N165*P165</f>
        <v>0</v>
      </c>
      <c r="S165" s="84">
        <f>N165*O165*P165*'1. Standard_Cost'!$C$13</f>
        <v>0</v>
      </c>
      <c r="T165" s="84">
        <f>N165*P165*Q165*'1. Standard_Cost'!$D$13</f>
        <v>0</v>
      </c>
      <c r="U165" s="84">
        <f>N165*O165*'1. Standard_Cost'!$E$13</f>
        <v>0</v>
      </c>
      <c r="V165" s="83"/>
      <c r="W165" s="83"/>
      <c r="X165" s="83"/>
      <c r="Y165" s="84">
        <f>+V165*((X165*'1. Standard_Cost'!$B$17)+(W165*X165*'1. Standard_Cost'!$C$17))</f>
        <v>0</v>
      </c>
      <c r="Z165" s="83"/>
      <c r="AA165" s="83"/>
      <c r="AB165" s="84">
        <f>+Z165*'1. Standard_Cost'!$B$21+AA165*'1. Standard_Cost'!$C$21</f>
        <v>0</v>
      </c>
      <c r="AC165" s="85"/>
      <c r="AD165" s="86"/>
      <c r="AE165" s="84">
        <f>SUM(AD165,AC165,AB165,Y165,U165,T165,S165,R165)*'1. Standard_Cost'!$B$29</f>
        <v>0</v>
      </c>
      <c r="AF165" s="84">
        <f t="shared" si="283"/>
        <v>0</v>
      </c>
      <c r="AG165" s="83"/>
      <c r="AH165" s="83"/>
      <c r="AI165" s="83"/>
      <c r="AJ165" s="87"/>
      <c r="AK165" s="87"/>
      <c r="AL165" s="87"/>
      <c r="AM165" s="84">
        <f>AG165*'1. Standard_Cost'!$B$25+'Incremental_Cost Year 6'!AH165*'1. Standard_Cost'!$C$25+'Incremental_Cost Year 6'!AI165*'1. Standard_Cost'!$D$25+'Incremental_Cost Year 6'!AJ165+'Incremental_Cost Year 6'!AL165+AK165</f>
        <v>0</v>
      </c>
      <c r="AN165" s="84">
        <f>AM165*'1. Standard_Cost'!$C$29</f>
        <v>0</v>
      </c>
      <c r="AO165" s="87"/>
      <c r="AP165" s="144"/>
      <c r="AQ165" s="113">
        <f t="shared" si="284"/>
        <v>0</v>
      </c>
      <c r="AR165" s="113">
        <f t="shared" si="285"/>
        <v>0</v>
      </c>
      <c r="AS165" s="113">
        <f t="shared" si="286"/>
        <v>0</v>
      </c>
      <c r="AT165" s="113">
        <f t="shared" si="287"/>
        <v>0</v>
      </c>
      <c r="AU165" s="154"/>
      <c r="AV165" s="154"/>
      <c r="AW165" s="154"/>
      <c r="AX165" s="154"/>
      <c r="AY165" s="154"/>
      <c r="AZ165" s="154"/>
      <c r="BA165" s="154"/>
      <c r="BB165" s="155">
        <f t="shared" si="288"/>
        <v>0</v>
      </c>
    </row>
    <row r="166" spans="1:54" ht="110.25">
      <c r="A166" s="32"/>
      <c r="B166" s="391"/>
      <c r="C166" s="392"/>
      <c r="D166" s="393"/>
      <c r="E166" s="394"/>
      <c r="F166" s="402">
        <v>2024</v>
      </c>
      <c r="G166" s="402">
        <v>2026</v>
      </c>
      <c r="H166" s="404" t="s">
        <v>790</v>
      </c>
      <c r="I166" s="87"/>
      <c r="J166" s="83"/>
      <c r="K166" s="83"/>
      <c r="L166" s="82" t="str">
        <f>IF(I166&lt;&gt;0,((VLOOKUP(I166,'1. Standard_Cost'!$B$4:$D$9,2)+VLOOKUP(I166,'1. Standard_Cost'!$B$4:$D$9,3))*J166*K166),"0")</f>
        <v>0</v>
      </c>
      <c r="M166" s="82">
        <f>L166*'1. Standard_Cost'!$F$4</f>
        <v>0</v>
      </c>
      <c r="N166" s="83"/>
      <c r="O166" s="83"/>
      <c r="P166" s="83"/>
      <c r="Q166" s="83"/>
      <c r="R166" s="84">
        <f>'1. Standard_Cost'!$B$13*N166*P166</f>
        <v>0</v>
      </c>
      <c r="S166" s="84">
        <f>N166*O166*P166*'1. Standard_Cost'!$C$13</f>
        <v>0</v>
      </c>
      <c r="T166" s="84">
        <f>N166*P166*Q166*'1. Standard_Cost'!$D$13</f>
        <v>0</v>
      </c>
      <c r="U166" s="84">
        <f>N166*O166*'1. Standard_Cost'!$E$13</f>
        <v>0</v>
      </c>
      <c r="V166" s="83"/>
      <c r="W166" s="83"/>
      <c r="X166" s="83"/>
      <c r="Y166" s="84">
        <f>+V166*((X166*'1. Standard_Cost'!$B$17)+(W166*X166*'1. Standard_Cost'!$C$17))</f>
        <v>0</v>
      </c>
      <c r="Z166" s="83"/>
      <c r="AA166" s="83"/>
      <c r="AB166" s="84">
        <f>+Z166*'1. Standard_Cost'!$B$21+AA166*'1. Standard_Cost'!$C$21</f>
        <v>0</v>
      </c>
      <c r="AC166" s="85"/>
      <c r="AD166" s="86"/>
      <c r="AE166" s="84">
        <f>SUM(AD166,AC166,AB166,Y166,U166,T166,S166,R166)*'1. Standard_Cost'!$B$29</f>
        <v>0</v>
      </c>
      <c r="AF166" s="84">
        <f t="shared" si="283"/>
        <v>0</v>
      </c>
      <c r="AG166" s="83"/>
      <c r="AH166" s="83"/>
      <c r="AI166" s="83"/>
      <c r="AJ166" s="87"/>
      <c r="AK166" s="87"/>
      <c r="AL166" s="87"/>
      <c r="AM166" s="84">
        <f>AG166*'1. Standard_Cost'!$B$25+'Incremental_Cost Year 6'!AH166*'1. Standard_Cost'!$C$25+'Incremental_Cost Year 6'!AI166*'1. Standard_Cost'!$D$25+'Incremental_Cost Year 6'!AJ166+'Incremental_Cost Year 6'!AL166+AK166</f>
        <v>0</v>
      </c>
      <c r="AN166" s="84">
        <f>AM166*'1. Standard_Cost'!$C$29</f>
        <v>0</v>
      </c>
      <c r="AO166" s="87"/>
      <c r="AP166" s="144"/>
      <c r="AQ166" s="113">
        <f t="shared" si="284"/>
        <v>0</v>
      </c>
      <c r="AR166" s="113">
        <f t="shared" si="285"/>
        <v>0</v>
      </c>
      <c r="AS166" s="113">
        <f t="shared" si="286"/>
        <v>0</v>
      </c>
      <c r="AT166" s="113">
        <f t="shared" si="287"/>
        <v>0</v>
      </c>
      <c r="AU166" s="154"/>
      <c r="AV166" s="154"/>
      <c r="AW166" s="154"/>
      <c r="AX166" s="154"/>
      <c r="AY166" s="154"/>
      <c r="AZ166" s="154"/>
      <c r="BA166" s="154"/>
      <c r="BB166" s="155">
        <f t="shared" si="288"/>
        <v>0</v>
      </c>
    </row>
    <row r="167" spans="1:54" ht="26.25">
      <c r="A167" s="32"/>
      <c r="B167" s="397"/>
      <c r="C167" s="398"/>
      <c r="D167" s="395" t="s">
        <v>732</v>
      </c>
      <c r="E167" s="263" t="s">
        <v>786</v>
      </c>
      <c r="F167" s="403">
        <v>2024</v>
      </c>
      <c r="G167" s="403">
        <v>2026</v>
      </c>
      <c r="H167" s="395" t="s">
        <v>172</v>
      </c>
      <c r="I167" s="156"/>
      <c r="J167" s="156"/>
      <c r="K167" s="156"/>
      <c r="L167" s="84">
        <f>SUM(L163:L166)</f>
        <v>0</v>
      </c>
      <c r="M167" s="84">
        <f>SUM(M163:M166)</f>
        <v>0</v>
      </c>
      <c r="N167" s="156"/>
      <c r="O167" s="156"/>
      <c r="P167" s="156"/>
      <c r="Q167" s="156"/>
      <c r="R167" s="84">
        <f t="shared" ref="R167:U167" si="289">SUM(R163:R166)</f>
        <v>0</v>
      </c>
      <c r="S167" s="84">
        <f t="shared" si="289"/>
        <v>0</v>
      </c>
      <c r="T167" s="84">
        <f t="shared" si="289"/>
        <v>0</v>
      </c>
      <c r="U167" s="84">
        <f t="shared" si="289"/>
        <v>0</v>
      </c>
      <c r="V167" s="156"/>
      <c r="W167" s="156"/>
      <c r="X167" s="156"/>
      <c r="Y167" s="84">
        <f>SUM(Y163:Y166)</f>
        <v>0</v>
      </c>
      <c r="Z167" s="84"/>
      <c r="AA167" s="156"/>
      <c r="AB167" s="84">
        <f t="shared" ref="AB167:AF167" si="290">SUM(AB163:AB166)</f>
        <v>0</v>
      </c>
      <c r="AC167" s="84">
        <f t="shared" si="290"/>
        <v>0</v>
      </c>
      <c r="AD167" s="84">
        <f t="shared" si="290"/>
        <v>0</v>
      </c>
      <c r="AE167" s="84">
        <f t="shared" si="290"/>
        <v>0</v>
      </c>
      <c r="AF167" s="84">
        <f t="shared" si="290"/>
        <v>0</v>
      </c>
      <c r="AG167" s="156"/>
      <c r="AH167" s="156"/>
      <c r="AI167" s="156"/>
      <c r="AJ167" s="84">
        <f t="shared" ref="AJ167:AN167" si="291">SUM(AJ163:AJ166)</f>
        <v>0</v>
      </c>
      <c r="AK167" s="84">
        <f t="shared" si="291"/>
        <v>0</v>
      </c>
      <c r="AL167" s="84">
        <f t="shared" si="291"/>
        <v>0</v>
      </c>
      <c r="AM167" s="84">
        <f t="shared" si="291"/>
        <v>0</v>
      </c>
      <c r="AN167" s="84">
        <f t="shared" si="291"/>
        <v>0</v>
      </c>
      <c r="AO167" s="157"/>
      <c r="AP167" s="158"/>
      <c r="AQ167" s="84">
        <f t="shared" ref="AQ167:BB167" si="292">SUM(AQ163:AQ166)</f>
        <v>0</v>
      </c>
      <c r="AR167" s="84">
        <f t="shared" si="292"/>
        <v>0</v>
      </c>
      <c r="AS167" s="84">
        <f t="shared" si="292"/>
        <v>0</v>
      </c>
      <c r="AT167" s="84">
        <f t="shared" si="292"/>
        <v>0</v>
      </c>
      <c r="AU167" s="84">
        <f t="shared" si="292"/>
        <v>0</v>
      </c>
      <c r="AV167" s="84">
        <f t="shared" si="292"/>
        <v>0</v>
      </c>
      <c r="AW167" s="84">
        <f t="shared" si="292"/>
        <v>0</v>
      </c>
      <c r="AX167" s="84">
        <f t="shared" si="292"/>
        <v>0</v>
      </c>
      <c r="AY167" s="84">
        <f t="shared" si="292"/>
        <v>0</v>
      </c>
      <c r="AZ167" s="84">
        <f t="shared" si="292"/>
        <v>0</v>
      </c>
      <c r="BA167" s="84">
        <f t="shared" si="292"/>
        <v>0</v>
      </c>
      <c r="BB167" s="84">
        <f t="shared" si="292"/>
        <v>0</v>
      </c>
    </row>
    <row r="168" spans="1:54" ht="90">
      <c r="B168" s="244"/>
      <c r="C168" s="385"/>
      <c r="D168" s="386"/>
      <c r="E168" s="387"/>
      <c r="F168" s="406">
        <v>2024</v>
      </c>
      <c r="G168" s="406">
        <v>2026</v>
      </c>
      <c r="H168" s="399" t="s">
        <v>733</v>
      </c>
      <c r="I168" s="87"/>
      <c r="J168" s="83"/>
      <c r="K168" s="83"/>
      <c r="L168" s="82" t="str">
        <f>IF(I168&lt;&gt;0,((VLOOKUP(I168,'1. Standard_Cost'!$B$4:$D$9,2)+VLOOKUP(I168,'1. Standard_Cost'!$B$4:$D$9,3))*J168*K168),"0")</f>
        <v>0</v>
      </c>
      <c r="M168" s="82">
        <f>L168*'1. Standard_Cost'!$F$4</f>
        <v>0</v>
      </c>
      <c r="N168" s="83"/>
      <c r="O168" s="83"/>
      <c r="P168" s="83"/>
      <c r="Q168" s="83"/>
      <c r="R168" s="84">
        <f>'1. Standard_Cost'!$B$13*N168*P168</f>
        <v>0</v>
      </c>
      <c r="S168" s="84">
        <f>N168*O168*P168*'1. Standard_Cost'!$C$13</f>
        <v>0</v>
      </c>
      <c r="T168" s="84">
        <f>N168*P168*Q168*'1. Standard_Cost'!$D$13</f>
        <v>0</v>
      </c>
      <c r="U168" s="84">
        <f>N168*O168*'1. Standard_Cost'!$E$13</f>
        <v>0</v>
      </c>
      <c r="V168" s="83"/>
      <c r="W168" s="83"/>
      <c r="X168" s="83"/>
      <c r="Y168" s="84">
        <f>+V168*((X168*'1. Standard_Cost'!$B$17)+(W168*X168*'1. Standard_Cost'!$C$17))</f>
        <v>0</v>
      </c>
      <c r="Z168" s="83"/>
      <c r="AA168" s="83"/>
      <c r="AB168" s="84">
        <f>+Z168*'1. Standard_Cost'!$B$21+AA168*'1. Standard_Cost'!$C$21</f>
        <v>0</v>
      </c>
      <c r="AC168" s="85"/>
      <c r="AD168" s="86"/>
      <c r="AE168" s="84">
        <f>SUM(AD168,AC168,AB168,Y168,U168,T168,S168,R168)*'1. Standard_Cost'!$B$29</f>
        <v>0</v>
      </c>
      <c r="AF168" s="84">
        <f t="shared" ref="AF168:AF172" si="293">SUM(AE168,AD168,AC168,AB168,Y168,U168,T168,S168,R168)</f>
        <v>0</v>
      </c>
      <c r="AG168" s="83"/>
      <c r="AH168" s="83"/>
      <c r="AI168" s="83"/>
      <c r="AJ168" s="87"/>
      <c r="AK168" s="87"/>
      <c r="AL168" s="87"/>
      <c r="AM168" s="84">
        <f>AG168*'1. Standard_Cost'!$B$25+'Incremental_Cost Year 6'!AH168*'1. Standard_Cost'!$C$25+'Incremental_Cost Year 6'!AI168*'1. Standard_Cost'!$D$25+'Incremental_Cost Year 6'!AJ168+'Incremental_Cost Year 6'!AL168+AK168</f>
        <v>0</v>
      </c>
      <c r="AN168" s="84">
        <f>AM168*'1. Standard_Cost'!$C$29</f>
        <v>0</v>
      </c>
      <c r="AO168" s="87"/>
      <c r="AP168" s="144"/>
      <c r="AQ168" s="113">
        <f t="shared" ref="AQ168:AQ172" si="294">L168+M168</f>
        <v>0</v>
      </c>
      <c r="AR168" s="113">
        <f t="shared" ref="AR168:AR172" si="295">AF168</f>
        <v>0</v>
      </c>
      <c r="AS168" s="113">
        <f t="shared" ref="AS168:AS172" si="296">AM168+AN168</f>
        <v>0</v>
      </c>
      <c r="AT168" s="113">
        <f t="shared" ref="AT168:AT172" si="297">SUM(AQ168,AR168,AS168)</f>
        <v>0</v>
      </c>
      <c r="AU168" s="154"/>
      <c r="AV168" s="154"/>
      <c r="AW168" s="154"/>
      <c r="AX168" s="154"/>
      <c r="AY168" s="154"/>
      <c r="AZ168" s="154"/>
      <c r="BA168" s="154"/>
      <c r="BB168" s="155">
        <f t="shared" ref="BB168:BB172" si="298">SUM(AU168:BA168)-AT168</f>
        <v>0</v>
      </c>
    </row>
    <row r="169" spans="1:54" ht="120">
      <c r="B169" s="39"/>
      <c r="C169" s="388"/>
      <c r="D169" s="389"/>
      <c r="E169" s="390"/>
      <c r="F169" s="406">
        <v>2024</v>
      </c>
      <c r="G169" s="406">
        <v>2026</v>
      </c>
      <c r="H169" s="399" t="s">
        <v>791</v>
      </c>
      <c r="I169" s="87"/>
      <c r="J169" s="83"/>
      <c r="K169" s="83"/>
      <c r="L169" s="82" t="str">
        <f>IF(I169&lt;&gt;0,((VLOOKUP(I169,'1. Standard_Cost'!$B$4:$D$9,2)+VLOOKUP(I169,'1. Standard_Cost'!$B$4:$D$9,3))*J169*K169),"0")</f>
        <v>0</v>
      </c>
      <c r="M169" s="82">
        <f>L169*'1. Standard_Cost'!$F$4</f>
        <v>0</v>
      </c>
      <c r="N169" s="83"/>
      <c r="O169" s="83"/>
      <c r="P169" s="83"/>
      <c r="Q169" s="83"/>
      <c r="R169" s="84">
        <f>'1. Standard_Cost'!$B$13*N169*P169</f>
        <v>0</v>
      </c>
      <c r="S169" s="84">
        <f>N169*O169*P169*'1. Standard_Cost'!$C$13</f>
        <v>0</v>
      </c>
      <c r="T169" s="84">
        <f>N169*P169*Q169*'1. Standard_Cost'!$D$13</f>
        <v>0</v>
      </c>
      <c r="U169" s="84">
        <f>N169*O169*'1. Standard_Cost'!$E$13</f>
        <v>0</v>
      </c>
      <c r="V169" s="83"/>
      <c r="W169" s="83"/>
      <c r="X169" s="83"/>
      <c r="Y169" s="84">
        <f>+V169*((X169*'1. Standard_Cost'!$B$17)+(W169*X169*'1. Standard_Cost'!$C$17))</f>
        <v>0</v>
      </c>
      <c r="Z169" s="83"/>
      <c r="AA169" s="83"/>
      <c r="AB169" s="84">
        <f>+Z169*'1. Standard_Cost'!$B$21+AA169*'1. Standard_Cost'!$C$21</f>
        <v>0</v>
      </c>
      <c r="AC169" s="85"/>
      <c r="AD169" s="86"/>
      <c r="AE169" s="84">
        <f>SUM(AD169,AC169,AB169,Y169,U169,T169,S169,R169)*'1. Standard_Cost'!$B$29</f>
        <v>0</v>
      </c>
      <c r="AF169" s="84">
        <f t="shared" si="293"/>
        <v>0</v>
      </c>
      <c r="AG169" s="83"/>
      <c r="AH169" s="83"/>
      <c r="AI169" s="83"/>
      <c r="AJ169" s="87"/>
      <c r="AK169" s="87"/>
      <c r="AL169" s="87"/>
      <c r="AM169" s="84">
        <f>AG169*'1. Standard_Cost'!$B$25+'Incremental_Cost Year 6'!AH169*'1. Standard_Cost'!$C$25+'Incremental_Cost Year 6'!AI169*'1. Standard_Cost'!$D$25+'Incremental_Cost Year 6'!AJ169+'Incremental_Cost Year 6'!AL169+AK169</f>
        <v>0</v>
      </c>
      <c r="AN169" s="84">
        <f>AM169*'1. Standard_Cost'!$C$29</f>
        <v>0</v>
      </c>
      <c r="AO169" s="87"/>
      <c r="AP169" s="144"/>
      <c r="AQ169" s="113">
        <f t="shared" si="294"/>
        <v>0</v>
      </c>
      <c r="AR169" s="113">
        <f t="shared" si="295"/>
        <v>0</v>
      </c>
      <c r="AS169" s="113">
        <f t="shared" si="296"/>
        <v>0</v>
      </c>
      <c r="AT169" s="113">
        <f t="shared" si="297"/>
        <v>0</v>
      </c>
      <c r="AU169" s="154"/>
      <c r="AV169" s="154"/>
      <c r="AW169" s="154"/>
      <c r="AX169" s="154"/>
      <c r="AY169" s="154"/>
      <c r="AZ169" s="154"/>
      <c r="BA169" s="154"/>
      <c r="BB169" s="155">
        <f t="shared" si="298"/>
        <v>0</v>
      </c>
    </row>
    <row r="170" spans="1:54" ht="47.25">
      <c r="B170" s="39"/>
      <c r="C170" s="388"/>
      <c r="D170" s="389"/>
      <c r="E170" s="390"/>
      <c r="F170" s="406">
        <v>2024</v>
      </c>
      <c r="G170" s="406">
        <v>2026</v>
      </c>
      <c r="H170" s="404" t="s">
        <v>735</v>
      </c>
      <c r="I170" s="87"/>
      <c r="J170" s="83"/>
      <c r="K170" s="83"/>
      <c r="L170" s="82" t="str">
        <f>IF(I170&lt;&gt;0,((VLOOKUP(I170,'1. Standard_Cost'!$B$4:$D$9,2)+VLOOKUP(I170,'1. Standard_Cost'!$B$4:$D$9,3))*J170*K170),"0")</f>
        <v>0</v>
      </c>
      <c r="M170" s="82">
        <f>L170*'1. Standard_Cost'!$F$4</f>
        <v>0</v>
      </c>
      <c r="N170" s="83"/>
      <c r="O170" s="83"/>
      <c r="P170" s="83"/>
      <c r="Q170" s="83"/>
      <c r="R170" s="84">
        <f>'1. Standard_Cost'!$B$13*N170*P170</f>
        <v>0</v>
      </c>
      <c r="S170" s="84">
        <f>N170*O170*P170*'1. Standard_Cost'!$C$13</f>
        <v>0</v>
      </c>
      <c r="T170" s="84">
        <f>N170*P170*Q170*'1. Standard_Cost'!$D$13</f>
        <v>0</v>
      </c>
      <c r="U170" s="84">
        <f>N170*O170*'1. Standard_Cost'!$E$13</f>
        <v>0</v>
      </c>
      <c r="V170" s="83"/>
      <c r="W170" s="83"/>
      <c r="X170" s="83"/>
      <c r="Y170" s="84">
        <f>+V170*((X170*'1. Standard_Cost'!$B$17)+(W170*X170*'1. Standard_Cost'!$C$17))</f>
        <v>0</v>
      </c>
      <c r="Z170" s="83"/>
      <c r="AA170" s="83"/>
      <c r="AB170" s="84">
        <f>+Z170*'1. Standard_Cost'!$B$21+AA170*'1. Standard_Cost'!$C$21</f>
        <v>0</v>
      </c>
      <c r="AC170" s="85"/>
      <c r="AD170" s="86"/>
      <c r="AE170" s="84">
        <f>SUM(AD170,AC170,AB170,Y170,U170,T170,S170,R170)*'1. Standard_Cost'!$B$29</f>
        <v>0</v>
      </c>
      <c r="AF170" s="84">
        <f t="shared" si="293"/>
        <v>0</v>
      </c>
      <c r="AG170" s="83"/>
      <c r="AH170" s="83"/>
      <c r="AI170" s="83"/>
      <c r="AJ170" s="87"/>
      <c r="AK170" s="87"/>
      <c r="AL170" s="87"/>
      <c r="AM170" s="84">
        <f>AG170*'1. Standard_Cost'!$B$25+'Incremental_Cost Year 6'!AH170*'1. Standard_Cost'!$C$25+'Incremental_Cost Year 6'!AI170*'1. Standard_Cost'!$D$25+'Incremental_Cost Year 6'!AJ170+'Incremental_Cost Year 6'!AL170+AK170</f>
        <v>0</v>
      </c>
      <c r="AN170" s="84">
        <f>AM170*'1. Standard_Cost'!$C$29</f>
        <v>0</v>
      </c>
      <c r="AO170" s="87"/>
      <c r="AP170" s="144"/>
      <c r="AQ170" s="113">
        <f t="shared" si="294"/>
        <v>0</v>
      </c>
      <c r="AR170" s="113">
        <f t="shared" si="295"/>
        <v>0</v>
      </c>
      <c r="AS170" s="113">
        <f t="shared" si="296"/>
        <v>0</v>
      </c>
      <c r="AT170" s="113">
        <f t="shared" si="297"/>
        <v>0</v>
      </c>
      <c r="AU170" s="154"/>
      <c r="AV170" s="154"/>
      <c r="AW170" s="154"/>
      <c r="AX170" s="154"/>
      <c r="AY170" s="154"/>
      <c r="AZ170" s="154"/>
      <c r="BA170" s="154"/>
      <c r="BB170" s="155">
        <f t="shared" si="298"/>
        <v>0</v>
      </c>
    </row>
    <row r="171" spans="1:54" ht="31.5">
      <c r="B171" s="39"/>
      <c r="C171" s="388"/>
      <c r="D171" s="389"/>
      <c r="E171" s="390"/>
      <c r="F171" s="406">
        <v>2024</v>
      </c>
      <c r="G171" s="406">
        <v>2026</v>
      </c>
      <c r="H171" s="413" t="s">
        <v>782</v>
      </c>
      <c r="I171" s="87"/>
      <c r="J171" s="83"/>
      <c r="K171" s="83"/>
      <c r="L171" s="82" t="str">
        <f>IF(I171&lt;&gt;0,((VLOOKUP(I171,'1. Standard_Cost'!$B$4:$D$9,2)+VLOOKUP(I171,'1. Standard_Cost'!$B$4:$D$9,3))*J171*K171),"0")</f>
        <v>0</v>
      </c>
      <c r="M171" s="82">
        <f>L171*'1. Standard_Cost'!$F$4</f>
        <v>0</v>
      </c>
      <c r="N171" s="83"/>
      <c r="O171" s="83"/>
      <c r="P171" s="83"/>
      <c r="Q171" s="83"/>
      <c r="R171" s="84">
        <f>'1. Standard_Cost'!$B$13*N171*P171</f>
        <v>0</v>
      </c>
      <c r="S171" s="84">
        <f>N171*O171*P171*'1. Standard_Cost'!$C$13</f>
        <v>0</v>
      </c>
      <c r="T171" s="84">
        <f>N171*P171*Q171*'1. Standard_Cost'!$D$13</f>
        <v>0</v>
      </c>
      <c r="U171" s="84">
        <f>N171*O171*'1. Standard_Cost'!$E$13</f>
        <v>0</v>
      </c>
      <c r="V171" s="83"/>
      <c r="W171" s="83"/>
      <c r="X171" s="83"/>
      <c r="Y171" s="84">
        <f>+V171*((X171*'1. Standard_Cost'!$B$17)+(W171*X171*'1. Standard_Cost'!$C$17))</f>
        <v>0</v>
      </c>
      <c r="Z171" s="83"/>
      <c r="AA171" s="83"/>
      <c r="AB171" s="84">
        <f>+Z171*'1. Standard_Cost'!$B$21+AA171*'1. Standard_Cost'!$C$21</f>
        <v>0</v>
      </c>
      <c r="AC171" s="85"/>
      <c r="AD171" s="86"/>
      <c r="AE171" s="84">
        <f>SUM(AD171,AC171,AB171,Y171,U171,T171,S171,R171)*'1. Standard_Cost'!$B$29</f>
        <v>0</v>
      </c>
      <c r="AF171" s="84">
        <f t="shared" ref="AF171" si="299">SUM(AE171,AD171,AC171,AB171,Y171,U171,T171,S171,R171)</f>
        <v>0</v>
      </c>
      <c r="AG171" s="83"/>
      <c r="AH171" s="83"/>
      <c r="AI171" s="83"/>
      <c r="AJ171" s="87"/>
      <c r="AK171" s="87"/>
      <c r="AL171" s="87"/>
      <c r="AM171" s="84">
        <f>AG171*'1. Standard_Cost'!$B$25+'Incremental_Cost Year 6'!AH171*'1. Standard_Cost'!$C$25+'Incremental_Cost Year 6'!AI171*'1. Standard_Cost'!$D$25+'Incremental_Cost Year 6'!AJ171+'Incremental_Cost Year 6'!AL171+AK171</f>
        <v>0</v>
      </c>
      <c r="AN171" s="84">
        <f>AM171*'1. Standard_Cost'!$C$29</f>
        <v>0</v>
      </c>
      <c r="AO171" s="87"/>
      <c r="AP171" s="144"/>
      <c r="AQ171" s="113">
        <f t="shared" ref="AQ171" si="300">L171+M171</f>
        <v>0</v>
      </c>
      <c r="AR171" s="113">
        <f t="shared" ref="AR171" si="301">AF171</f>
        <v>0</v>
      </c>
      <c r="AS171" s="113">
        <f t="shared" ref="AS171" si="302">AM171+AN171</f>
        <v>0</v>
      </c>
      <c r="AT171" s="113">
        <f t="shared" ref="AT171" si="303">SUM(AQ171,AR171,AS171)</f>
        <v>0</v>
      </c>
      <c r="AU171" s="154"/>
      <c r="AV171" s="154"/>
      <c r="AW171" s="154"/>
      <c r="AX171" s="154"/>
      <c r="AY171" s="154"/>
      <c r="AZ171" s="154"/>
      <c r="BA171" s="154"/>
      <c r="BB171" s="155">
        <f t="shared" ref="BB171" si="304">SUM(AU171:BA171)-AT171</f>
        <v>0</v>
      </c>
    </row>
    <row r="172" spans="1:54" ht="75">
      <c r="B172" s="391"/>
      <c r="C172" s="392"/>
      <c r="D172" s="393"/>
      <c r="E172" s="394"/>
      <c r="F172" s="406">
        <v>2024</v>
      </c>
      <c r="G172" s="406">
        <v>2024</v>
      </c>
      <c r="H172" s="399" t="s">
        <v>734</v>
      </c>
      <c r="I172" s="87"/>
      <c r="J172" s="83"/>
      <c r="K172" s="83"/>
      <c r="L172" s="82" t="str">
        <f>IF(I172&lt;&gt;0,((VLOOKUP(I172,'1. Standard_Cost'!$B$4:$D$9,2)+VLOOKUP(I172,'1. Standard_Cost'!$B$4:$D$9,3))*J172*K172),"0")</f>
        <v>0</v>
      </c>
      <c r="M172" s="82">
        <f>L172*'1. Standard_Cost'!$F$4</f>
        <v>0</v>
      </c>
      <c r="N172" s="83"/>
      <c r="O172" s="83"/>
      <c r="P172" s="83"/>
      <c r="Q172" s="83"/>
      <c r="R172" s="84">
        <f>'1. Standard_Cost'!$B$13*N172*P172</f>
        <v>0</v>
      </c>
      <c r="S172" s="84">
        <f>N172*O172*P172*'1. Standard_Cost'!$C$13</f>
        <v>0</v>
      </c>
      <c r="T172" s="84">
        <f>N172*P172*Q172*'1. Standard_Cost'!$D$13</f>
        <v>0</v>
      </c>
      <c r="U172" s="84">
        <f>N172*O172*'1. Standard_Cost'!$E$13</f>
        <v>0</v>
      </c>
      <c r="V172" s="83"/>
      <c r="W172" s="83"/>
      <c r="X172" s="83"/>
      <c r="Y172" s="84">
        <f>+V172*((X172*'1. Standard_Cost'!$B$17)+(W172*X172*'1. Standard_Cost'!$C$17))</f>
        <v>0</v>
      </c>
      <c r="Z172" s="83"/>
      <c r="AA172" s="83"/>
      <c r="AB172" s="84">
        <f>+Z172*'1. Standard_Cost'!$B$21+AA172*'1. Standard_Cost'!$C$21</f>
        <v>0</v>
      </c>
      <c r="AC172" s="85"/>
      <c r="AD172" s="86"/>
      <c r="AE172" s="84">
        <f>SUM(AD172,AC172,AB172,Y172,U172,T172,S172,R172)*'1. Standard_Cost'!$B$29</f>
        <v>0</v>
      </c>
      <c r="AF172" s="84">
        <f t="shared" si="293"/>
        <v>0</v>
      </c>
      <c r="AG172" s="83"/>
      <c r="AH172" s="83"/>
      <c r="AI172" s="83"/>
      <c r="AJ172" s="87"/>
      <c r="AK172" s="87"/>
      <c r="AL172" s="87"/>
      <c r="AM172" s="84">
        <f>AG172*'1. Standard_Cost'!$B$25+'Incremental_Cost Year 6'!AH172*'1. Standard_Cost'!$C$25+'Incremental_Cost Year 6'!AI172*'1. Standard_Cost'!$D$25+'Incremental_Cost Year 6'!AJ172+'Incremental_Cost Year 6'!AL172+AK172</f>
        <v>0</v>
      </c>
      <c r="AN172" s="84">
        <f>AM172*'1. Standard_Cost'!$C$29</f>
        <v>0</v>
      </c>
      <c r="AO172" s="87"/>
      <c r="AP172" s="144"/>
      <c r="AQ172" s="113">
        <f t="shared" si="294"/>
        <v>0</v>
      </c>
      <c r="AR172" s="113">
        <f t="shared" si="295"/>
        <v>0</v>
      </c>
      <c r="AS172" s="113">
        <f t="shared" si="296"/>
        <v>0</v>
      </c>
      <c r="AT172" s="113">
        <f t="shared" si="297"/>
        <v>0</v>
      </c>
      <c r="AU172" s="154"/>
      <c r="AV172" s="154"/>
      <c r="AW172" s="154"/>
      <c r="AX172" s="154"/>
      <c r="AY172" s="154"/>
      <c r="AZ172" s="154"/>
      <c r="BA172" s="154"/>
      <c r="BB172" s="155">
        <f t="shared" si="298"/>
        <v>0</v>
      </c>
    </row>
    <row r="173" spans="1:54" ht="57.6" customHeight="1">
      <c r="B173" s="397"/>
      <c r="C173" s="398"/>
      <c r="D173" s="395" t="s">
        <v>781</v>
      </c>
      <c r="E173" s="263" t="s">
        <v>736</v>
      </c>
      <c r="F173" s="403">
        <v>2024</v>
      </c>
      <c r="G173" s="403">
        <v>2026</v>
      </c>
      <c r="H173" s="405" t="s">
        <v>173</v>
      </c>
      <c r="I173" s="156"/>
      <c r="J173" s="156"/>
      <c r="K173" s="156"/>
      <c r="L173" s="84">
        <f>SUM(L168:L172)</f>
        <v>0</v>
      </c>
      <c r="M173" s="84">
        <f>SUM(M168:M172)</f>
        <v>0</v>
      </c>
      <c r="N173" s="156"/>
      <c r="O173" s="156"/>
      <c r="P173" s="156"/>
      <c r="Q173" s="156"/>
      <c r="R173" s="84">
        <f t="shared" ref="R173:U173" si="305">SUM(R168:R172)</f>
        <v>0</v>
      </c>
      <c r="S173" s="84">
        <f t="shared" si="305"/>
        <v>0</v>
      </c>
      <c r="T173" s="84">
        <f t="shared" si="305"/>
        <v>0</v>
      </c>
      <c r="U173" s="84">
        <f t="shared" si="305"/>
        <v>0</v>
      </c>
      <c r="V173" s="156"/>
      <c r="W173" s="156"/>
      <c r="X173" s="156"/>
      <c r="Y173" s="84">
        <f>SUM(Y168:Y172)</f>
        <v>0</v>
      </c>
      <c r="Z173" s="84"/>
      <c r="AA173" s="156"/>
      <c r="AB173" s="84">
        <f t="shared" ref="AB173:AF173" si="306">SUM(AB168:AB172)</f>
        <v>0</v>
      </c>
      <c r="AC173" s="84">
        <f t="shared" si="306"/>
        <v>0</v>
      </c>
      <c r="AD173" s="84">
        <f t="shared" si="306"/>
        <v>0</v>
      </c>
      <c r="AE173" s="84">
        <f t="shared" si="306"/>
        <v>0</v>
      </c>
      <c r="AF173" s="84">
        <f t="shared" si="306"/>
        <v>0</v>
      </c>
      <c r="AG173" s="156"/>
      <c r="AH173" s="156"/>
      <c r="AI173" s="156"/>
      <c r="AJ173" s="84">
        <f t="shared" ref="AJ173:AN173" si="307">SUM(AJ168:AJ172)</f>
        <v>0</v>
      </c>
      <c r="AK173" s="84">
        <f t="shared" si="307"/>
        <v>0</v>
      </c>
      <c r="AL173" s="84">
        <f t="shared" si="307"/>
        <v>0</v>
      </c>
      <c r="AM173" s="84">
        <f t="shared" si="307"/>
        <v>0</v>
      </c>
      <c r="AN173" s="84">
        <f t="shared" si="307"/>
        <v>0</v>
      </c>
      <c r="AO173" s="157"/>
      <c r="AP173" s="158"/>
      <c r="AQ173" s="84">
        <f t="shared" ref="AQ173:BB173" si="308">SUM(AQ168:AQ172)</f>
        <v>0</v>
      </c>
      <c r="AR173" s="84">
        <f t="shared" si="308"/>
        <v>0</v>
      </c>
      <c r="AS173" s="84">
        <f t="shared" si="308"/>
        <v>0</v>
      </c>
      <c r="AT173" s="84">
        <f t="shared" si="308"/>
        <v>0</v>
      </c>
      <c r="AU173" s="84">
        <f t="shared" si="308"/>
        <v>0</v>
      </c>
      <c r="AV173" s="84">
        <f t="shared" si="308"/>
        <v>0</v>
      </c>
      <c r="AW173" s="84">
        <f t="shared" si="308"/>
        <v>0</v>
      </c>
      <c r="AX173" s="84">
        <f t="shared" si="308"/>
        <v>0</v>
      </c>
      <c r="AY173" s="84">
        <f t="shared" si="308"/>
        <v>0</v>
      </c>
      <c r="AZ173" s="84">
        <f t="shared" si="308"/>
        <v>0</v>
      </c>
      <c r="BA173" s="84">
        <f t="shared" si="308"/>
        <v>0</v>
      </c>
      <c r="BB173" s="84">
        <f t="shared" si="308"/>
        <v>0</v>
      </c>
    </row>
    <row r="174" spans="1:54" s="28" customFormat="1" ht="49.15" customHeight="1">
      <c r="A174" s="97"/>
      <c r="B174" s="401"/>
      <c r="C174" s="526" t="s">
        <v>737</v>
      </c>
      <c r="D174" s="527"/>
      <c r="E174" s="528"/>
      <c r="F174" s="130"/>
      <c r="G174" s="191"/>
      <c r="H174" s="98" t="s">
        <v>183</v>
      </c>
      <c r="I174" s="167"/>
      <c r="J174" s="161"/>
      <c r="K174" s="161"/>
      <c r="L174" s="162">
        <f>SUM(L182)</f>
        <v>0</v>
      </c>
      <c r="M174" s="162">
        <f>SUM(M182)</f>
        <v>0</v>
      </c>
      <c r="N174" s="161"/>
      <c r="O174" s="161"/>
      <c r="P174" s="161"/>
      <c r="Q174" s="161"/>
      <c r="R174" s="162">
        <f t="shared" ref="R174:U174" si="309">SUM(R182)</f>
        <v>0</v>
      </c>
      <c r="S174" s="162">
        <f t="shared" si="309"/>
        <v>0</v>
      </c>
      <c r="T174" s="162">
        <f t="shared" si="309"/>
        <v>0</v>
      </c>
      <c r="U174" s="162">
        <f t="shared" si="309"/>
        <v>0</v>
      </c>
      <c r="V174" s="161"/>
      <c r="W174" s="161"/>
      <c r="X174" s="161"/>
      <c r="Y174" s="162">
        <f t="shared" ref="Y174:AF174" si="310">SUM(Y182)</f>
        <v>0</v>
      </c>
      <c r="Z174" s="162">
        <f t="shared" si="310"/>
        <v>0</v>
      </c>
      <c r="AA174" s="162">
        <f t="shared" si="310"/>
        <v>0</v>
      </c>
      <c r="AB174" s="162">
        <f t="shared" si="310"/>
        <v>0</v>
      </c>
      <c r="AC174" s="162">
        <f t="shared" si="310"/>
        <v>0</v>
      </c>
      <c r="AD174" s="162">
        <f t="shared" si="310"/>
        <v>0</v>
      </c>
      <c r="AE174" s="162">
        <f t="shared" si="310"/>
        <v>0</v>
      </c>
      <c r="AF174" s="162">
        <f t="shared" si="310"/>
        <v>0</v>
      </c>
      <c r="AG174" s="162"/>
      <c r="AH174" s="161"/>
      <c r="AI174" s="161"/>
      <c r="AJ174" s="162">
        <f t="shared" ref="AJ174:AN174" si="311">SUM(AJ182)</f>
        <v>0</v>
      </c>
      <c r="AK174" s="162">
        <f t="shared" si="311"/>
        <v>0</v>
      </c>
      <c r="AL174" s="162">
        <f t="shared" si="311"/>
        <v>0</v>
      </c>
      <c r="AM174" s="162">
        <f t="shared" si="311"/>
        <v>0</v>
      </c>
      <c r="AN174" s="162">
        <f t="shared" si="311"/>
        <v>0</v>
      </c>
      <c r="AO174" s="163"/>
      <c r="AP174" s="164"/>
      <c r="AQ174" s="162">
        <f t="shared" ref="AQ174:BB174" si="312">SUM(AQ182)</f>
        <v>0</v>
      </c>
      <c r="AR174" s="162">
        <f t="shared" si="312"/>
        <v>0</v>
      </c>
      <c r="AS174" s="162">
        <f t="shared" si="312"/>
        <v>0</v>
      </c>
      <c r="AT174" s="162">
        <f t="shared" si="312"/>
        <v>0</v>
      </c>
      <c r="AU174" s="162">
        <f t="shared" si="312"/>
        <v>0</v>
      </c>
      <c r="AV174" s="162">
        <f t="shared" si="312"/>
        <v>0</v>
      </c>
      <c r="AW174" s="162">
        <f t="shared" si="312"/>
        <v>0</v>
      </c>
      <c r="AX174" s="162">
        <f t="shared" si="312"/>
        <v>0</v>
      </c>
      <c r="AY174" s="162">
        <f t="shared" si="312"/>
        <v>0</v>
      </c>
      <c r="AZ174" s="162">
        <f t="shared" si="312"/>
        <v>0</v>
      </c>
      <c r="BA174" s="162">
        <f t="shared" si="312"/>
        <v>0</v>
      </c>
      <c r="BB174" s="162">
        <f t="shared" si="312"/>
        <v>0</v>
      </c>
    </row>
    <row r="175" spans="1:54" ht="63">
      <c r="B175" s="244"/>
      <c r="C175" s="385"/>
      <c r="D175" s="386"/>
      <c r="E175" s="387"/>
      <c r="F175" s="402">
        <v>2024</v>
      </c>
      <c r="G175" s="402">
        <v>2025</v>
      </c>
      <c r="H175" s="404" t="s">
        <v>741</v>
      </c>
      <c r="I175" s="87"/>
      <c r="J175" s="83"/>
      <c r="K175" s="83"/>
      <c r="L175" s="82" t="str">
        <f>IF(I175&lt;&gt;0,((VLOOKUP(I175,'1. Standard_Cost'!$B$4:$D$9,2)+VLOOKUP(I175,'1. Standard_Cost'!$B$4:$D$9,3))*J175*K175),"0")</f>
        <v>0</v>
      </c>
      <c r="M175" s="82">
        <f>L175*'1. Standard_Cost'!$F$4</f>
        <v>0</v>
      </c>
      <c r="N175" s="83"/>
      <c r="O175" s="83"/>
      <c r="P175" s="83"/>
      <c r="Q175" s="83"/>
      <c r="R175" s="84">
        <f>'1. Standard_Cost'!$B$13*N175*P175</f>
        <v>0</v>
      </c>
      <c r="S175" s="84">
        <f>N175*O175*P175*'1. Standard_Cost'!$C$13</f>
        <v>0</v>
      </c>
      <c r="T175" s="84">
        <f>N175*P175*Q175*'1. Standard_Cost'!$D$13</f>
        <v>0</v>
      </c>
      <c r="U175" s="84">
        <f>N175*O175*'1. Standard_Cost'!$E$13</f>
        <v>0</v>
      </c>
      <c r="V175" s="83"/>
      <c r="W175" s="83"/>
      <c r="X175" s="83"/>
      <c r="Y175" s="84">
        <f>+V175*((X175*'1. Standard_Cost'!$B$17)+(W175*X175*'1. Standard_Cost'!$C$17))</f>
        <v>0</v>
      </c>
      <c r="Z175" s="83"/>
      <c r="AA175" s="83"/>
      <c r="AB175" s="84">
        <f>+Z175*'1. Standard_Cost'!$B$21+AA175*'1. Standard_Cost'!$C$21</f>
        <v>0</v>
      </c>
      <c r="AC175" s="85"/>
      <c r="AD175" s="86"/>
      <c r="AE175" s="84">
        <f>SUM(AD175,AC175,AB175,Y175,U175,T175,S175,R175)*'1. Standard_Cost'!$B$29</f>
        <v>0</v>
      </c>
      <c r="AF175" s="84">
        <f t="shared" ref="AF175:AF177" si="313">SUM(AE175,AD175,AC175,AB175,Y175,U175,T175,S175,R175)</f>
        <v>0</v>
      </c>
      <c r="AG175" s="83"/>
      <c r="AH175" s="83"/>
      <c r="AI175" s="83"/>
      <c r="AJ175" s="87"/>
      <c r="AK175" s="87"/>
      <c r="AL175" s="87"/>
      <c r="AM175" s="84">
        <f>AG175*'1. Standard_Cost'!$B$25+'Incremental_Cost Year 6'!AH175*'1. Standard_Cost'!$C$25+'Incremental_Cost Year 6'!AI175*'1. Standard_Cost'!$D$25+'Incremental_Cost Year 6'!AJ175+'Incremental_Cost Year 6'!AL175+AK175</f>
        <v>0</v>
      </c>
      <c r="AN175" s="84">
        <f>AM175*'1. Standard_Cost'!$C$29</f>
        <v>0</v>
      </c>
      <c r="AO175" s="87"/>
      <c r="AP175" s="144"/>
      <c r="AQ175" s="113">
        <f t="shared" ref="AQ175:AQ177" si="314">L175+M175</f>
        <v>0</v>
      </c>
      <c r="AR175" s="113">
        <f t="shared" ref="AR175:AR177" si="315">AF175</f>
        <v>0</v>
      </c>
      <c r="AS175" s="113">
        <f t="shared" ref="AS175:AS177" si="316">AM175+AN175</f>
        <v>0</v>
      </c>
      <c r="AT175" s="113">
        <f t="shared" ref="AT175:AT177" si="317">SUM(AQ175,AR175,AS175)</f>
        <v>0</v>
      </c>
      <c r="AU175" s="154"/>
      <c r="AV175" s="154"/>
      <c r="AW175" s="154"/>
      <c r="AX175" s="154"/>
      <c r="AY175" s="154"/>
      <c r="AZ175" s="154"/>
      <c r="BA175" s="154"/>
      <c r="BB175" s="155">
        <f t="shared" ref="BB175:BB177" si="318">SUM(AU175:BA175)-AT175</f>
        <v>0</v>
      </c>
    </row>
    <row r="176" spans="1:54" ht="60">
      <c r="B176" s="39"/>
      <c r="C176" s="388"/>
      <c r="D176" s="389"/>
      <c r="E176" s="390"/>
      <c r="F176" s="402">
        <v>2024</v>
      </c>
      <c r="G176" s="402">
        <v>2026</v>
      </c>
      <c r="H176" s="399" t="s">
        <v>739</v>
      </c>
      <c r="I176" s="87"/>
      <c r="J176" s="83"/>
      <c r="K176" s="83"/>
      <c r="L176" s="82" t="str">
        <f>IF(I176&lt;&gt;0,((VLOOKUP(I176,'1. Standard_Cost'!$B$4:$D$9,2)+VLOOKUP(I176,'1. Standard_Cost'!$B$4:$D$9,3))*J176*K176),"0")</f>
        <v>0</v>
      </c>
      <c r="M176" s="82">
        <f>L176*'1. Standard_Cost'!$F$4</f>
        <v>0</v>
      </c>
      <c r="N176" s="83"/>
      <c r="O176" s="83"/>
      <c r="P176" s="83"/>
      <c r="Q176" s="83"/>
      <c r="R176" s="84">
        <f>'1. Standard_Cost'!$B$13*N176*P176</f>
        <v>0</v>
      </c>
      <c r="S176" s="84">
        <f>N176*O176*P176*'1. Standard_Cost'!$C$13</f>
        <v>0</v>
      </c>
      <c r="T176" s="84">
        <f>N176*P176*Q176*'1. Standard_Cost'!$D$13</f>
        <v>0</v>
      </c>
      <c r="U176" s="84">
        <f>N176*O176*'1. Standard_Cost'!$E$13</f>
        <v>0</v>
      </c>
      <c r="V176" s="83"/>
      <c r="W176" s="83"/>
      <c r="X176" s="83"/>
      <c r="Y176" s="84">
        <f>+V176*((X176*'1. Standard_Cost'!$B$17)+(W176*X176*'1. Standard_Cost'!$C$17))</f>
        <v>0</v>
      </c>
      <c r="Z176" s="83"/>
      <c r="AA176" s="83"/>
      <c r="AB176" s="84">
        <f>+Z176*'1. Standard_Cost'!$B$21+AA176*'1. Standard_Cost'!$C$21</f>
        <v>0</v>
      </c>
      <c r="AC176" s="85"/>
      <c r="AD176" s="86"/>
      <c r="AE176" s="84">
        <f>SUM(AD176,AC176,AB176,Y176,U176,T176,S176,R176)*'1. Standard_Cost'!$B$29</f>
        <v>0</v>
      </c>
      <c r="AF176" s="84">
        <f t="shared" si="313"/>
        <v>0</v>
      </c>
      <c r="AG176" s="83"/>
      <c r="AH176" s="83"/>
      <c r="AI176" s="83"/>
      <c r="AJ176" s="87"/>
      <c r="AK176" s="87"/>
      <c r="AL176" s="87"/>
      <c r="AM176" s="84">
        <f>AG176*'1. Standard_Cost'!$B$25+'Incremental_Cost Year 6'!AH176*'1. Standard_Cost'!$C$25+'Incremental_Cost Year 6'!AI176*'1. Standard_Cost'!$D$25+'Incremental_Cost Year 6'!AJ176+'Incremental_Cost Year 6'!AL176+AK176</f>
        <v>0</v>
      </c>
      <c r="AN176" s="84">
        <f>AM176*'1. Standard_Cost'!$C$29</f>
        <v>0</v>
      </c>
      <c r="AO176" s="87"/>
      <c r="AP176" s="144"/>
      <c r="AQ176" s="113">
        <f t="shared" si="314"/>
        <v>0</v>
      </c>
      <c r="AR176" s="113">
        <f t="shared" si="315"/>
        <v>0</v>
      </c>
      <c r="AS176" s="113">
        <f t="shared" si="316"/>
        <v>0</v>
      </c>
      <c r="AT176" s="113">
        <f t="shared" si="317"/>
        <v>0</v>
      </c>
      <c r="AU176" s="154"/>
      <c r="AV176" s="154"/>
      <c r="AW176" s="154"/>
      <c r="AX176" s="154"/>
      <c r="AY176" s="154"/>
      <c r="AZ176" s="154"/>
      <c r="BA176" s="154"/>
      <c r="BB176" s="155">
        <f t="shared" si="318"/>
        <v>0</v>
      </c>
    </row>
    <row r="177" spans="1:54" ht="63">
      <c r="B177" s="391"/>
      <c r="C177" s="392"/>
      <c r="D177" s="393"/>
      <c r="E177" s="394"/>
      <c r="F177" s="402">
        <v>2024</v>
      </c>
      <c r="G177" s="402">
        <v>2026</v>
      </c>
      <c r="H177" s="404" t="s">
        <v>740</v>
      </c>
      <c r="I177" s="87"/>
      <c r="J177" s="83"/>
      <c r="K177" s="83"/>
      <c r="L177" s="82" t="str">
        <f>IF(I177&lt;&gt;0,((VLOOKUP(I177,'1. Standard_Cost'!$B$4:$D$9,2)+VLOOKUP(I177,'1. Standard_Cost'!$B$4:$D$9,3))*J177*K177),"0")</f>
        <v>0</v>
      </c>
      <c r="M177" s="82">
        <f>L177*'1. Standard_Cost'!$F$4</f>
        <v>0</v>
      </c>
      <c r="N177" s="83"/>
      <c r="O177" s="83"/>
      <c r="P177" s="83"/>
      <c r="Q177" s="83"/>
      <c r="R177" s="84">
        <f>'1. Standard_Cost'!$B$13*N177*P177</f>
        <v>0</v>
      </c>
      <c r="S177" s="84">
        <f>N177*O177*P177*'1. Standard_Cost'!$C$13</f>
        <v>0</v>
      </c>
      <c r="T177" s="84">
        <f>N177*P177*Q177*'1. Standard_Cost'!$D$13</f>
        <v>0</v>
      </c>
      <c r="U177" s="84">
        <f>N177*O177*'1. Standard_Cost'!$E$13</f>
        <v>0</v>
      </c>
      <c r="V177" s="83"/>
      <c r="W177" s="83"/>
      <c r="X177" s="83"/>
      <c r="Y177" s="84">
        <f>+V177*((X177*'1. Standard_Cost'!$B$17)+(W177*X177*'1. Standard_Cost'!$C$17))</f>
        <v>0</v>
      </c>
      <c r="Z177" s="83"/>
      <c r="AA177" s="83"/>
      <c r="AB177" s="84">
        <f>+Z177*'1. Standard_Cost'!$B$21+AA177*'1. Standard_Cost'!$C$21</f>
        <v>0</v>
      </c>
      <c r="AC177" s="85"/>
      <c r="AD177" s="86"/>
      <c r="AE177" s="84">
        <f>SUM(AD177,AC177,AB177,Y177,U177,T177,S177,R177)*'1. Standard_Cost'!$B$29</f>
        <v>0</v>
      </c>
      <c r="AF177" s="84">
        <f t="shared" si="313"/>
        <v>0</v>
      </c>
      <c r="AG177" s="83"/>
      <c r="AH177" s="83"/>
      <c r="AI177" s="83"/>
      <c r="AJ177" s="87"/>
      <c r="AK177" s="87"/>
      <c r="AL177" s="87"/>
      <c r="AM177" s="84">
        <f>AG177*'1. Standard_Cost'!$B$25+'Incremental_Cost Year 6'!AH177*'1. Standard_Cost'!$C$25+'Incremental_Cost Year 6'!AI177*'1. Standard_Cost'!$D$25+'Incremental_Cost Year 6'!AJ177+'Incremental_Cost Year 6'!AL177+AK177</f>
        <v>0</v>
      </c>
      <c r="AN177" s="84">
        <f>AM177*'1. Standard_Cost'!$C$29</f>
        <v>0</v>
      </c>
      <c r="AO177" s="87"/>
      <c r="AP177" s="144"/>
      <c r="AQ177" s="113">
        <f t="shared" si="314"/>
        <v>0</v>
      </c>
      <c r="AR177" s="113">
        <f t="shared" si="315"/>
        <v>0</v>
      </c>
      <c r="AS177" s="113">
        <f t="shared" si="316"/>
        <v>0</v>
      </c>
      <c r="AT177" s="113">
        <f t="shared" si="317"/>
        <v>0</v>
      </c>
      <c r="AU177" s="154"/>
      <c r="AV177" s="154"/>
      <c r="AW177" s="154"/>
      <c r="AX177" s="154"/>
      <c r="AY177" s="154"/>
      <c r="AZ177" s="154"/>
      <c r="BA177" s="154"/>
      <c r="BB177" s="155">
        <f t="shared" si="318"/>
        <v>0</v>
      </c>
    </row>
    <row r="178" spans="1:54" ht="26.25">
      <c r="B178" s="397"/>
      <c r="C178" s="398"/>
      <c r="D178" s="395" t="s">
        <v>538</v>
      </c>
      <c r="E178" s="263" t="s">
        <v>738</v>
      </c>
      <c r="F178" s="334">
        <v>2024</v>
      </c>
      <c r="G178" s="334">
        <v>2026</v>
      </c>
      <c r="H178" s="395"/>
      <c r="I178" s="156"/>
      <c r="J178" s="156"/>
      <c r="K178" s="156"/>
      <c r="L178" s="84">
        <f>SUM(L175:L177)</f>
        <v>0</v>
      </c>
      <c r="M178" s="84">
        <f>SUM(M175:M177)</f>
        <v>0</v>
      </c>
      <c r="N178" s="156"/>
      <c r="O178" s="156"/>
      <c r="P178" s="156"/>
      <c r="Q178" s="156"/>
      <c r="R178" s="84">
        <f t="shared" ref="R178:U178" si="319">SUM(R175:R177)</f>
        <v>0</v>
      </c>
      <c r="S178" s="84">
        <f t="shared" si="319"/>
        <v>0</v>
      </c>
      <c r="T178" s="84">
        <f t="shared" si="319"/>
        <v>0</v>
      </c>
      <c r="U178" s="84">
        <f t="shared" si="319"/>
        <v>0</v>
      </c>
      <c r="V178" s="156"/>
      <c r="W178" s="156"/>
      <c r="X178" s="156"/>
      <c r="Y178" s="84">
        <f>SUM(Y175:Y177)</f>
        <v>0</v>
      </c>
      <c r="Z178" s="84"/>
      <c r="AA178" s="156"/>
      <c r="AB178" s="84">
        <f t="shared" ref="AB178:AF178" si="320">SUM(AB175:AB177)</f>
        <v>0</v>
      </c>
      <c r="AC178" s="84">
        <f t="shared" si="320"/>
        <v>0</v>
      </c>
      <c r="AD178" s="84">
        <f t="shared" si="320"/>
        <v>0</v>
      </c>
      <c r="AE178" s="84">
        <f t="shared" si="320"/>
        <v>0</v>
      </c>
      <c r="AF178" s="84">
        <f t="shared" si="320"/>
        <v>0</v>
      </c>
      <c r="AG178" s="156"/>
      <c r="AH178" s="156"/>
      <c r="AI178" s="156"/>
      <c r="AJ178" s="84">
        <f t="shared" ref="AJ178:AN178" si="321">SUM(AJ175:AJ177)</f>
        <v>0</v>
      </c>
      <c r="AK178" s="84">
        <f t="shared" si="321"/>
        <v>0</v>
      </c>
      <c r="AL178" s="84">
        <f t="shared" si="321"/>
        <v>0</v>
      </c>
      <c r="AM178" s="84">
        <f t="shared" si="321"/>
        <v>0</v>
      </c>
      <c r="AN178" s="84">
        <f t="shared" si="321"/>
        <v>0</v>
      </c>
      <c r="AO178" s="157"/>
      <c r="AP178" s="158"/>
      <c r="AQ178" s="84">
        <f t="shared" ref="AQ178:BB178" si="322">SUM(AQ175:AQ177)</f>
        <v>0</v>
      </c>
      <c r="AR178" s="84">
        <f t="shared" si="322"/>
        <v>0</v>
      </c>
      <c r="AS178" s="84">
        <f t="shared" si="322"/>
        <v>0</v>
      </c>
      <c r="AT178" s="84">
        <f t="shared" si="322"/>
        <v>0</v>
      </c>
      <c r="AU178" s="84">
        <f t="shared" si="322"/>
        <v>0</v>
      </c>
      <c r="AV178" s="84">
        <f t="shared" si="322"/>
        <v>0</v>
      </c>
      <c r="AW178" s="84">
        <f t="shared" si="322"/>
        <v>0</v>
      </c>
      <c r="AX178" s="84">
        <f t="shared" si="322"/>
        <v>0</v>
      </c>
      <c r="AY178" s="84">
        <f t="shared" si="322"/>
        <v>0</v>
      </c>
      <c r="AZ178" s="84">
        <f t="shared" si="322"/>
        <v>0</v>
      </c>
      <c r="BA178" s="84">
        <f t="shared" si="322"/>
        <v>0</v>
      </c>
      <c r="BB178" s="84">
        <f t="shared" si="322"/>
        <v>0</v>
      </c>
    </row>
    <row r="179" spans="1:54" ht="78.75">
      <c r="B179" s="244"/>
      <c r="C179" s="385"/>
      <c r="D179" s="386"/>
      <c r="E179" s="387"/>
      <c r="F179" s="408">
        <v>2024</v>
      </c>
      <c r="G179" s="408">
        <v>2024</v>
      </c>
      <c r="H179" s="409" t="s">
        <v>794</v>
      </c>
      <c r="I179" s="87"/>
      <c r="J179" s="83"/>
      <c r="K179" s="83"/>
      <c r="L179" s="82" t="str">
        <f>IF(I179&lt;&gt;0,((VLOOKUP(I179,'1. Standard_Cost'!$B$4:$D$9,2)+VLOOKUP(I179,'1. Standard_Cost'!$B$4:$D$9,3))*J179*K179),"0")</f>
        <v>0</v>
      </c>
      <c r="M179" s="82">
        <f>L179*'1. Standard_Cost'!$F$4</f>
        <v>0</v>
      </c>
      <c r="N179" s="83"/>
      <c r="O179" s="83"/>
      <c r="P179" s="83"/>
      <c r="Q179" s="83"/>
      <c r="R179" s="84">
        <f>'1. Standard_Cost'!$B$13*N179*P179</f>
        <v>0</v>
      </c>
      <c r="S179" s="84">
        <f>N179*O179*P179*'1. Standard_Cost'!$C$13</f>
        <v>0</v>
      </c>
      <c r="T179" s="84">
        <f>N179*P179*Q179*'1. Standard_Cost'!$D$13</f>
        <v>0</v>
      </c>
      <c r="U179" s="84">
        <f>N179*O179*'1. Standard_Cost'!$E$13</f>
        <v>0</v>
      </c>
      <c r="V179" s="83"/>
      <c r="W179" s="83"/>
      <c r="X179" s="83"/>
      <c r="Y179" s="84">
        <f>+V179*((X179*'1. Standard_Cost'!$B$17)+(W179*X179*'1. Standard_Cost'!$C$17))</f>
        <v>0</v>
      </c>
      <c r="Z179" s="83"/>
      <c r="AA179" s="83"/>
      <c r="AB179" s="84">
        <f>+Z179*'1. Standard_Cost'!$B$21+AA179*'1. Standard_Cost'!$C$21</f>
        <v>0</v>
      </c>
      <c r="AC179" s="85"/>
      <c r="AD179" s="86"/>
      <c r="AE179" s="84">
        <f>SUM(AD179,AC179,AB179,Y179,U179,T179,S179,R179)*'1. Standard_Cost'!$B$29</f>
        <v>0</v>
      </c>
      <c r="AF179" s="84">
        <f t="shared" ref="AF179:AF181" si="323">SUM(AE179,AD179,AC179,AB179,Y179,U179,T179,S179,R179)</f>
        <v>0</v>
      </c>
      <c r="AG179" s="83"/>
      <c r="AH179" s="83"/>
      <c r="AI179" s="83"/>
      <c r="AJ179" s="87"/>
      <c r="AK179" s="87"/>
      <c r="AL179" s="87"/>
      <c r="AM179" s="84">
        <f>AG179*'1. Standard_Cost'!$B$25+'Incremental_Cost Year 6'!AH179*'1. Standard_Cost'!$C$25+'Incremental_Cost Year 6'!AI179*'1. Standard_Cost'!$D$25+'Incremental_Cost Year 6'!AJ179+'Incremental_Cost Year 6'!AL179+AK179</f>
        <v>0</v>
      </c>
      <c r="AN179" s="84">
        <f>AM179*'1. Standard_Cost'!$C$29</f>
        <v>0</v>
      </c>
      <c r="AO179" s="87"/>
      <c r="AP179" s="144"/>
      <c r="AQ179" s="113">
        <f t="shared" ref="AQ179:AQ181" si="324">L179+M179</f>
        <v>0</v>
      </c>
      <c r="AR179" s="113">
        <f t="shared" ref="AR179:AR181" si="325">AF179</f>
        <v>0</v>
      </c>
      <c r="AS179" s="113">
        <f t="shared" ref="AS179:AS181" si="326">AM179+AN179</f>
        <v>0</v>
      </c>
      <c r="AT179" s="113">
        <f t="shared" ref="AT179:AT181" si="327">SUM(AQ179,AR179,AS179)</f>
        <v>0</v>
      </c>
      <c r="AU179" s="154"/>
      <c r="AV179" s="154"/>
      <c r="AW179" s="154"/>
      <c r="AX179" s="154"/>
      <c r="AY179" s="154"/>
      <c r="AZ179" s="154"/>
      <c r="BA179" s="154"/>
      <c r="BB179" s="155">
        <f t="shared" ref="BB179:BB181" si="328">SUM(AU179:BA179)-AT179</f>
        <v>0</v>
      </c>
    </row>
    <row r="180" spans="1:54" ht="63">
      <c r="B180" s="39"/>
      <c r="C180" s="388"/>
      <c r="D180" s="389"/>
      <c r="E180" s="390"/>
      <c r="F180" s="408">
        <v>2024</v>
      </c>
      <c r="G180" s="408">
        <v>2026</v>
      </c>
      <c r="H180" s="410" t="s">
        <v>797</v>
      </c>
      <c r="I180" s="87"/>
      <c r="J180" s="83"/>
      <c r="K180" s="83"/>
      <c r="L180" s="82" t="str">
        <f>IF(I180&lt;&gt;0,((VLOOKUP(I180,'1. Standard_Cost'!$B$4:$D$9,2)+VLOOKUP(I180,'1. Standard_Cost'!$B$4:$D$9,3))*J180*K180),"0")</f>
        <v>0</v>
      </c>
      <c r="M180" s="82">
        <f>L180*'1. Standard_Cost'!$F$4</f>
        <v>0</v>
      </c>
      <c r="N180" s="83"/>
      <c r="O180" s="83"/>
      <c r="P180" s="83"/>
      <c r="Q180" s="83"/>
      <c r="R180" s="84">
        <f>'1. Standard_Cost'!$B$13*N180*P180</f>
        <v>0</v>
      </c>
      <c r="S180" s="84">
        <f>N180*O180*P180*'1. Standard_Cost'!$C$13</f>
        <v>0</v>
      </c>
      <c r="T180" s="84">
        <f>N180*P180*Q180*'1. Standard_Cost'!$D$13</f>
        <v>0</v>
      </c>
      <c r="U180" s="84">
        <f>N180*O180*'1. Standard_Cost'!$E$13</f>
        <v>0</v>
      </c>
      <c r="V180" s="83"/>
      <c r="W180" s="83"/>
      <c r="X180" s="83"/>
      <c r="Y180" s="84">
        <f>+V180*((X180*'1. Standard_Cost'!$B$17)+(W180*X180*'1. Standard_Cost'!$C$17))</f>
        <v>0</v>
      </c>
      <c r="Z180" s="83"/>
      <c r="AA180" s="83"/>
      <c r="AB180" s="84">
        <f>+Z180*'1. Standard_Cost'!$B$21+AA180*'1. Standard_Cost'!$C$21</f>
        <v>0</v>
      </c>
      <c r="AC180" s="85"/>
      <c r="AD180" s="86"/>
      <c r="AE180" s="84">
        <f>SUM(AD180,AC180,AB180,Y180,U180,T180,S180,R180)*'1. Standard_Cost'!$B$29</f>
        <v>0</v>
      </c>
      <c r="AF180" s="84">
        <f t="shared" si="323"/>
        <v>0</v>
      </c>
      <c r="AG180" s="83"/>
      <c r="AH180" s="83"/>
      <c r="AI180" s="83"/>
      <c r="AJ180" s="87"/>
      <c r="AK180" s="87"/>
      <c r="AL180" s="87"/>
      <c r="AM180" s="84">
        <f>AG180*'1. Standard_Cost'!$B$25+'Incremental_Cost Year 6'!AH180*'1. Standard_Cost'!$C$25+'Incremental_Cost Year 6'!AI180*'1. Standard_Cost'!$D$25+'Incremental_Cost Year 6'!AJ180+'Incremental_Cost Year 6'!AL180+AK180</f>
        <v>0</v>
      </c>
      <c r="AN180" s="84">
        <f>AM180*'1. Standard_Cost'!$C$29</f>
        <v>0</v>
      </c>
      <c r="AO180" s="87"/>
      <c r="AP180" s="144"/>
      <c r="AQ180" s="113">
        <f t="shared" si="324"/>
        <v>0</v>
      </c>
      <c r="AR180" s="113">
        <f t="shared" si="325"/>
        <v>0</v>
      </c>
      <c r="AS180" s="113">
        <f t="shared" si="326"/>
        <v>0</v>
      </c>
      <c r="AT180" s="113">
        <f t="shared" si="327"/>
        <v>0</v>
      </c>
      <c r="AU180" s="154"/>
      <c r="AV180" s="154"/>
      <c r="AW180" s="154"/>
      <c r="AX180" s="154"/>
      <c r="AY180" s="154"/>
      <c r="AZ180" s="154"/>
      <c r="BA180" s="154"/>
      <c r="BB180" s="155">
        <f t="shared" si="328"/>
        <v>0</v>
      </c>
    </row>
    <row r="181" spans="1:54" ht="94.5">
      <c r="B181" s="391"/>
      <c r="C181" s="392"/>
      <c r="D181" s="393"/>
      <c r="E181" s="394"/>
      <c r="F181" s="408">
        <v>2024</v>
      </c>
      <c r="G181" s="408">
        <v>2026</v>
      </c>
      <c r="H181" s="410" t="s">
        <v>746</v>
      </c>
      <c r="I181" s="87"/>
      <c r="J181" s="83"/>
      <c r="K181" s="83"/>
      <c r="L181" s="82" t="str">
        <f>IF(I181&lt;&gt;0,((VLOOKUP(I181,'1. Standard_Cost'!$B$4:$D$9,2)+VLOOKUP(I181,'1. Standard_Cost'!$B$4:$D$9,3))*J181*K181),"0")</f>
        <v>0</v>
      </c>
      <c r="M181" s="82">
        <f>L181*'1. Standard_Cost'!$F$4</f>
        <v>0</v>
      </c>
      <c r="N181" s="83"/>
      <c r="O181" s="83"/>
      <c r="P181" s="83"/>
      <c r="Q181" s="83"/>
      <c r="R181" s="84">
        <f>'1. Standard_Cost'!$B$13*N181*P181</f>
        <v>0</v>
      </c>
      <c r="S181" s="84">
        <f>N181*O181*P181*'1. Standard_Cost'!$C$13</f>
        <v>0</v>
      </c>
      <c r="T181" s="84">
        <f>N181*P181*Q181*'1. Standard_Cost'!$D$13</f>
        <v>0</v>
      </c>
      <c r="U181" s="84">
        <f>N181*O181*'1. Standard_Cost'!$E$13</f>
        <v>0</v>
      </c>
      <c r="V181" s="83"/>
      <c r="W181" s="83"/>
      <c r="X181" s="83"/>
      <c r="Y181" s="84">
        <f>+V181*((X181*'1. Standard_Cost'!$B$17)+(W181*X181*'1. Standard_Cost'!$C$17))</f>
        <v>0</v>
      </c>
      <c r="Z181" s="83"/>
      <c r="AA181" s="83"/>
      <c r="AB181" s="84">
        <f>+Z181*'1. Standard_Cost'!$B$21+AA181*'1. Standard_Cost'!$C$21</f>
        <v>0</v>
      </c>
      <c r="AC181" s="85"/>
      <c r="AD181" s="86"/>
      <c r="AE181" s="84">
        <f>SUM(AD181,AC181,AB181,Y181,U181,T181,S181,R181)*'1. Standard_Cost'!$B$29</f>
        <v>0</v>
      </c>
      <c r="AF181" s="84">
        <f t="shared" si="323"/>
        <v>0</v>
      </c>
      <c r="AG181" s="83"/>
      <c r="AH181" s="83"/>
      <c r="AI181" s="83"/>
      <c r="AJ181" s="87"/>
      <c r="AK181" s="87"/>
      <c r="AL181" s="87"/>
      <c r="AM181" s="84">
        <f>AG181*'1. Standard_Cost'!$B$25+'Incremental_Cost Year 6'!AH181*'1. Standard_Cost'!$C$25+'Incremental_Cost Year 6'!AI181*'1. Standard_Cost'!$D$25+'Incremental_Cost Year 6'!AJ181+'Incremental_Cost Year 6'!AL181+AK181</f>
        <v>0</v>
      </c>
      <c r="AN181" s="84">
        <f>AM181*'1. Standard_Cost'!$C$29</f>
        <v>0</v>
      </c>
      <c r="AO181" s="87"/>
      <c r="AP181" s="144"/>
      <c r="AQ181" s="113">
        <f t="shared" si="324"/>
        <v>0</v>
      </c>
      <c r="AR181" s="113">
        <f t="shared" si="325"/>
        <v>0</v>
      </c>
      <c r="AS181" s="113">
        <f t="shared" si="326"/>
        <v>0</v>
      </c>
      <c r="AT181" s="113">
        <f t="shared" si="327"/>
        <v>0</v>
      </c>
      <c r="AU181" s="154"/>
      <c r="AV181" s="154"/>
      <c r="AW181" s="154"/>
      <c r="AX181" s="154"/>
      <c r="AY181" s="154"/>
      <c r="AZ181" s="154"/>
      <c r="BA181" s="154"/>
      <c r="BB181" s="155">
        <f t="shared" si="328"/>
        <v>0</v>
      </c>
    </row>
    <row r="182" spans="1:54" ht="39">
      <c r="B182" s="397"/>
      <c r="C182" s="398"/>
      <c r="D182" s="263" t="s">
        <v>742</v>
      </c>
      <c r="E182" s="263" t="s">
        <v>745</v>
      </c>
      <c r="F182" s="407">
        <v>2024</v>
      </c>
      <c r="G182" s="407">
        <v>2026</v>
      </c>
      <c r="H182" s="395"/>
      <c r="I182" s="156"/>
      <c r="J182" s="156"/>
      <c r="K182" s="156"/>
      <c r="L182" s="84">
        <f>SUM(L179:L181)</f>
        <v>0</v>
      </c>
      <c r="M182" s="84">
        <f>SUM(M179:M181)</f>
        <v>0</v>
      </c>
      <c r="N182" s="156"/>
      <c r="O182" s="156"/>
      <c r="P182" s="156"/>
      <c r="Q182" s="156"/>
      <c r="R182" s="84">
        <f t="shared" ref="R182:U182" si="329">SUM(R179:R181)</f>
        <v>0</v>
      </c>
      <c r="S182" s="84">
        <f t="shared" si="329"/>
        <v>0</v>
      </c>
      <c r="T182" s="84">
        <f t="shared" si="329"/>
        <v>0</v>
      </c>
      <c r="U182" s="84">
        <f t="shared" si="329"/>
        <v>0</v>
      </c>
      <c r="V182" s="156"/>
      <c r="W182" s="156"/>
      <c r="X182" s="156"/>
      <c r="Y182" s="84">
        <f>SUM(Y179:Y181)</f>
        <v>0</v>
      </c>
      <c r="Z182" s="84"/>
      <c r="AA182" s="156"/>
      <c r="AB182" s="84">
        <f t="shared" ref="AB182:AF182" si="330">SUM(AB179:AB181)</f>
        <v>0</v>
      </c>
      <c r="AC182" s="84">
        <f t="shared" si="330"/>
        <v>0</v>
      </c>
      <c r="AD182" s="84">
        <f t="shared" si="330"/>
        <v>0</v>
      </c>
      <c r="AE182" s="84">
        <f t="shared" si="330"/>
        <v>0</v>
      </c>
      <c r="AF182" s="84">
        <f t="shared" si="330"/>
        <v>0</v>
      </c>
      <c r="AG182" s="156"/>
      <c r="AH182" s="156"/>
      <c r="AI182" s="156"/>
      <c r="AJ182" s="84">
        <f t="shared" ref="AJ182:AN182" si="331">SUM(AJ179:AJ181)</f>
        <v>0</v>
      </c>
      <c r="AK182" s="84">
        <f t="shared" si="331"/>
        <v>0</v>
      </c>
      <c r="AL182" s="84">
        <f t="shared" si="331"/>
        <v>0</v>
      </c>
      <c r="AM182" s="84">
        <f t="shared" si="331"/>
        <v>0</v>
      </c>
      <c r="AN182" s="84">
        <f t="shared" si="331"/>
        <v>0</v>
      </c>
      <c r="AO182" s="157"/>
      <c r="AP182" s="158"/>
      <c r="AQ182" s="84">
        <f t="shared" ref="AQ182:BB182" si="332">SUM(AQ179:AQ181)</f>
        <v>0</v>
      </c>
      <c r="AR182" s="84">
        <f t="shared" si="332"/>
        <v>0</v>
      </c>
      <c r="AS182" s="84">
        <f t="shared" si="332"/>
        <v>0</v>
      </c>
      <c r="AT182" s="84">
        <f t="shared" si="332"/>
        <v>0</v>
      </c>
      <c r="AU182" s="84">
        <f t="shared" si="332"/>
        <v>0</v>
      </c>
      <c r="AV182" s="84">
        <f t="shared" si="332"/>
        <v>0</v>
      </c>
      <c r="AW182" s="84">
        <f t="shared" si="332"/>
        <v>0</v>
      </c>
      <c r="AX182" s="84">
        <f t="shared" si="332"/>
        <v>0</v>
      </c>
      <c r="AY182" s="84">
        <f t="shared" si="332"/>
        <v>0</v>
      </c>
      <c r="AZ182" s="84">
        <f t="shared" si="332"/>
        <v>0</v>
      </c>
      <c r="BA182" s="84">
        <f t="shared" si="332"/>
        <v>0</v>
      </c>
      <c r="BB182" s="84">
        <f t="shared" si="332"/>
        <v>0</v>
      </c>
    </row>
    <row r="183" spans="1:54" ht="63">
      <c r="B183" s="244"/>
      <c r="C183" s="385"/>
      <c r="D183" s="386"/>
      <c r="E183" s="387"/>
      <c r="F183" s="408">
        <v>2024</v>
      </c>
      <c r="G183" s="408">
        <v>2025</v>
      </c>
      <c r="H183" s="410" t="s">
        <v>747</v>
      </c>
      <c r="I183" s="87"/>
      <c r="J183" s="83"/>
      <c r="K183" s="83"/>
      <c r="L183" s="82" t="str">
        <f>IF(I183&lt;&gt;0,((VLOOKUP(I183,'1. Standard_Cost'!$B$4:$D$9,2)+VLOOKUP(I183,'1. Standard_Cost'!$B$4:$D$9,3))*J183*K183),"0")</f>
        <v>0</v>
      </c>
      <c r="M183" s="82">
        <f>L183*'1. Standard_Cost'!$F$4</f>
        <v>0</v>
      </c>
      <c r="N183" s="83"/>
      <c r="O183" s="83"/>
      <c r="P183" s="83"/>
      <c r="Q183" s="83"/>
      <c r="R183" s="84">
        <f>'1. Standard_Cost'!$B$13*N183*P183</f>
        <v>0</v>
      </c>
      <c r="S183" s="84">
        <f>N183*O183*P183*'1. Standard_Cost'!$C$13</f>
        <v>0</v>
      </c>
      <c r="T183" s="84">
        <f>N183*P183*Q183*'1. Standard_Cost'!$D$13</f>
        <v>0</v>
      </c>
      <c r="U183" s="84">
        <f>N183*O183*'1. Standard_Cost'!$E$13</f>
        <v>0</v>
      </c>
      <c r="V183" s="83"/>
      <c r="W183" s="83"/>
      <c r="X183" s="83"/>
      <c r="Y183" s="84">
        <f>+V183*((X183*'1. Standard_Cost'!$B$17)+(W183*X183*'1. Standard_Cost'!$C$17))</f>
        <v>0</v>
      </c>
      <c r="Z183" s="83"/>
      <c r="AA183" s="83"/>
      <c r="AB183" s="84">
        <f>+Z183*'1. Standard_Cost'!$B$21+AA183*'1. Standard_Cost'!$C$21</f>
        <v>0</v>
      </c>
      <c r="AC183" s="85"/>
      <c r="AD183" s="86"/>
      <c r="AE183" s="84">
        <f>SUM(AD183,AC183,AB183,Y183,U183,T183,S183,R183)*'1. Standard_Cost'!$B$29</f>
        <v>0</v>
      </c>
      <c r="AF183" s="84">
        <f t="shared" ref="AF183:AF184" si="333">SUM(AE183,AD183,AC183,AB183,Y183,U183,T183,S183,R183)</f>
        <v>0</v>
      </c>
      <c r="AG183" s="83"/>
      <c r="AH183" s="83"/>
      <c r="AI183" s="83"/>
      <c r="AJ183" s="87"/>
      <c r="AK183" s="87"/>
      <c r="AL183" s="87"/>
      <c r="AM183" s="84">
        <f>AG183*'1. Standard_Cost'!$B$25+'Incremental_Cost Year 6'!AH183*'1. Standard_Cost'!$C$25+'Incremental_Cost Year 6'!AI183*'1. Standard_Cost'!$D$25+'Incremental_Cost Year 6'!AJ183+'Incremental_Cost Year 6'!AL183+AK183</f>
        <v>0</v>
      </c>
      <c r="AN183" s="84">
        <f>AM183*'1. Standard_Cost'!$C$29</f>
        <v>0</v>
      </c>
      <c r="AO183" s="87"/>
      <c r="AP183" s="144"/>
      <c r="AQ183" s="113">
        <f t="shared" ref="AQ183:AQ184" si="334">L183+M183</f>
        <v>0</v>
      </c>
      <c r="AR183" s="113">
        <f t="shared" ref="AR183:AR184" si="335">AF183</f>
        <v>0</v>
      </c>
      <c r="AS183" s="113">
        <f t="shared" ref="AS183:AS184" si="336">AM183+AN183</f>
        <v>0</v>
      </c>
      <c r="AT183" s="113">
        <f t="shared" ref="AT183:AT184" si="337">SUM(AQ183,AR183,AS183)</f>
        <v>0</v>
      </c>
      <c r="AU183" s="154"/>
      <c r="AV183" s="154"/>
      <c r="AW183" s="154"/>
      <c r="AX183" s="154"/>
      <c r="AY183" s="154"/>
      <c r="AZ183" s="154"/>
      <c r="BA183" s="154"/>
      <c r="BB183" s="155">
        <f t="shared" ref="BB183:BB184" si="338">SUM(AU183:BA183)-AT183</f>
        <v>0</v>
      </c>
    </row>
    <row r="184" spans="1:54" ht="108.75">
      <c r="B184" s="39"/>
      <c r="C184" s="388"/>
      <c r="D184" s="389"/>
      <c r="E184" s="390"/>
      <c r="F184" s="408">
        <v>2024</v>
      </c>
      <c r="G184" s="408">
        <v>2026</v>
      </c>
      <c r="H184" s="410" t="s">
        <v>748</v>
      </c>
      <c r="I184" s="87"/>
      <c r="J184" s="83"/>
      <c r="K184" s="83"/>
      <c r="L184" s="82" t="str">
        <f>IF(I184&lt;&gt;0,((VLOOKUP(I184,'1. Standard_Cost'!$B$4:$D$9,2)+VLOOKUP(I184,'1. Standard_Cost'!$B$4:$D$9,3))*J184*K184),"0")</f>
        <v>0</v>
      </c>
      <c r="M184" s="82">
        <f>L184*'1. Standard_Cost'!$F$4</f>
        <v>0</v>
      </c>
      <c r="N184" s="83"/>
      <c r="O184" s="83"/>
      <c r="P184" s="83"/>
      <c r="Q184" s="83"/>
      <c r="R184" s="84">
        <f>'1. Standard_Cost'!$B$13*N184*P184</f>
        <v>0</v>
      </c>
      <c r="S184" s="84">
        <f>N184*O184*P184*'1. Standard_Cost'!$C$13</f>
        <v>0</v>
      </c>
      <c r="T184" s="84">
        <f>N184*P184*Q184*'1. Standard_Cost'!$D$13</f>
        <v>0</v>
      </c>
      <c r="U184" s="84">
        <f>N184*O184*'1. Standard_Cost'!$E$13</f>
        <v>0</v>
      </c>
      <c r="V184" s="83"/>
      <c r="W184" s="83"/>
      <c r="X184" s="83"/>
      <c r="Y184" s="84">
        <f>+V184*((X184*'1. Standard_Cost'!$B$17)+(W184*X184*'1. Standard_Cost'!$C$17))</f>
        <v>0</v>
      </c>
      <c r="Z184" s="83"/>
      <c r="AA184" s="83"/>
      <c r="AB184" s="84">
        <f>+Z184*'1. Standard_Cost'!$B$21+AA184*'1. Standard_Cost'!$C$21</f>
        <v>0</v>
      </c>
      <c r="AC184" s="85"/>
      <c r="AD184" s="86"/>
      <c r="AE184" s="84">
        <f>SUM(AD184,AC184,AB184,Y184,U184,T184,S184,R184)*'1. Standard_Cost'!$B$29</f>
        <v>0</v>
      </c>
      <c r="AF184" s="84">
        <f t="shared" si="333"/>
        <v>0</v>
      </c>
      <c r="AG184" s="83"/>
      <c r="AH184" s="83"/>
      <c r="AI184" s="83"/>
      <c r="AJ184" s="87"/>
      <c r="AK184" s="87"/>
      <c r="AL184" s="87"/>
      <c r="AM184" s="84">
        <f>AG184*'1. Standard_Cost'!$B$25+'Incremental_Cost Year 6'!AH184*'1. Standard_Cost'!$C$25+'Incremental_Cost Year 6'!AI184*'1. Standard_Cost'!$D$25+'Incremental_Cost Year 6'!AJ184+'Incremental_Cost Year 6'!AL184+AK184</f>
        <v>0</v>
      </c>
      <c r="AN184" s="84">
        <f>AM184*'1. Standard_Cost'!$C$29</f>
        <v>0</v>
      </c>
      <c r="AO184" s="87"/>
      <c r="AP184" s="144"/>
      <c r="AQ184" s="113">
        <f t="shared" si="334"/>
        <v>0</v>
      </c>
      <c r="AR184" s="113">
        <f t="shared" si="335"/>
        <v>0</v>
      </c>
      <c r="AS184" s="113">
        <f t="shared" si="336"/>
        <v>0</v>
      </c>
      <c r="AT184" s="113">
        <f t="shared" si="337"/>
        <v>0</v>
      </c>
      <c r="AU184" s="154"/>
      <c r="AV184" s="154"/>
      <c r="AW184" s="154"/>
      <c r="AX184" s="154"/>
      <c r="AY184" s="154"/>
      <c r="AZ184" s="154"/>
      <c r="BA184" s="154"/>
      <c r="BB184" s="155">
        <f t="shared" si="338"/>
        <v>0</v>
      </c>
    </row>
    <row r="185" spans="1:54" ht="47.25">
      <c r="B185" s="39"/>
      <c r="C185" s="388"/>
      <c r="D185" s="389"/>
      <c r="E185" s="390"/>
      <c r="F185" s="408">
        <v>2024</v>
      </c>
      <c r="G185" s="408">
        <v>2026</v>
      </c>
      <c r="H185" s="410" t="s">
        <v>751</v>
      </c>
      <c r="I185" s="87"/>
      <c r="J185" s="83"/>
      <c r="K185" s="83"/>
      <c r="L185" s="82" t="str">
        <f>IF(I185&lt;&gt;0,((VLOOKUP(I185,'1. Standard_Cost'!$B$4:$D$9,2)+VLOOKUP(I185,'1. Standard_Cost'!$B$4:$D$9,3))*J185*K185),"0")</f>
        <v>0</v>
      </c>
      <c r="M185" s="82">
        <f>L185*'1. Standard_Cost'!$F$4</f>
        <v>0</v>
      </c>
      <c r="N185" s="83"/>
      <c r="O185" s="83"/>
      <c r="P185" s="83"/>
      <c r="Q185" s="83"/>
      <c r="R185" s="84">
        <f>'1. Standard_Cost'!$B$13*N185*P185</f>
        <v>0</v>
      </c>
      <c r="S185" s="84">
        <f>N185*O185*P185*'1. Standard_Cost'!$C$13</f>
        <v>0</v>
      </c>
      <c r="T185" s="84">
        <f>N185*P185*Q185*'1. Standard_Cost'!$D$13</f>
        <v>0</v>
      </c>
      <c r="U185" s="84">
        <f>N185*O185*'1. Standard_Cost'!$E$13</f>
        <v>0</v>
      </c>
      <c r="V185" s="83"/>
      <c r="W185" s="83"/>
      <c r="X185" s="83"/>
      <c r="Y185" s="84">
        <f>+V185*((X185*'1. Standard_Cost'!$B$17)+(W185*X185*'1. Standard_Cost'!$C$17))</f>
        <v>0</v>
      </c>
      <c r="Z185" s="83"/>
      <c r="AA185" s="83"/>
      <c r="AB185" s="84">
        <f>+Z185*'1. Standard_Cost'!$B$21+AA185*'1. Standard_Cost'!$C$21</f>
        <v>0</v>
      </c>
      <c r="AC185" s="85"/>
      <c r="AD185" s="86"/>
      <c r="AE185" s="84">
        <f>SUM(AD185,AC185,AB185,Y185,U185,T185,S185,R185)*'1. Standard_Cost'!$B$29</f>
        <v>0</v>
      </c>
      <c r="AF185" s="84">
        <f t="shared" ref="AF185:AF187" si="339">SUM(AE185,AD185,AC185,AB185,Y185,U185,T185,S185,R185)</f>
        <v>0</v>
      </c>
      <c r="AG185" s="83"/>
      <c r="AH185" s="83"/>
      <c r="AI185" s="83"/>
      <c r="AJ185" s="87"/>
      <c r="AK185" s="87"/>
      <c r="AL185" s="87"/>
      <c r="AM185" s="84">
        <f>AG185*'1. Standard_Cost'!$B$25+'Incremental_Cost Year 6'!AH185*'1. Standard_Cost'!$C$25+'Incremental_Cost Year 6'!AI185*'1. Standard_Cost'!$D$25+'Incremental_Cost Year 6'!AJ185+'Incremental_Cost Year 6'!AL185+AK185</f>
        <v>0</v>
      </c>
      <c r="AN185" s="84">
        <f>AM185*'1. Standard_Cost'!$C$29</f>
        <v>0</v>
      </c>
      <c r="AO185" s="87"/>
      <c r="AP185" s="144"/>
      <c r="AQ185" s="113">
        <f t="shared" ref="AQ185:AQ187" si="340">L185+M185</f>
        <v>0</v>
      </c>
      <c r="AR185" s="113">
        <f t="shared" ref="AR185:AR187" si="341">AF185</f>
        <v>0</v>
      </c>
      <c r="AS185" s="113">
        <f t="shared" ref="AS185:AS187" si="342">AM185+AN185</f>
        <v>0</v>
      </c>
      <c r="AT185" s="113">
        <f t="shared" ref="AT185:AT187" si="343">SUM(AQ185,AR185,AS185)</f>
        <v>0</v>
      </c>
      <c r="AU185" s="154"/>
      <c r="AV185" s="154"/>
      <c r="AW185" s="154"/>
      <c r="AX185" s="154"/>
      <c r="AY185" s="154"/>
      <c r="AZ185" s="154"/>
      <c r="BA185" s="154"/>
      <c r="BB185" s="155">
        <f t="shared" ref="BB185:BB187" si="344">SUM(AU185:BA185)-AT185</f>
        <v>0</v>
      </c>
    </row>
    <row r="186" spans="1:54" ht="78.75">
      <c r="B186" s="39"/>
      <c r="C186" s="388"/>
      <c r="D186" s="389"/>
      <c r="E186" s="390"/>
      <c r="F186" s="408">
        <v>2024</v>
      </c>
      <c r="G186" s="408">
        <v>2026</v>
      </c>
      <c r="H186" s="410" t="s">
        <v>750</v>
      </c>
      <c r="I186" s="87"/>
      <c r="J186" s="83"/>
      <c r="K186" s="83"/>
      <c r="L186" s="82" t="str">
        <f>IF(I186&lt;&gt;0,((VLOOKUP(I186,'1. Standard_Cost'!$B$4:$D$9,2)+VLOOKUP(I186,'1. Standard_Cost'!$B$4:$D$9,3))*J186*K186),"0")</f>
        <v>0</v>
      </c>
      <c r="M186" s="82">
        <f>L186*'1. Standard_Cost'!$F$4</f>
        <v>0</v>
      </c>
      <c r="N186" s="83"/>
      <c r="O186" s="83"/>
      <c r="P186" s="83"/>
      <c r="Q186" s="83"/>
      <c r="R186" s="84">
        <f>'1. Standard_Cost'!$B$13*N186*P186</f>
        <v>0</v>
      </c>
      <c r="S186" s="84">
        <f>N186*O186*P186*'1. Standard_Cost'!$C$13</f>
        <v>0</v>
      </c>
      <c r="T186" s="84">
        <f>N186*P186*Q186*'1. Standard_Cost'!$D$13</f>
        <v>0</v>
      </c>
      <c r="U186" s="84">
        <f>N186*O186*'1. Standard_Cost'!$E$13</f>
        <v>0</v>
      </c>
      <c r="V186" s="83"/>
      <c r="W186" s="83"/>
      <c r="X186" s="83"/>
      <c r="Y186" s="84">
        <f>+V186*((X186*'1. Standard_Cost'!$B$17)+(W186*X186*'1. Standard_Cost'!$C$17))</f>
        <v>0</v>
      </c>
      <c r="Z186" s="83"/>
      <c r="AA186" s="83"/>
      <c r="AB186" s="84">
        <f>+Z186*'1. Standard_Cost'!$B$21+AA186*'1. Standard_Cost'!$C$21</f>
        <v>0</v>
      </c>
      <c r="AC186" s="85"/>
      <c r="AD186" s="86"/>
      <c r="AE186" s="84">
        <f>SUM(AD186,AC186,AB186,Y186,U186,T186,S186,R186)*'1. Standard_Cost'!$B$29</f>
        <v>0</v>
      </c>
      <c r="AF186" s="84">
        <f t="shared" si="339"/>
        <v>0</v>
      </c>
      <c r="AG186" s="83"/>
      <c r="AH186" s="83"/>
      <c r="AI186" s="83"/>
      <c r="AJ186" s="87"/>
      <c r="AK186" s="87"/>
      <c r="AL186" s="87"/>
      <c r="AM186" s="84">
        <f>AG186*'1. Standard_Cost'!$B$25+'Incremental_Cost Year 6'!AH186*'1. Standard_Cost'!$C$25+'Incremental_Cost Year 6'!AI186*'1. Standard_Cost'!$D$25+'Incremental_Cost Year 6'!AJ186+'Incremental_Cost Year 6'!AL186+AK186</f>
        <v>0</v>
      </c>
      <c r="AN186" s="84">
        <f>AM186*'1. Standard_Cost'!$C$29</f>
        <v>0</v>
      </c>
      <c r="AO186" s="87"/>
      <c r="AP186" s="144"/>
      <c r="AQ186" s="113">
        <f t="shared" si="340"/>
        <v>0</v>
      </c>
      <c r="AR186" s="113">
        <f t="shared" si="341"/>
        <v>0</v>
      </c>
      <c r="AS186" s="113">
        <f t="shared" si="342"/>
        <v>0</v>
      </c>
      <c r="AT186" s="113">
        <f t="shared" si="343"/>
        <v>0</v>
      </c>
      <c r="AU186" s="154"/>
      <c r="AV186" s="154"/>
      <c r="AW186" s="154"/>
      <c r="AX186" s="154"/>
      <c r="AY186" s="154"/>
      <c r="AZ186" s="154"/>
      <c r="BA186" s="154"/>
      <c r="BB186" s="155">
        <f t="shared" si="344"/>
        <v>0</v>
      </c>
    </row>
    <row r="187" spans="1:54" ht="94.5">
      <c r="B187" s="391"/>
      <c r="C187" s="392"/>
      <c r="D187" s="393"/>
      <c r="E187" s="394"/>
      <c r="F187" s="408">
        <v>2024</v>
      </c>
      <c r="G187" s="408">
        <v>2026</v>
      </c>
      <c r="H187" s="410" t="s">
        <v>749</v>
      </c>
      <c r="I187" s="87"/>
      <c r="J187" s="83"/>
      <c r="K187" s="83"/>
      <c r="L187" s="82" t="str">
        <f>IF(I187&lt;&gt;0,((VLOOKUP(I187,'1. Standard_Cost'!$B$4:$D$9,2)+VLOOKUP(I187,'1. Standard_Cost'!$B$4:$D$9,3))*J187*K187),"0")</f>
        <v>0</v>
      </c>
      <c r="M187" s="82">
        <f>L187*'1. Standard_Cost'!$F$4</f>
        <v>0</v>
      </c>
      <c r="N187" s="83"/>
      <c r="O187" s="83"/>
      <c r="P187" s="83"/>
      <c r="Q187" s="83"/>
      <c r="R187" s="84">
        <f>'1. Standard_Cost'!$B$13*N187*P187</f>
        <v>0</v>
      </c>
      <c r="S187" s="84">
        <f>N187*O187*P187*'1. Standard_Cost'!$C$13</f>
        <v>0</v>
      </c>
      <c r="T187" s="84">
        <f>N187*P187*Q187*'1. Standard_Cost'!$D$13</f>
        <v>0</v>
      </c>
      <c r="U187" s="84">
        <f>N187*O187*'1. Standard_Cost'!$E$13</f>
        <v>0</v>
      </c>
      <c r="V187" s="83"/>
      <c r="W187" s="83"/>
      <c r="X187" s="83"/>
      <c r="Y187" s="84">
        <f>+V187*((X187*'1. Standard_Cost'!$B$17)+(W187*X187*'1. Standard_Cost'!$C$17))</f>
        <v>0</v>
      </c>
      <c r="Z187" s="83"/>
      <c r="AA187" s="83"/>
      <c r="AB187" s="84">
        <f>+Z187*'1. Standard_Cost'!$B$21+AA187*'1. Standard_Cost'!$C$21</f>
        <v>0</v>
      </c>
      <c r="AC187" s="85"/>
      <c r="AD187" s="86"/>
      <c r="AE187" s="84">
        <f>SUM(AD187,AC187,AB187,Y187,U187,T187,S187,R187)*'1. Standard_Cost'!$B$29</f>
        <v>0</v>
      </c>
      <c r="AF187" s="84">
        <f t="shared" si="339"/>
        <v>0</v>
      </c>
      <c r="AG187" s="83"/>
      <c r="AH187" s="83"/>
      <c r="AI187" s="83"/>
      <c r="AJ187" s="87"/>
      <c r="AK187" s="87"/>
      <c r="AL187" s="87"/>
      <c r="AM187" s="84">
        <f>AG187*'1. Standard_Cost'!$B$25+'Incremental_Cost Year 6'!AH187*'1. Standard_Cost'!$C$25+'Incremental_Cost Year 6'!AI187*'1. Standard_Cost'!$D$25+'Incremental_Cost Year 6'!AJ187+'Incremental_Cost Year 6'!AL187+AK187</f>
        <v>0</v>
      </c>
      <c r="AN187" s="84">
        <f>AM187*'1. Standard_Cost'!$C$29</f>
        <v>0</v>
      </c>
      <c r="AO187" s="87"/>
      <c r="AP187" s="144"/>
      <c r="AQ187" s="113">
        <f t="shared" si="340"/>
        <v>0</v>
      </c>
      <c r="AR187" s="113">
        <f t="shared" si="341"/>
        <v>0</v>
      </c>
      <c r="AS187" s="113">
        <f t="shared" si="342"/>
        <v>0</v>
      </c>
      <c r="AT187" s="113">
        <f t="shared" si="343"/>
        <v>0</v>
      </c>
      <c r="AU187" s="154"/>
      <c r="AV187" s="154"/>
      <c r="AW187" s="154"/>
      <c r="AX187" s="154"/>
      <c r="AY187" s="154"/>
      <c r="AZ187" s="154"/>
      <c r="BA187" s="154"/>
      <c r="BB187" s="155">
        <f t="shared" si="344"/>
        <v>0</v>
      </c>
    </row>
    <row r="188" spans="1:54" ht="36" customHeight="1">
      <c r="B188" s="397"/>
      <c r="C188" s="398"/>
      <c r="D188" s="395" t="s">
        <v>744</v>
      </c>
      <c r="E188" s="263" t="s">
        <v>743</v>
      </c>
      <c r="F188" s="407">
        <v>2024</v>
      </c>
      <c r="G188" s="407">
        <v>2026</v>
      </c>
      <c r="H188" s="395"/>
      <c r="I188" s="156"/>
      <c r="J188" s="156"/>
      <c r="K188" s="156"/>
      <c r="L188" s="84">
        <f>SUM(L183:L187)</f>
        <v>0</v>
      </c>
      <c r="M188" s="84">
        <f>SUM(M183:M187)</f>
        <v>0</v>
      </c>
      <c r="N188" s="156"/>
      <c r="O188" s="156"/>
      <c r="P188" s="156"/>
      <c r="Q188" s="156"/>
      <c r="R188" s="84">
        <f t="shared" ref="R188:U188" si="345">SUM(R183:R187)</f>
        <v>0</v>
      </c>
      <c r="S188" s="84">
        <f t="shared" si="345"/>
        <v>0</v>
      </c>
      <c r="T188" s="84">
        <f t="shared" si="345"/>
        <v>0</v>
      </c>
      <c r="U188" s="84">
        <f t="shared" si="345"/>
        <v>0</v>
      </c>
      <c r="V188" s="156"/>
      <c r="W188" s="156"/>
      <c r="X188" s="156"/>
      <c r="Y188" s="84">
        <f>SUM(Y183:Y187)</f>
        <v>0</v>
      </c>
      <c r="Z188" s="84"/>
      <c r="AA188" s="156"/>
      <c r="AB188" s="84">
        <f>SUM(AB183:AB187)</f>
        <v>0</v>
      </c>
      <c r="AC188" s="84">
        <f>SUM(AC183:AC187)</f>
        <v>0</v>
      </c>
      <c r="AD188" s="84">
        <f t="shared" ref="AD188:AF188" si="346">SUM(AD184:AD187)</f>
        <v>0</v>
      </c>
      <c r="AE188" s="84">
        <f t="shared" si="346"/>
        <v>0</v>
      </c>
      <c r="AF188" s="84">
        <f t="shared" si="346"/>
        <v>0</v>
      </c>
      <c r="AG188" s="156"/>
      <c r="AH188" s="156"/>
      <c r="AI188" s="156"/>
      <c r="AJ188" s="84">
        <f>SUM(AJ183:AJ187)</f>
        <v>0</v>
      </c>
      <c r="AK188" s="84">
        <f>SUM(AK183:AK187)</f>
        <v>0</v>
      </c>
      <c r="AL188" s="84">
        <f t="shared" ref="AL188:AN188" si="347">SUM(AL184:AL187)</f>
        <v>0</v>
      </c>
      <c r="AM188" s="84">
        <f t="shared" si="347"/>
        <v>0</v>
      </c>
      <c r="AN188" s="84">
        <f t="shared" si="347"/>
        <v>0</v>
      </c>
      <c r="AO188" s="157"/>
      <c r="AP188" s="158"/>
      <c r="AQ188" s="84">
        <f t="shared" ref="AQ188:BB188" si="348">SUM(AQ183:AQ187)</f>
        <v>0</v>
      </c>
      <c r="AR188" s="84">
        <f t="shared" si="348"/>
        <v>0</v>
      </c>
      <c r="AS188" s="84">
        <f t="shared" si="348"/>
        <v>0</v>
      </c>
      <c r="AT188" s="84">
        <f t="shared" si="348"/>
        <v>0</v>
      </c>
      <c r="AU188" s="84">
        <f t="shared" si="348"/>
        <v>0</v>
      </c>
      <c r="AV188" s="84">
        <f t="shared" si="348"/>
        <v>0</v>
      </c>
      <c r="AW188" s="84">
        <f t="shared" si="348"/>
        <v>0</v>
      </c>
      <c r="AX188" s="84">
        <f t="shared" si="348"/>
        <v>0</v>
      </c>
      <c r="AY188" s="84">
        <f t="shared" si="348"/>
        <v>0</v>
      </c>
      <c r="AZ188" s="84">
        <f t="shared" si="348"/>
        <v>0</v>
      </c>
      <c r="BA188" s="84">
        <f t="shared" si="348"/>
        <v>0</v>
      </c>
      <c r="BB188" s="84">
        <f t="shared" si="348"/>
        <v>0</v>
      </c>
    </row>
    <row r="189" spans="1:54" s="28" customFormat="1" ht="49.15" customHeight="1">
      <c r="A189" s="97"/>
      <c r="B189" s="401"/>
      <c r="C189" s="526" t="s">
        <v>752</v>
      </c>
      <c r="D189" s="527"/>
      <c r="E189" s="528"/>
      <c r="F189" s="130"/>
      <c r="G189" s="191"/>
      <c r="H189" s="98" t="s">
        <v>753</v>
      </c>
      <c r="I189" s="167"/>
      <c r="J189" s="161"/>
      <c r="K189" s="161"/>
      <c r="L189" s="162">
        <f>SUM(L197)</f>
        <v>0</v>
      </c>
      <c r="M189" s="162">
        <f>SUM(M197)</f>
        <v>0</v>
      </c>
      <c r="N189" s="161"/>
      <c r="O189" s="161"/>
      <c r="P189" s="161"/>
      <c r="Q189" s="161"/>
      <c r="R189" s="162">
        <f t="shared" ref="R189:U189" si="349">SUM(R197)</f>
        <v>0</v>
      </c>
      <c r="S189" s="162">
        <f t="shared" si="349"/>
        <v>0</v>
      </c>
      <c r="T189" s="162">
        <f t="shared" si="349"/>
        <v>0</v>
      </c>
      <c r="U189" s="162">
        <f t="shared" si="349"/>
        <v>0</v>
      </c>
      <c r="V189" s="161"/>
      <c r="W189" s="161"/>
      <c r="X189" s="161"/>
      <c r="Y189" s="162">
        <f t="shared" ref="Y189:AF189" si="350">SUM(Y197)</f>
        <v>0</v>
      </c>
      <c r="Z189" s="162">
        <f t="shared" si="350"/>
        <v>0</v>
      </c>
      <c r="AA189" s="162">
        <f t="shared" si="350"/>
        <v>0</v>
      </c>
      <c r="AB189" s="162">
        <f t="shared" si="350"/>
        <v>0</v>
      </c>
      <c r="AC189" s="162">
        <f t="shared" si="350"/>
        <v>0</v>
      </c>
      <c r="AD189" s="162">
        <f t="shared" si="350"/>
        <v>0</v>
      </c>
      <c r="AE189" s="162">
        <f t="shared" si="350"/>
        <v>0</v>
      </c>
      <c r="AF189" s="162">
        <f t="shared" si="350"/>
        <v>0</v>
      </c>
      <c r="AG189" s="162"/>
      <c r="AH189" s="161"/>
      <c r="AI189" s="161"/>
      <c r="AJ189" s="162">
        <f t="shared" ref="AJ189:AN189" si="351">SUM(AJ197)</f>
        <v>0</v>
      </c>
      <c r="AK189" s="162">
        <f t="shared" si="351"/>
        <v>0</v>
      </c>
      <c r="AL189" s="162">
        <f t="shared" si="351"/>
        <v>0</v>
      </c>
      <c r="AM189" s="162">
        <f t="shared" si="351"/>
        <v>0</v>
      </c>
      <c r="AN189" s="162">
        <f t="shared" si="351"/>
        <v>0</v>
      </c>
      <c r="AO189" s="163"/>
      <c r="AP189" s="164"/>
      <c r="AQ189" s="162">
        <f t="shared" ref="AQ189:BB189" si="352">SUM(AQ197)</f>
        <v>0</v>
      </c>
      <c r="AR189" s="162">
        <f t="shared" si="352"/>
        <v>0</v>
      </c>
      <c r="AS189" s="162">
        <f t="shared" si="352"/>
        <v>0</v>
      </c>
      <c r="AT189" s="162">
        <f t="shared" si="352"/>
        <v>0</v>
      </c>
      <c r="AU189" s="162">
        <f t="shared" si="352"/>
        <v>0</v>
      </c>
      <c r="AV189" s="162">
        <f t="shared" si="352"/>
        <v>0</v>
      </c>
      <c r="AW189" s="162">
        <f t="shared" si="352"/>
        <v>0</v>
      </c>
      <c r="AX189" s="162">
        <f t="shared" si="352"/>
        <v>0</v>
      </c>
      <c r="AY189" s="162">
        <f t="shared" si="352"/>
        <v>0</v>
      </c>
      <c r="AZ189" s="162">
        <f t="shared" si="352"/>
        <v>0</v>
      </c>
      <c r="BA189" s="162">
        <f t="shared" si="352"/>
        <v>0</v>
      </c>
      <c r="BB189" s="162">
        <f t="shared" si="352"/>
        <v>0</v>
      </c>
    </row>
    <row r="190" spans="1:54" ht="78.75">
      <c r="B190" s="244"/>
      <c r="C190" s="385"/>
      <c r="D190" s="386"/>
      <c r="E190" s="387"/>
      <c r="F190" s="382">
        <v>2024</v>
      </c>
      <c r="G190" s="382">
        <v>2025</v>
      </c>
      <c r="H190" s="410" t="s">
        <v>760</v>
      </c>
      <c r="I190" s="87"/>
      <c r="J190" s="83"/>
      <c r="K190" s="83"/>
      <c r="L190" s="82" t="str">
        <f>IF(I190&lt;&gt;0,((VLOOKUP(I190,'1. Standard_Cost'!$B$4:$D$9,2)+VLOOKUP(I190,'1. Standard_Cost'!$B$4:$D$9,3))*J190*K190),"0")</f>
        <v>0</v>
      </c>
      <c r="M190" s="82">
        <f>L190*'1. Standard_Cost'!$F$4</f>
        <v>0</v>
      </c>
      <c r="N190" s="83"/>
      <c r="O190" s="83"/>
      <c r="P190" s="83"/>
      <c r="Q190" s="83"/>
      <c r="R190" s="84">
        <f>'1. Standard_Cost'!$B$13*N190*P190</f>
        <v>0</v>
      </c>
      <c r="S190" s="84">
        <f>N190*O190*P190*'1. Standard_Cost'!$C$13</f>
        <v>0</v>
      </c>
      <c r="T190" s="84">
        <f>N190*P190*Q190*'1. Standard_Cost'!$D$13</f>
        <v>0</v>
      </c>
      <c r="U190" s="84">
        <f>N190*O190*'1. Standard_Cost'!$E$13</f>
        <v>0</v>
      </c>
      <c r="V190" s="83"/>
      <c r="W190" s="83"/>
      <c r="X190" s="83"/>
      <c r="Y190" s="84">
        <f>+V190*((X190*'1. Standard_Cost'!$B$17)+(W190*X190*'1. Standard_Cost'!$C$17))</f>
        <v>0</v>
      </c>
      <c r="Z190" s="83"/>
      <c r="AA190" s="83"/>
      <c r="AB190" s="84">
        <f>+Z190*'1. Standard_Cost'!$B$21+AA190*'1. Standard_Cost'!$C$21</f>
        <v>0</v>
      </c>
      <c r="AC190" s="85"/>
      <c r="AD190" s="86"/>
      <c r="AE190" s="84">
        <f>SUM(AD190,AC190,AB190,Y190,U190,T190,S190,R190)*'1. Standard_Cost'!$B$29</f>
        <v>0</v>
      </c>
      <c r="AF190" s="84">
        <f t="shared" ref="AF190:AF191" si="353">SUM(AE190,AD190,AC190,AB190,Y190,U190,T190,S190,R190)</f>
        <v>0</v>
      </c>
      <c r="AG190" s="83"/>
      <c r="AH190" s="83"/>
      <c r="AI190" s="83"/>
      <c r="AJ190" s="87"/>
      <c r="AK190" s="87"/>
      <c r="AL190" s="87"/>
      <c r="AM190" s="84">
        <f>AG190*'1. Standard_Cost'!$B$25+'Incremental_Cost Year 6'!AH190*'1. Standard_Cost'!$C$25+'Incremental_Cost Year 6'!AI190*'1. Standard_Cost'!$D$25+'Incremental_Cost Year 6'!AJ190+'Incremental_Cost Year 6'!AL190+AK190</f>
        <v>0</v>
      </c>
      <c r="AN190" s="84">
        <f>AM190*'1. Standard_Cost'!$C$29</f>
        <v>0</v>
      </c>
      <c r="AO190" s="87"/>
      <c r="AP190" s="144"/>
      <c r="AQ190" s="113">
        <f t="shared" ref="AQ190:AQ191" si="354">L190+M190</f>
        <v>0</v>
      </c>
      <c r="AR190" s="113">
        <f t="shared" ref="AR190:AR191" si="355">AF190</f>
        <v>0</v>
      </c>
      <c r="AS190" s="113">
        <f t="shared" ref="AS190:AS191" si="356">AM190+AN190</f>
        <v>0</v>
      </c>
      <c r="AT190" s="113">
        <f t="shared" ref="AT190:AT191" si="357">SUM(AQ190,AR190,AS190)</f>
        <v>0</v>
      </c>
      <c r="AU190" s="154"/>
      <c r="AV190" s="154"/>
      <c r="AW190" s="154"/>
      <c r="AX190" s="154"/>
      <c r="AY190" s="154"/>
      <c r="AZ190" s="154"/>
      <c r="BA190" s="154"/>
      <c r="BB190" s="155">
        <f t="shared" ref="BB190:BB191" si="358">SUM(AU190:BA190)-AT190</f>
        <v>0</v>
      </c>
    </row>
    <row r="191" spans="1:54" ht="63">
      <c r="B191" s="39"/>
      <c r="C191" s="388"/>
      <c r="D191" s="389"/>
      <c r="E191" s="390"/>
      <c r="F191" s="382">
        <v>2024</v>
      </c>
      <c r="G191" s="382">
        <v>2026</v>
      </c>
      <c r="H191" s="384" t="s">
        <v>780</v>
      </c>
      <c r="I191" s="87"/>
      <c r="J191" s="83"/>
      <c r="K191" s="83"/>
      <c r="L191" s="82" t="str">
        <f>IF(I191&lt;&gt;0,((VLOOKUP(I191,'1. Standard_Cost'!$B$4:$D$9,2)+VLOOKUP(I191,'1. Standard_Cost'!$B$4:$D$9,3))*J191*K191),"0")</f>
        <v>0</v>
      </c>
      <c r="M191" s="82">
        <f>L191*'1. Standard_Cost'!$F$4</f>
        <v>0</v>
      </c>
      <c r="N191" s="83"/>
      <c r="O191" s="83"/>
      <c r="P191" s="83"/>
      <c r="Q191" s="83"/>
      <c r="R191" s="84">
        <f>'1. Standard_Cost'!$B$13*N191*P191</f>
        <v>0</v>
      </c>
      <c r="S191" s="84">
        <f>N191*O191*P191*'1. Standard_Cost'!$C$13</f>
        <v>0</v>
      </c>
      <c r="T191" s="84">
        <f>N191*P191*Q191*'1. Standard_Cost'!$D$13</f>
        <v>0</v>
      </c>
      <c r="U191" s="84">
        <f>N191*O191*'1. Standard_Cost'!$E$13</f>
        <v>0</v>
      </c>
      <c r="V191" s="83"/>
      <c r="W191" s="83"/>
      <c r="X191" s="83"/>
      <c r="Y191" s="84">
        <f>+V191*((X191*'1. Standard_Cost'!$B$17)+(W191*X191*'1. Standard_Cost'!$C$17))</f>
        <v>0</v>
      </c>
      <c r="Z191" s="83"/>
      <c r="AA191" s="83"/>
      <c r="AB191" s="84">
        <f>+Z191*'1. Standard_Cost'!$B$21+AA191*'1. Standard_Cost'!$C$21</f>
        <v>0</v>
      </c>
      <c r="AC191" s="85"/>
      <c r="AD191" s="86"/>
      <c r="AE191" s="84">
        <f>SUM(AD191,AC191,AB191,Y191,U191,T191,S191,R191)*'1. Standard_Cost'!$B$29</f>
        <v>0</v>
      </c>
      <c r="AF191" s="84">
        <f t="shared" si="353"/>
        <v>0</v>
      </c>
      <c r="AG191" s="83"/>
      <c r="AH191" s="83"/>
      <c r="AI191" s="83"/>
      <c r="AJ191" s="87"/>
      <c r="AK191" s="87"/>
      <c r="AL191" s="87"/>
      <c r="AM191" s="84">
        <f>AG191*'1. Standard_Cost'!$B$25+'Incremental_Cost Year 6'!AH191*'1. Standard_Cost'!$C$25+'Incremental_Cost Year 6'!AI191*'1. Standard_Cost'!$D$25+'Incremental_Cost Year 6'!AJ191+'Incremental_Cost Year 6'!AL191+AK191</f>
        <v>0</v>
      </c>
      <c r="AN191" s="84">
        <f>AM191*'1. Standard_Cost'!$C$29</f>
        <v>0</v>
      </c>
      <c r="AO191" s="87"/>
      <c r="AP191" s="144"/>
      <c r="AQ191" s="113">
        <f t="shared" si="354"/>
        <v>0</v>
      </c>
      <c r="AR191" s="113">
        <f t="shared" si="355"/>
        <v>0</v>
      </c>
      <c r="AS191" s="113">
        <f t="shared" si="356"/>
        <v>0</v>
      </c>
      <c r="AT191" s="113">
        <f t="shared" si="357"/>
        <v>0</v>
      </c>
      <c r="AU191" s="154"/>
      <c r="AV191" s="154"/>
      <c r="AW191" s="154"/>
      <c r="AX191" s="154"/>
      <c r="AY191" s="154"/>
      <c r="AZ191" s="154"/>
      <c r="BA191" s="154"/>
      <c r="BB191" s="155">
        <f t="shared" si="358"/>
        <v>0</v>
      </c>
    </row>
    <row r="192" spans="1:54" ht="110.25">
      <c r="B192" s="39"/>
      <c r="C192" s="388"/>
      <c r="D192" s="389"/>
      <c r="E192" s="390"/>
      <c r="F192" s="382">
        <v>2024</v>
      </c>
      <c r="G192" s="382">
        <v>2026</v>
      </c>
      <c r="H192" s="410" t="s">
        <v>762</v>
      </c>
      <c r="I192" s="87"/>
      <c r="J192" s="83"/>
      <c r="K192" s="83"/>
      <c r="L192" s="82" t="str">
        <f>IF(I192&lt;&gt;0,((VLOOKUP(I192,'1. Standard_Cost'!$B$4:$D$9,2)+VLOOKUP(I192,'1. Standard_Cost'!$B$4:$D$9,3))*J192*K192),"0")</f>
        <v>0</v>
      </c>
      <c r="M192" s="82">
        <f>L192*'1. Standard_Cost'!$F$4</f>
        <v>0</v>
      </c>
      <c r="N192" s="83"/>
      <c r="O192" s="83"/>
      <c r="P192" s="83"/>
      <c r="Q192" s="83"/>
      <c r="R192" s="84">
        <f>'1. Standard_Cost'!$B$13*N192*P192</f>
        <v>0</v>
      </c>
      <c r="S192" s="84">
        <f>N192*O192*P192*'1. Standard_Cost'!$C$13</f>
        <v>0</v>
      </c>
      <c r="T192" s="84">
        <f>N192*P192*Q192*'1. Standard_Cost'!$D$13</f>
        <v>0</v>
      </c>
      <c r="U192" s="84">
        <f>N192*O192*'1. Standard_Cost'!$E$13</f>
        <v>0</v>
      </c>
      <c r="V192" s="83"/>
      <c r="W192" s="83"/>
      <c r="X192" s="83"/>
      <c r="Y192" s="84">
        <f>+V192*((X192*'1. Standard_Cost'!$B$17)+(W192*X192*'1. Standard_Cost'!$C$17))</f>
        <v>0</v>
      </c>
      <c r="Z192" s="83"/>
      <c r="AA192" s="83"/>
      <c r="AB192" s="84">
        <f>+Z192*'1. Standard_Cost'!$B$21+AA192*'1. Standard_Cost'!$C$21</f>
        <v>0</v>
      </c>
      <c r="AC192" s="85"/>
      <c r="AD192" s="86"/>
      <c r="AE192" s="84">
        <f>SUM(AD192,AC192,AB192,Y192,U192,T192,S192,R192)*'1. Standard_Cost'!$B$29</f>
        <v>0</v>
      </c>
      <c r="AF192" s="84">
        <f t="shared" ref="AF192:AF196" si="359">SUM(AE192,AD192,AC192,AB192,Y192,U192,T192,S192,R192)</f>
        <v>0</v>
      </c>
      <c r="AG192" s="83"/>
      <c r="AH192" s="83"/>
      <c r="AI192" s="83"/>
      <c r="AJ192" s="87"/>
      <c r="AK192" s="87"/>
      <c r="AL192" s="87"/>
      <c r="AM192" s="84">
        <f>AG192*'1. Standard_Cost'!$B$25+'Incremental_Cost Year 6'!AH192*'1. Standard_Cost'!$C$25+'Incremental_Cost Year 6'!AI192*'1. Standard_Cost'!$D$25+'Incremental_Cost Year 6'!AJ192+'Incremental_Cost Year 6'!AL192+AK192</f>
        <v>0</v>
      </c>
      <c r="AN192" s="84">
        <f>AM192*'1. Standard_Cost'!$C$29</f>
        <v>0</v>
      </c>
      <c r="AO192" s="87"/>
      <c r="AP192" s="144"/>
      <c r="AQ192" s="113">
        <f t="shared" ref="AQ192:AQ196" si="360">L192+M192</f>
        <v>0</v>
      </c>
      <c r="AR192" s="113">
        <f t="shared" ref="AR192:AR196" si="361">AF192</f>
        <v>0</v>
      </c>
      <c r="AS192" s="113">
        <f t="shared" ref="AS192:AS196" si="362">AM192+AN192</f>
        <v>0</v>
      </c>
      <c r="AT192" s="113">
        <f t="shared" ref="AT192:AT196" si="363">SUM(AQ192,AR192,AS192)</f>
        <v>0</v>
      </c>
      <c r="AU192" s="154"/>
      <c r="AV192" s="154"/>
      <c r="AW192" s="154"/>
      <c r="AX192" s="154"/>
      <c r="AY192" s="154"/>
      <c r="AZ192" s="154"/>
      <c r="BA192" s="154"/>
      <c r="BB192" s="155">
        <f t="shared" ref="BB192:BB196" si="364">SUM(AU192:BA192)-AT192</f>
        <v>0</v>
      </c>
    </row>
    <row r="193" spans="2:54" ht="78.75">
      <c r="B193" s="39"/>
      <c r="C193" s="388"/>
      <c r="D193" s="389"/>
      <c r="E193" s="390"/>
      <c r="F193" s="382">
        <v>2024</v>
      </c>
      <c r="G193" s="382">
        <v>2026</v>
      </c>
      <c r="H193" s="410" t="s">
        <v>761</v>
      </c>
      <c r="I193" s="87"/>
      <c r="J193" s="83"/>
      <c r="K193" s="83"/>
      <c r="L193" s="82" t="str">
        <f>IF(I193&lt;&gt;0,((VLOOKUP(I193,'1. Standard_Cost'!$B$4:$D$9,2)+VLOOKUP(I193,'1. Standard_Cost'!$B$4:$D$9,3))*J193*K193),"0")</f>
        <v>0</v>
      </c>
      <c r="M193" s="82">
        <f>L193*'1. Standard_Cost'!$F$4</f>
        <v>0</v>
      </c>
      <c r="N193" s="83"/>
      <c r="O193" s="83"/>
      <c r="P193" s="83"/>
      <c r="Q193" s="83"/>
      <c r="R193" s="84">
        <f>'1. Standard_Cost'!$B$13*N193*P193</f>
        <v>0</v>
      </c>
      <c r="S193" s="84">
        <f>N193*O193*P193*'1. Standard_Cost'!$C$13</f>
        <v>0</v>
      </c>
      <c r="T193" s="84">
        <f>N193*P193*Q193*'1. Standard_Cost'!$D$13</f>
        <v>0</v>
      </c>
      <c r="U193" s="84">
        <f>N193*O193*'1. Standard_Cost'!$E$13</f>
        <v>0</v>
      </c>
      <c r="V193" s="83"/>
      <c r="W193" s="83"/>
      <c r="X193" s="83"/>
      <c r="Y193" s="84">
        <f>+V193*((X193*'1. Standard_Cost'!$B$17)+(W193*X193*'1. Standard_Cost'!$C$17))</f>
        <v>0</v>
      </c>
      <c r="Z193" s="83"/>
      <c r="AA193" s="83"/>
      <c r="AB193" s="84">
        <f>+Z193*'1. Standard_Cost'!$B$21+AA193*'1. Standard_Cost'!$C$21</f>
        <v>0</v>
      </c>
      <c r="AC193" s="85"/>
      <c r="AD193" s="86"/>
      <c r="AE193" s="84">
        <f>SUM(AD193,AC193,AB193,Y193,U193,T193,S193,R193)*'1. Standard_Cost'!$B$29</f>
        <v>0</v>
      </c>
      <c r="AF193" s="84">
        <f t="shared" si="359"/>
        <v>0</v>
      </c>
      <c r="AG193" s="83"/>
      <c r="AH193" s="83"/>
      <c r="AI193" s="83"/>
      <c r="AJ193" s="87"/>
      <c r="AK193" s="87"/>
      <c r="AL193" s="87"/>
      <c r="AM193" s="84">
        <f>AG193*'1. Standard_Cost'!$B$25+'Incremental_Cost Year 6'!AH193*'1. Standard_Cost'!$C$25+'Incremental_Cost Year 6'!AI193*'1. Standard_Cost'!$D$25+'Incremental_Cost Year 6'!AJ193+'Incremental_Cost Year 6'!AL193+AK193</f>
        <v>0</v>
      </c>
      <c r="AN193" s="84">
        <f>AM193*'1. Standard_Cost'!$C$29</f>
        <v>0</v>
      </c>
      <c r="AO193" s="87"/>
      <c r="AP193" s="144"/>
      <c r="AQ193" s="113">
        <f t="shared" si="360"/>
        <v>0</v>
      </c>
      <c r="AR193" s="113">
        <f t="shared" si="361"/>
        <v>0</v>
      </c>
      <c r="AS193" s="113">
        <f t="shared" si="362"/>
        <v>0</v>
      </c>
      <c r="AT193" s="113">
        <f t="shared" si="363"/>
        <v>0</v>
      </c>
      <c r="AU193" s="154"/>
      <c r="AV193" s="154"/>
      <c r="AW193" s="154"/>
      <c r="AX193" s="154"/>
      <c r="AY193" s="154"/>
      <c r="AZ193" s="154"/>
      <c r="BA193" s="154"/>
      <c r="BB193" s="155">
        <f t="shared" si="364"/>
        <v>0</v>
      </c>
    </row>
    <row r="194" spans="2:54" ht="63">
      <c r="B194" s="39"/>
      <c r="C194" s="388"/>
      <c r="D194" s="389"/>
      <c r="E194" s="390"/>
      <c r="F194" s="382">
        <v>2024</v>
      </c>
      <c r="G194" s="382">
        <v>2026</v>
      </c>
      <c r="H194" s="410" t="s">
        <v>763</v>
      </c>
      <c r="I194" s="87"/>
      <c r="J194" s="83"/>
      <c r="K194" s="83"/>
      <c r="L194" s="82" t="str">
        <f>IF(I194&lt;&gt;0,((VLOOKUP(I194,'1. Standard_Cost'!$B$4:$D$9,2)+VLOOKUP(I194,'1. Standard_Cost'!$B$4:$D$9,3))*J194*K194),"0")</f>
        <v>0</v>
      </c>
      <c r="M194" s="82">
        <f>L194*'1. Standard_Cost'!$F$4</f>
        <v>0</v>
      </c>
      <c r="N194" s="83"/>
      <c r="O194" s="83"/>
      <c r="P194" s="83"/>
      <c r="Q194" s="83"/>
      <c r="R194" s="84">
        <f>'1. Standard_Cost'!$B$13*N194*P194</f>
        <v>0</v>
      </c>
      <c r="S194" s="84">
        <f>N194*O194*P194*'1. Standard_Cost'!$C$13</f>
        <v>0</v>
      </c>
      <c r="T194" s="84">
        <f>N194*P194*Q194*'1. Standard_Cost'!$D$13</f>
        <v>0</v>
      </c>
      <c r="U194" s="84">
        <f>N194*O194*'1. Standard_Cost'!$E$13</f>
        <v>0</v>
      </c>
      <c r="V194" s="83"/>
      <c r="W194" s="83"/>
      <c r="X194" s="83"/>
      <c r="Y194" s="84">
        <f>+V194*((X194*'1. Standard_Cost'!$B$17)+(W194*X194*'1. Standard_Cost'!$C$17))</f>
        <v>0</v>
      </c>
      <c r="Z194" s="83"/>
      <c r="AA194" s="83"/>
      <c r="AB194" s="84">
        <f>+Z194*'1. Standard_Cost'!$B$21+AA194*'1. Standard_Cost'!$C$21</f>
        <v>0</v>
      </c>
      <c r="AC194" s="85"/>
      <c r="AD194" s="86"/>
      <c r="AE194" s="84">
        <f>SUM(AD194,AC194,AB194,Y194,U194,T194,S194,R194)*'1. Standard_Cost'!$B$29</f>
        <v>0</v>
      </c>
      <c r="AF194" s="84">
        <f t="shared" si="359"/>
        <v>0</v>
      </c>
      <c r="AG194" s="83"/>
      <c r="AH194" s="83"/>
      <c r="AI194" s="83"/>
      <c r="AJ194" s="87"/>
      <c r="AK194" s="87"/>
      <c r="AL194" s="87"/>
      <c r="AM194" s="84">
        <f>AG194*'1. Standard_Cost'!$B$25+'Incremental_Cost Year 6'!AH194*'1. Standard_Cost'!$C$25+'Incremental_Cost Year 6'!AI194*'1. Standard_Cost'!$D$25+'Incremental_Cost Year 6'!AJ194+'Incremental_Cost Year 6'!AL194+AK194</f>
        <v>0</v>
      </c>
      <c r="AN194" s="84">
        <f>AM194*'1. Standard_Cost'!$C$29</f>
        <v>0</v>
      </c>
      <c r="AO194" s="87"/>
      <c r="AP194" s="144"/>
      <c r="AQ194" s="113">
        <f t="shared" si="360"/>
        <v>0</v>
      </c>
      <c r="AR194" s="113">
        <f t="shared" si="361"/>
        <v>0</v>
      </c>
      <c r="AS194" s="113">
        <f t="shared" si="362"/>
        <v>0</v>
      </c>
      <c r="AT194" s="113">
        <f t="shared" si="363"/>
        <v>0</v>
      </c>
      <c r="AU194" s="154"/>
      <c r="AV194" s="154"/>
      <c r="AW194" s="154"/>
      <c r="AX194" s="154"/>
      <c r="AY194" s="154"/>
      <c r="AZ194" s="154"/>
      <c r="BA194" s="154"/>
      <c r="BB194" s="155">
        <f t="shared" si="364"/>
        <v>0</v>
      </c>
    </row>
    <row r="195" spans="2:54" ht="94.5">
      <c r="B195" s="39"/>
      <c r="C195" s="388"/>
      <c r="D195" s="389"/>
      <c r="E195" s="390"/>
      <c r="F195" s="382">
        <v>2024</v>
      </c>
      <c r="G195" s="382">
        <v>2024</v>
      </c>
      <c r="H195" s="410" t="s">
        <v>764</v>
      </c>
      <c r="I195" s="87"/>
      <c r="J195" s="83"/>
      <c r="K195" s="83"/>
      <c r="L195" s="82" t="str">
        <f>IF(I195&lt;&gt;0,((VLOOKUP(I195,'1. Standard_Cost'!$B$4:$D$9,2)+VLOOKUP(I195,'1. Standard_Cost'!$B$4:$D$9,3))*J195*K195),"0")</f>
        <v>0</v>
      </c>
      <c r="M195" s="82">
        <f>L195*'1. Standard_Cost'!$F$4</f>
        <v>0</v>
      </c>
      <c r="N195" s="83"/>
      <c r="O195" s="83"/>
      <c r="P195" s="83"/>
      <c r="Q195" s="83"/>
      <c r="R195" s="84">
        <f>'1. Standard_Cost'!$B$13*N195*P195</f>
        <v>0</v>
      </c>
      <c r="S195" s="84">
        <f>N195*O195*P195*'1. Standard_Cost'!$C$13</f>
        <v>0</v>
      </c>
      <c r="T195" s="84">
        <f>N195*P195*Q195*'1. Standard_Cost'!$D$13</f>
        <v>0</v>
      </c>
      <c r="U195" s="84">
        <f>N195*O195*'1. Standard_Cost'!$E$13</f>
        <v>0</v>
      </c>
      <c r="V195" s="83"/>
      <c r="W195" s="83"/>
      <c r="X195" s="83"/>
      <c r="Y195" s="84">
        <f>+V195*((X195*'1. Standard_Cost'!$B$17)+(W195*X195*'1. Standard_Cost'!$C$17))</f>
        <v>0</v>
      </c>
      <c r="Z195" s="83"/>
      <c r="AA195" s="83"/>
      <c r="AB195" s="84">
        <f>+Z195*'1. Standard_Cost'!$B$21+AA195*'1. Standard_Cost'!$C$21</f>
        <v>0</v>
      </c>
      <c r="AC195" s="85"/>
      <c r="AD195" s="86"/>
      <c r="AE195" s="84">
        <f>SUM(AD195,AC195,AB195,Y195,U195,T195,S195,R195)*'1. Standard_Cost'!$B$29</f>
        <v>0</v>
      </c>
      <c r="AF195" s="84">
        <f t="shared" si="359"/>
        <v>0</v>
      </c>
      <c r="AG195" s="83"/>
      <c r="AH195" s="83"/>
      <c r="AI195" s="83"/>
      <c r="AJ195" s="87"/>
      <c r="AK195" s="87"/>
      <c r="AL195" s="87"/>
      <c r="AM195" s="84">
        <f>AG195*'1. Standard_Cost'!$B$25+'Incremental_Cost Year 6'!AH195*'1. Standard_Cost'!$C$25+'Incremental_Cost Year 6'!AI195*'1. Standard_Cost'!$D$25+'Incremental_Cost Year 6'!AJ195+'Incremental_Cost Year 6'!AL195+AK195</f>
        <v>0</v>
      </c>
      <c r="AN195" s="84">
        <f>AM195*'1. Standard_Cost'!$C$29</f>
        <v>0</v>
      </c>
      <c r="AO195" s="87"/>
      <c r="AP195" s="144"/>
      <c r="AQ195" s="113">
        <f t="shared" si="360"/>
        <v>0</v>
      </c>
      <c r="AR195" s="113">
        <f t="shared" si="361"/>
        <v>0</v>
      </c>
      <c r="AS195" s="113">
        <f t="shared" si="362"/>
        <v>0</v>
      </c>
      <c r="AT195" s="113">
        <f t="shared" si="363"/>
        <v>0</v>
      </c>
      <c r="AU195" s="154"/>
      <c r="AV195" s="154"/>
      <c r="AW195" s="154"/>
      <c r="AX195" s="154"/>
      <c r="AY195" s="154"/>
      <c r="AZ195" s="154"/>
      <c r="BA195" s="154"/>
      <c r="BB195" s="155">
        <f t="shared" si="364"/>
        <v>0</v>
      </c>
    </row>
    <row r="196" spans="2:54" ht="47.25">
      <c r="B196" s="391"/>
      <c r="C196" s="392"/>
      <c r="D196" s="393"/>
      <c r="E196" s="394"/>
      <c r="F196" s="382">
        <v>2024</v>
      </c>
      <c r="G196" s="382">
        <v>2025</v>
      </c>
      <c r="H196" s="384" t="s">
        <v>765</v>
      </c>
      <c r="I196" s="87"/>
      <c r="J196" s="83"/>
      <c r="K196" s="83"/>
      <c r="L196" s="82" t="str">
        <f>IF(I196&lt;&gt;0,((VLOOKUP(I196,'1. Standard_Cost'!$B$4:$D$9,2)+VLOOKUP(I196,'1. Standard_Cost'!$B$4:$D$9,3))*J196*K196),"0")</f>
        <v>0</v>
      </c>
      <c r="M196" s="82">
        <f>L196*'1. Standard_Cost'!$F$4</f>
        <v>0</v>
      </c>
      <c r="N196" s="83"/>
      <c r="O196" s="83"/>
      <c r="P196" s="83"/>
      <c r="Q196" s="83"/>
      <c r="R196" s="84">
        <f>'1. Standard_Cost'!$B$13*N196*P196</f>
        <v>0</v>
      </c>
      <c r="S196" s="84">
        <f>N196*O196*P196*'1. Standard_Cost'!$C$13</f>
        <v>0</v>
      </c>
      <c r="T196" s="84">
        <f>N196*P196*Q196*'1. Standard_Cost'!$D$13</f>
        <v>0</v>
      </c>
      <c r="U196" s="84">
        <f>N196*O196*'1. Standard_Cost'!$E$13</f>
        <v>0</v>
      </c>
      <c r="V196" s="83"/>
      <c r="W196" s="83"/>
      <c r="X196" s="83"/>
      <c r="Y196" s="84">
        <f>+V196*((X196*'1. Standard_Cost'!$B$17)+(W196*X196*'1. Standard_Cost'!$C$17))</f>
        <v>0</v>
      </c>
      <c r="Z196" s="83"/>
      <c r="AA196" s="83"/>
      <c r="AB196" s="84">
        <f>+Z196*'1. Standard_Cost'!$B$21+AA196*'1. Standard_Cost'!$C$21</f>
        <v>0</v>
      </c>
      <c r="AC196" s="85"/>
      <c r="AD196" s="86"/>
      <c r="AE196" s="84">
        <f>SUM(AD196,AC196,AB196,Y196,U196,T196,S196,R196)*'1. Standard_Cost'!$B$29</f>
        <v>0</v>
      </c>
      <c r="AF196" s="84">
        <f t="shared" si="359"/>
        <v>0</v>
      </c>
      <c r="AG196" s="83"/>
      <c r="AH196" s="83"/>
      <c r="AI196" s="83"/>
      <c r="AJ196" s="87"/>
      <c r="AK196" s="87"/>
      <c r="AL196" s="87"/>
      <c r="AM196" s="84">
        <f>AG196*'1. Standard_Cost'!$B$25+'Incremental_Cost Year 6'!AH196*'1. Standard_Cost'!$C$25+'Incremental_Cost Year 6'!AI196*'1. Standard_Cost'!$D$25+'Incremental_Cost Year 6'!AJ196+'Incremental_Cost Year 6'!AL196+AK196</f>
        <v>0</v>
      </c>
      <c r="AN196" s="84">
        <f>AM196*'1. Standard_Cost'!$C$29</f>
        <v>0</v>
      </c>
      <c r="AO196" s="87"/>
      <c r="AP196" s="144"/>
      <c r="AQ196" s="113">
        <f t="shared" si="360"/>
        <v>0</v>
      </c>
      <c r="AR196" s="113">
        <f t="shared" si="361"/>
        <v>0</v>
      </c>
      <c r="AS196" s="113">
        <f t="shared" si="362"/>
        <v>0</v>
      </c>
      <c r="AT196" s="113">
        <f t="shared" si="363"/>
        <v>0</v>
      </c>
      <c r="AU196" s="154"/>
      <c r="AV196" s="154"/>
      <c r="AW196" s="154"/>
      <c r="AX196" s="154"/>
      <c r="AY196" s="154"/>
      <c r="AZ196" s="154"/>
      <c r="BA196" s="154"/>
      <c r="BB196" s="155">
        <f t="shared" si="364"/>
        <v>0</v>
      </c>
    </row>
    <row r="197" spans="2:54" ht="26.25">
      <c r="B197" s="397"/>
      <c r="C197" s="398"/>
      <c r="D197" s="395" t="s">
        <v>755</v>
      </c>
      <c r="E197" s="263" t="s">
        <v>754</v>
      </c>
      <c r="F197" s="407">
        <v>2024</v>
      </c>
      <c r="G197" s="407">
        <v>2026</v>
      </c>
      <c r="H197" s="405" t="s">
        <v>756</v>
      </c>
      <c r="I197" s="156"/>
      <c r="J197" s="156"/>
      <c r="K197" s="156"/>
      <c r="L197" s="84">
        <f>SUM(L190:L196)</f>
        <v>0</v>
      </c>
      <c r="M197" s="84">
        <f>SUM(M190:M196)</f>
        <v>0</v>
      </c>
      <c r="N197" s="156"/>
      <c r="O197" s="156"/>
      <c r="P197" s="156"/>
      <c r="Q197" s="156"/>
      <c r="R197" s="84">
        <f t="shared" ref="R197:U197" si="365">SUM(R190:R196)</f>
        <v>0</v>
      </c>
      <c r="S197" s="84">
        <f t="shared" si="365"/>
        <v>0</v>
      </c>
      <c r="T197" s="84">
        <f t="shared" si="365"/>
        <v>0</v>
      </c>
      <c r="U197" s="84">
        <f t="shared" si="365"/>
        <v>0</v>
      </c>
      <c r="V197" s="156"/>
      <c r="W197" s="156"/>
      <c r="X197" s="156"/>
      <c r="Y197" s="84">
        <f>SUM(Y190:Y196)</f>
        <v>0</v>
      </c>
      <c r="Z197" s="84"/>
      <c r="AA197" s="156"/>
      <c r="AB197" s="84">
        <f t="shared" ref="AB197:AF197" si="366">SUM(AB190:AB196)</f>
        <v>0</v>
      </c>
      <c r="AC197" s="84">
        <f t="shared" si="366"/>
        <v>0</v>
      </c>
      <c r="AD197" s="84">
        <f t="shared" si="366"/>
        <v>0</v>
      </c>
      <c r="AE197" s="84">
        <f t="shared" si="366"/>
        <v>0</v>
      </c>
      <c r="AF197" s="84">
        <f t="shared" si="366"/>
        <v>0</v>
      </c>
      <c r="AG197" s="156"/>
      <c r="AH197" s="156"/>
      <c r="AI197" s="156"/>
      <c r="AJ197" s="84">
        <f t="shared" ref="AJ197:AN197" si="367">SUM(AJ190:AJ196)</f>
        <v>0</v>
      </c>
      <c r="AK197" s="84">
        <f t="shared" si="367"/>
        <v>0</v>
      </c>
      <c r="AL197" s="84">
        <f t="shared" si="367"/>
        <v>0</v>
      </c>
      <c r="AM197" s="84">
        <f t="shared" si="367"/>
        <v>0</v>
      </c>
      <c r="AN197" s="84">
        <f t="shared" si="367"/>
        <v>0</v>
      </c>
      <c r="AO197" s="157"/>
      <c r="AP197" s="158"/>
      <c r="AQ197" s="84">
        <f t="shared" ref="AQ197:BB197" si="368">SUM(AQ190:AQ196)</f>
        <v>0</v>
      </c>
      <c r="AR197" s="84">
        <f t="shared" si="368"/>
        <v>0</v>
      </c>
      <c r="AS197" s="84">
        <f t="shared" si="368"/>
        <v>0</v>
      </c>
      <c r="AT197" s="84">
        <f t="shared" si="368"/>
        <v>0</v>
      </c>
      <c r="AU197" s="84">
        <f t="shared" si="368"/>
        <v>0</v>
      </c>
      <c r="AV197" s="84">
        <f t="shared" si="368"/>
        <v>0</v>
      </c>
      <c r="AW197" s="84">
        <f t="shared" si="368"/>
        <v>0</v>
      </c>
      <c r="AX197" s="84">
        <f t="shared" si="368"/>
        <v>0</v>
      </c>
      <c r="AY197" s="84">
        <f t="shared" si="368"/>
        <v>0</v>
      </c>
      <c r="AZ197" s="84">
        <f t="shared" si="368"/>
        <v>0</v>
      </c>
      <c r="BA197" s="84">
        <f t="shared" si="368"/>
        <v>0</v>
      </c>
      <c r="BB197" s="84">
        <f t="shared" si="368"/>
        <v>0</v>
      </c>
    </row>
    <row r="198" spans="2:54" ht="94.5">
      <c r="B198" s="39"/>
      <c r="C198" s="388"/>
      <c r="D198" s="389"/>
      <c r="E198" s="390"/>
      <c r="F198" s="382">
        <v>2024</v>
      </c>
      <c r="G198" s="382">
        <v>2026</v>
      </c>
      <c r="H198" s="410" t="s">
        <v>766</v>
      </c>
      <c r="I198" s="87"/>
      <c r="J198" s="83"/>
      <c r="K198" s="83"/>
      <c r="L198" s="82" t="str">
        <f>IF(I198&lt;&gt;0,((VLOOKUP(I198,'1. Standard_Cost'!$B$4:$D$9,2)+VLOOKUP(I198,'1. Standard_Cost'!$B$4:$D$9,3))*J198*K198),"0")</f>
        <v>0</v>
      </c>
      <c r="M198" s="82">
        <f>L198*'1. Standard_Cost'!$F$4</f>
        <v>0</v>
      </c>
      <c r="N198" s="83"/>
      <c r="O198" s="83"/>
      <c r="P198" s="83"/>
      <c r="Q198" s="83"/>
      <c r="R198" s="84">
        <f>'1. Standard_Cost'!$B$13*N198*P198</f>
        <v>0</v>
      </c>
      <c r="S198" s="84">
        <f>N198*O198*P198*'1. Standard_Cost'!$C$13</f>
        <v>0</v>
      </c>
      <c r="T198" s="84">
        <f>N198*P198*Q198*'1. Standard_Cost'!$D$13</f>
        <v>0</v>
      </c>
      <c r="U198" s="84">
        <f>N198*O198*'1. Standard_Cost'!$E$13</f>
        <v>0</v>
      </c>
      <c r="V198" s="83"/>
      <c r="W198" s="83"/>
      <c r="X198" s="83"/>
      <c r="Y198" s="84">
        <f>+V198*((X198*'1. Standard_Cost'!$B$17)+(W198*X198*'1. Standard_Cost'!$C$17))</f>
        <v>0</v>
      </c>
      <c r="Z198" s="83"/>
      <c r="AA198" s="83"/>
      <c r="AB198" s="84">
        <f>+Z198*'1. Standard_Cost'!$B$21+AA198*'1. Standard_Cost'!$C$21</f>
        <v>0</v>
      </c>
      <c r="AC198" s="85"/>
      <c r="AD198" s="86"/>
      <c r="AE198" s="84">
        <f>SUM(AD198,AC198,AB198,Y198,U198,T198,S198,R198)*'1. Standard_Cost'!$B$29</f>
        <v>0</v>
      </c>
      <c r="AF198" s="84">
        <f t="shared" ref="AF198:AF201" si="369">SUM(AE198,AD198,AC198,AB198,Y198,U198,T198,S198,R198)</f>
        <v>0</v>
      </c>
      <c r="AG198" s="83"/>
      <c r="AH198" s="83"/>
      <c r="AI198" s="83"/>
      <c r="AJ198" s="87"/>
      <c r="AK198" s="87"/>
      <c r="AL198" s="87"/>
      <c r="AM198" s="84">
        <f>AG198*'1. Standard_Cost'!$B$25+'Incremental_Cost Year 6'!AH198*'1. Standard_Cost'!$C$25+'Incremental_Cost Year 6'!AI198*'1. Standard_Cost'!$D$25+'Incremental_Cost Year 6'!AJ198+'Incremental_Cost Year 6'!AL198+AK198</f>
        <v>0</v>
      </c>
      <c r="AN198" s="84">
        <f>AM198*'1. Standard_Cost'!$C$29</f>
        <v>0</v>
      </c>
      <c r="AO198" s="87"/>
      <c r="AP198" s="144"/>
      <c r="AQ198" s="113">
        <f t="shared" ref="AQ198:AQ201" si="370">L198+M198</f>
        <v>0</v>
      </c>
      <c r="AR198" s="113">
        <f t="shared" ref="AR198:AR201" si="371">AF198</f>
        <v>0</v>
      </c>
      <c r="AS198" s="113">
        <f t="shared" ref="AS198:AS201" si="372">AM198+AN198</f>
        <v>0</v>
      </c>
      <c r="AT198" s="113">
        <f t="shared" ref="AT198:AT201" si="373">SUM(AQ198,AR198,AS198)</f>
        <v>0</v>
      </c>
      <c r="AU198" s="154"/>
      <c r="AV198" s="154"/>
      <c r="AW198" s="154"/>
      <c r="AX198" s="154"/>
      <c r="AY198" s="154"/>
      <c r="AZ198" s="154"/>
      <c r="BA198" s="154"/>
      <c r="BB198" s="155">
        <f t="shared" ref="BB198:BB201" si="374">SUM(AU198:BA198)-AT198</f>
        <v>0</v>
      </c>
    </row>
    <row r="199" spans="2:54" ht="94.5">
      <c r="B199" s="39"/>
      <c r="C199" s="388"/>
      <c r="D199" s="389"/>
      <c r="E199" s="390"/>
      <c r="F199" s="382">
        <v>2024</v>
      </c>
      <c r="G199" s="382">
        <v>2026</v>
      </c>
      <c r="H199" s="410" t="s">
        <v>767</v>
      </c>
      <c r="I199" s="87"/>
      <c r="J199" s="83"/>
      <c r="K199" s="83"/>
      <c r="L199" s="82" t="str">
        <f>IF(I199&lt;&gt;0,((VLOOKUP(I199,'1. Standard_Cost'!$B$4:$D$9,2)+VLOOKUP(I199,'1. Standard_Cost'!$B$4:$D$9,3))*J199*K199),"0")</f>
        <v>0</v>
      </c>
      <c r="M199" s="82">
        <f>L199*'1. Standard_Cost'!$F$4</f>
        <v>0</v>
      </c>
      <c r="N199" s="83"/>
      <c r="O199" s="83"/>
      <c r="P199" s="83"/>
      <c r="Q199" s="83"/>
      <c r="R199" s="84">
        <f>'1. Standard_Cost'!$B$13*N199*P199</f>
        <v>0</v>
      </c>
      <c r="S199" s="84">
        <f>N199*O199*P199*'1. Standard_Cost'!$C$13</f>
        <v>0</v>
      </c>
      <c r="T199" s="84">
        <f>N199*P199*Q199*'1. Standard_Cost'!$D$13</f>
        <v>0</v>
      </c>
      <c r="U199" s="84">
        <f>N199*O199*'1. Standard_Cost'!$E$13</f>
        <v>0</v>
      </c>
      <c r="V199" s="83"/>
      <c r="W199" s="83"/>
      <c r="X199" s="83"/>
      <c r="Y199" s="84">
        <f>+V199*((X199*'1. Standard_Cost'!$B$17)+(W199*X199*'1. Standard_Cost'!$C$17))</f>
        <v>0</v>
      </c>
      <c r="Z199" s="83"/>
      <c r="AA199" s="83"/>
      <c r="AB199" s="84">
        <f>+Z199*'1. Standard_Cost'!$B$21+AA199*'1. Standard_Cost'!$C$21</f>
        <v>0</v>
      </c>
      <c r="AC199" s="85"/>
      <c r="AD199" s="86"/>
      <c r="AE199" s="84">
        <f>SUM(AD199,AC199,AB199,Y199,U199,T199,S199,R199)*'1. Standard_Cost'!$B$29</f>
        <v>0</v>
      </c>
      <c r="AF199" s="84">
        <f t="shared" si="369"/>
        <v>0</v>
      </c>
      <c r="AG199" s="83"/>
      <c r="AH199" s="83"/>
      <c r="AI199" s="83"/>
      <c r="AJ199" s="87"/>
      <c r="AK199" s="87"/>
      <c r="AL199" s="87"/>
      <c r="AM199" s="84">
        <f>AG199*'1. Standard_Cost'!$B$25+'Incremental_Cost Year 6'!AH199*'1. Standard_Cost'!$C$25+'Incremental_Cost Year 6'!AI199*'1. Standard_Cost'!$D$25+'Incremental_Cost Year 6'!AJ199+'Incremental_Cost Year 6'!AL199+AK199</f>
        <v>0</v>
      </c>
      <c r="AN199" s="84">
        <f>AM199*'1. Standard_Cost'!$C$29</f>
        <v>0</v>
      </c>
      <c r="AO199" s="87"/>
      <c r="AP199" s="144"/>
      <c r="AQ199" s="113">
        <f t="shared" si="370"/>
        <v>0</v>
      </c>
      <c r="AR199" s="113">
        <f t="shared" si="371"/>
        <v>0</v>
      </c>
      <c r="AS199" s="113">
        <f t="shared" si="372"/>
        <v>0</v>
      </c>
      <c r="AT199" s="113">
        <f t="shared" si="373"/>
        <v>0</v>
      </c>
      <c r="AU199" s="154"/>
      <c r="AV199" s="154"/>
      <c r="AW199" s="154"/>
      <c r="AX199" s="154"/>
      <c r="AY199" s="154"/>
      <c r="AZ199" s="154"/>
      <c r="BA199" s="154"/>
      <c r="BB199" s="155">
        <f t="shared" si="374"/>
        <v>0</v>
      </c>
    </row>
    <row r="200" spans="2:54" ht="110.25">
      <c r="B200" s="39"/>
      <c r="C200" s="388"/>
      <c r="D200" s="389"/>
      <c r="E200" s="390"/>
      <c r="F200" s="382">
        <v>2024</v>
      </c>
      <c r="G200" s="382">
        <v>2024</v>
      </c>
      <c r="H200" s="410" t="s">
        <v>768</v>
      </c>
      <c r="I200" s="87"/>
      <c r="J200" s="83"/>
      <c r="K200" s="83"/>
      <c r="L200" s="82" t="str">
        <f>IF(I200&lt;&gt;0,((VLOOKUP(I200,'1. Standard_Cost'!$B$4:$D$9,2)+VLOOKUP(I200,'1. Standard_Cost'!$B$4:$D$9,3))*J200*K200),"0")</f>
        <v>0</v>
      </c>
      <c r="M200" s="82">
        <f>L200*'1. Standard_Cost'!$F$4</f>
        <v>0</v>
      </c>
      <c r="N200" s="83"/>
      <c r="O200" s="83"/>
      <c r="P200" s="83"/>
      <c r="Q200" s="83"/>
      <c r="R200" s="84">
        <f>'1. Standard_Cost'!$B$13*N200*P200</f>
        <v>0</v>
      </c>
      <c r="S200" s="84">
        <f>N200*O200*P200*'1. Standard_Cost'!$C$13</f>
        <v>0</v>
      </c>
      <c r="T200" s="84">
        <f>N200*P200*Q200*'1. Standard_Cost'!$D$13</f>
        <v>0</v>
      </c>
      <c r="U200" s="84">
        <f>N200*O200*'1. Standard_Cost'!$E$13</f>
        <v>0</v>
      </c>
      <c r="V200" s="83"/>
      <c r="W200" s="83"/>
      <c r="X200" s="83"/>
      <c r="Y200" s="84">
        <f>+V200*((X200*'1. Standard_Cost'!$B$17)+(W200*X200*'1. Standard_Cost'!$C$17))</f>
        <v>0</v>
      </c>
      <c r="Z200" s="83"/>
      <c r="AA200" s="83"/>
      <c r="AB200" s="84">
        <f>+Z200*'1. Standard_Cost'!$B$21+AA200*'1. Standard_Cost'!$C$21</f>
        <v>0</v>
      </c>
      <c r="AC200" s="85"/>
      <c r="AD200" s="86"/>
      <c r="AE200" s="84">
        <f>SUM(AD200,AC200,AB200,Y200,U200,T200,S200,R200)*'1. Standard_Cost'!$B$29</f>
        <v>0</v>
      </c>
      <c r="AF200" s="84">
        <f t="shared" si="369"/>
        <v>0</v>
      </c>
      <c r="AG200" s="83"/>
      <c r="AH200" s="83"/>
      <c r="AI200" s="83"/>
      <c r="AJ200" s="87"/>
      <c r="AK200" s="87"/>
      <c r="AL200" s="87"/>
      <c r="AM200" s="84">
        <f>AG200*'1. Standard_Cost'!$B$25+'Incremental_Cost Year 6'!AH200*'1. Standard_Cost'!$C$25+'Incremental_Cost Year 6'!AI200*'1. Standard_Cost'!$D$25+'Incremental_Cost Year 6'!AJ200+'Incremental_Cost Year 6'!AL200+AK200</f>
        <v>0</v>
      </c>
      <c r="AN200" s="84">
        <f>AM200*'1. Standard_Cost'!$C$29</f>
        <v>0</v>
      </c>
      <c r="AO200" s="87"/>
      <c r="AP200" s="144"/>
      <c r="AQ200" s="113">
        <f t="shared" si="370"/>
        <v>0</v>
      </c>
      <c r="AR200" s="113">
        <f t="shared" si="371"/>
        <v>0</v>
      </c>
      <c r="AS200" s="113">
        <f t="shared" si="372"/>
        <v>0</v>
      </c>
      <c r="AT200" s="113">
        <f t="shared" si="373"/>
        <v>0</v>
      </c>
      <c r="AU200" s="154"/>
      <c r="AV200" s="154"/>
      <c r="AW200" s="154"/>
      <c r="AX200" s="154"/>
      <c r="AY200" s="154"/>
      <c r="AZ200" s="154"/>
      <c r="BA200" s="154"/>
      <c r="BB200" s="155">
        <f t="shared" si="374"/>
        <v>0</v>
      </c>
    </row>
    <row r="201" spans="2:54" ht="94.5">
      <c r="B201" s="391"/>
      <c r="C201" s="392"/>
      <c r="D201" s="393"/>
      <c r="E201" s="394"/>
      <c r="F201" s="382">
        <v>2024</v>
      </c>
      <c r="G201" s="382">
        <v>2025</v>
      </c>
      <c r="H201" s="410" t="s">
        <v>769</v>
      </c>
      <c r="I201" s="87"/>
      <c r="J201" s="83"/>
      <c r="K201" s="83"/>
      <c r="L201" s="82" t="str">
        <f>IF(I201&lt;&gt;0,((VLOOKUP(I201,'1. Standard_Cost'!$B$4:$D$9,2)+VLOOKUP(I201,'1. Standard_Cost'!$B$4:$D$9,3))*J201*K201),"0")</f>
        <v>0</v>
      </c>
      <c r="M201" s="82">
        <f>L201*'1. Standard_Cost'!$F$4</f>
        <v>0</v>
      </c>
      <c r="N201" s="83"/>
      <c r="O201" s="83"/>
      <c r="P201" s="83"/>
      <c r="Q201" s="83"/>
      <c r="R201" s="84">
        <f>'1. Standard_Cost'!$B$13*N201*P201</f>
        <v>0</v>
      </c>
      <c r="S201" s="84">
        <f>N201*O201*P201*'1. Standard_Cost'!$C$13</f>
        <v>0</v>
      </c>
      <c r="T201" s="84">
        <f>N201*P201*Q201*'1. Standard_Cost'!$D$13</f>
        <v>0</v>
      </c>
      <c r="U201" s="84">
        <f>N201*O201*'1. Standard_Cost'!$E$13</f>
        <v>0</v>
      </c>
      <c r="V201" s="83"/>
      <c r="W201" s="83"/>
      <c r="X201" s="83"/>
      <c r="Y201" s="84">
        <f>+V201*((X201*'1. Standard_Cost'!$B$17)+(W201*X201*'1. Standard_Cost'!$C$17))</f>
        <v>0</v>
      </c>
      <c r="Z201" s="83"/>
      <c r="AA201" s="83"/>
      <c r="AB201" s="84">
        <f>+Z201*'1. Standard_Cost'!$B$21+AA201*'1. Standard_Cost'!$C$21</f>
        <v>0</v>
      </c>
      <c r="AC201" s="85"/>
      <c r="AD201" s="86"/>
      <c r="AE201" s="84">
        <f>SUM(AD201,AC201,AB201,Y201,U201,T201,S201,R201)*'1. Standard_Cost'!$B$29</f>
        <v>0</v>
      </c>
      <c r="AF201" s="84">
        <f t="shared" si="369"/>
        <v>0</v>
      </c>
      <c r="AG201" s="83"/>
      <c r="AH201" s="83"/>
      <c r="AI201" s="83"/>
      <c r="AJ201" s="87"/>
      <c r="AK201" s="87"/>
      <c r="AL201" s="87"/>
      <c r="AM201" s="84">
        <f>AG201*'1. Standard_Cost'!$B$25+'Incremental_Cost Year 6'!AH201*'1. Standard_Cost'!$C$25+'Incremental_Cost Year 6'!AI201*'1. Standard_Cost'!$D$25+'Incremental_Cost Year 6'!AJ201+'Incremental_Cost Year 6'!AL201+AK201</f>
        <v>0</v>
      </c>
      <c r="AN201" s="84">
        <f>AM201*'1. Standard_Cost'!$C$29</f>
        <v>0</v>
      </c>
      <c r="AO201" s="87"/>
      <c r="AP201" s="144"/>
      <c r="AQ201" s="113">
        <f t="shared" si="370"/>
        <v>0</v>
      </c>
      <c r="AR201" s="113">
        <f t="shared" si="371"/>
        <v>0</v>
      </c>
      <c r="AS201" s="113">
        <f t="shared" si="372"/>
        <v>0</v>
      </c>
      <c r="AT201" s="113">
        <f t="shared" si="373"/>
        <v>0</v>
      </c>
      <c r="AU201" s="154"/>
      <c r="AV201" s="154"/>
      <c r="AW201" s="154"/>
      <c r="AX201" s="154"/>
      <c r="AY201" s="154"/>
      <c r="AZ201" s="154"/>
      <c r="BA201" s="154"/>
      <c r="BB201" s="155">
        <f t="shared" si="374"/>
        <v>0</v>
      </c>
    </row>
    <row r="202" spans="2:54" ht="26.25">
      <c r="B202" s="397"/>
      <c r="C202" s="398"/>
      <c r="D202" s="395" t="s">
        <v>759</v>
      </c>
      <c r="E202" s="263" t="s">
        <v>758</v>
      </c>
      <c r="F202" s="407">
        <v>2024</v>
      </c>
      <c r="G202" s="407">
        <v>2026</v>
      </c>
      <c r="H202" s="405" t="s">
        <v>757</v>
      </c>
      <c r="I202" s="156"/>
      <c r="J202" s="156"/>
      <c r="K202" s="156"/>
      <c r="L202" s="84">
        <f>SUM(L198:L201)</f>
        <v>0</v>
      </c>
      <c r="M202" s="84">
        <f>SUM(M198:M201)</f>
        <v>0</v>
      </c>
      <c r="N202" s="156"/>
      <c r="O202" s="156"/>
      <c r="P202" s="156"/>
      <c r="Q202" s="156"/>
      <c r="R202" s="84">
        <f t="shared" ref="R202:U202" si="375">SUM(R198:R201)</f>
        <v>0</v>
      </c>
      <c r="S202" s="84">
        <f t="shared" si="375"/>
        <v>0</v>
      </c>
      <c r="T202" s="84">
        <f t="shared" si="375"/>
        <v>0</v>
      </c>
      <c r="U202" s="84">
        <f t="shared" si="375"/>
        <v>0</v>
      </c>
      <c r="V202" s="156"/>
      <c r="W202" s="156"/>
      <c r="X202" s="156"/>
      <c r="Y202" s="84">
        <f>SUM(Y198:Y201)</f>
        <v>0</v>
      </c>
      <c r="Z202" s="84"/>
      <c r="AA202" s="156"/>
      <c r="AB202" s="84">
        <f t="shared" ref="AB202:AF202" si="376">SUM(AB198:AB201)</f>
        <v>0</v>
      </c>
      <c r="AC202" s="84">
        <f t="shared" si="376"/>
        <v>0</v>
      </c>
      <c r="AD202" s="84">
        <f t="shared" si="376"/>
        <v>0</v>
      </c>
      <c r="AE202" s="84">
        <f t="shared" si="376"/>
        <v>0</v>
      </c>
      <c r="AF202" s="84">
        <f t="shared" si="376"/>
        <v>0</v>
      </c>
      <c r="AG202" s="156"/>
      <c r="AH202" s="156"/>
      <c r="AI202" s="156"/>
      <c r="AJ202" s="84">
        <f t="shared" ref="AJ202:AN202" si="377">SUM(AJ198:AJ201)</f>
        <v>0</v>
      </c>
      <c r="AK202" s="84">
        <f t="shared" si="377"/>
        <v>0</v>
      </c>
      <c r="AL202" s="84">
        <f t="shared" si="377"/>
        <v>0</v>
      </c>
      <c r="AM202" s="84">
        <f t="shared" si="377"/>
        <v>0</v>
      </c>
      <c r="AN202" s="84">
        <f t="shared" si="377"/>
        <v>0</v>
      </c>
      <c r="AO202" s="157"/>
      <c r="AP202" s="158"/>
      <c r="AQ202" s="84">
        <f t="shared" ref="AQ202:BB202" si="378">SUM(AQ198:AQ201)</f>
        <v>0</v>
      </c>
      <c r="AR202" s="84">
        <f t="shared" si="378"/>
        <v>0</v>
      </c>
      <c r="AS202" s="84">
        <f t="shared" si="378"/>
        <v>0</v>
      </c>
      <c r="AT202" s="84">
        <f t="shared" si="378"/>
        <v>0</v>
      </c>
      <c r="AU202" s="84">
        <f t="shared" si="378"/>
        <v>0</v>
      </c>
      <c r="AV202" s="84">
        <f t="shared" si="378"/>
        <v>0</v>
      </c>
      <c r="AW202" s="84">
        <f t="shared" si="378"/>
        <v>0</v>
      </c>
      <c r="AX202" s="84">
        <f t="shared" si="378"/>
        <v>0</v>
      </c>
      <c r="AY202" s="84">
        <f t="shared" si="378"/>
        <v>0</v>
      </c>
      <c r="AZ202" s="84">
        <f t="shared" si="378"/>
        <v>0</v>
      </c>
      <c r="BA202" s="84">
        <f t="shared" si="378"/>
        <v>0</v>
      </c>
      <c r="BB202" s="84">
        <f t="shared" si="378"/>
        <v>0</v>
      </c>
    </row>
  </sheetData>
  <mergeCells count="27">
    <mergeCell ref="B1:L1"/>
    <mergeCell ref="B2:E2"/>
    <mergeCell ref="C50:E50"/>
    <mergeCell ref="C75:E75"/>
    <mergeCell ref="C92:E92"/>
    <mergeCell ref="B74:E74"/>
    <mergeCell ref="C60:E60"/>
    <mergeCell ref="F21:F22"/>
    <mergeCell ref="G21:G22"/>
    <mergeCell ref="AQ2:BB2"/>
    <mergeCell ref="B3:E3"/>
    <mergeCell ref="B5:E5"/>
    <mergeCell ref="C6:E6"/>
    <mergeCell ref="C33:E33"/>
    <mergeCell ref="C189:E189"/>
    <mergeCell ref="C115:E115"/>
    <mergeCell ref="B145:C148"/>
    <mergeCell ref="D145:D148"/>
    <mergeCell ref="E145:E148"/>
    <mergeCell ref="B150:C153"/>
    <mergeCell ref="D150:D153"/>
    <mergeCell ref="C174:E174"/>
    <mergeCell ref="B155:E155"/>
    <mergeCell ref="C156:E156"/>
    <mergeCell ref="E150:E153"/>
    <mergeCell ref="B135:E135"/>
    <mergeCell ref="C136:E136"/>
  </mergeCells>
  <conditionalFormatting sqref="BB7:BB12 BB14:BB24 BB48:BB51 BB71:BB73">
    <cfRule type="cellIs" dxfId="133" priority="150" operator="lessThan">
      <formula>-105575</formula>
    </cfRule>
    <cfRule type="cellIs" dxfId="132" priority="149" operator="lessThan">
      <formula>0</formula>
    </cfRule>
  </conditionalFormatting>
  <conditionalFormatting sqref="BB26:BB31">
    <cfRule type="cellIs" dxfId="131" priority="145" operator="lessThan">
      <formula>0</formula>
    </cfRule>
    <cfRule type="cellIs" dxfId="130" priority="146" operator="lessThan">
      <formula>-105575</formula>
    </cfRule>
  </conditionalFormatting>
  <conditionalFormatting sqref="BB34:BB37">
    <cfRule type="cellIs" dxfId="129" priority="143" operator="lessThan">
      <formula>0</formula>
    </cfRule>
    <cfRule type="cellIs" dxfId="128" priority="144" operator="lessThan">
      <formula>-105575</formula>
    </cfRule>
  </conditionalFormatting>
  <conditionalFormatting sqref="BB39:BB44">
    <cfRule type="cellIs" dxfId="127" priority="141" operator="lessThan">
      <formula>0</formula>
    </cfRule>
    <cfRule type="cellIs" dxfId="126" priority="142" operator="lessThan">
      <formula>-105575</formula>
    </cfRule>
  </conditionalFormatting>
  <conditionalFormatting sqref="BB53">
    <cfRule type="cellIs" dxfId="125" priority="135" operator="lessThan">
      <formula>0</formula>
    </cfRule>
    <cfRule type="cellIs" dxfId="124" priority="136" operator="lessThan">
      <formula>-105575</formula>
    </cfRule>
  </conditionalFormatting>
  <conditionalFormatting sqref="BB57:BB60">
    <cfRule type="cellIs" dxfId="123" priority="5" operator="lessThan">
      <formula>0</formula>
    </cfRule>
    <cfRule type="cellIs" dxfId="122" priority="6" operator="lessThan">
      <formula>-105575</formula>
    </cfRule>
  </conditionalFormatting>
  <conditionalFormatting sqref="BB62:BB63">
    <cfRule type="cellIs" dxfId="121" priority="129" operator="lessThan">
      <formula>0</formula>
    </cfRule>
    <cfRule type="cellIs" dxfId="120" priority="130" operator="lessThan">
      <formula>-105575</formula>
    </cfRule>
  </conditionalFormatting>
  <conditionalFormatting sqref="BB76:BB82">
    <cfRule type="cellIs" dxfId="119" priority="126" operator="lessThan">
      <formula>-105575</formula>
    </cfRule>
    <cfRule type="cellIs" dxfId="118" priority="125" operator="lessThan">
      <formula>0</formula>
    </cfRule>
  </conditionalFormatting>
  <conditionalFormatting sqref="BB87:BB90 BB93:BB95 BB97:BB98">
    <cfRule type="cellIs" dxfId="117" priority="13" operator="lessThan">
      <formula>0</formula>
    </cfRule>
    <cfRule type="cellIs" dxfId="116" priority="14" operator="lessThan">
      <formula>-105575</formula>
    </cfRule>
  </conditionalFormatting>
  <conditionalFormatting sqref="BB101:BB108">
    <cfRule type="cellIs" dxfId="115" priority="11" operator="lessThan">
      <formula>0</formula>
    </cfRule>
    <cfRule type="cellIs" dxfId="114" priority="12" operator="lessThan">
      <formula>-105575</formula>
    </cfRule>
  </conditionalFormatting>
  <conditionalFormatting sqref="BB110:BB111">
    <cfRule type="cellIs" dxfId="113" priority="9" operator="lessThan">
      <formula>0</formula>
    </cfRule>
    <cfRule type="cellIs" dxfId="112" priority="10" operator="lessThan">
      <formula>-105575</formula>
    </cfRule>
  </conditionalFormatting>
  <conditionalFormatting sqref="BB116:BB117">
    <cfRule type="cellIs" dxfId="111" priority="7" operator="lessThan">
      <formula>0</formula>
    </cfRule>
    <cfRule type="cellIs" dxfId="110" priority="8" operator="lessThan">
      <formula>-105575</formula>
    </cfRule>
  </conditionalFormatting>
  <conditionalFormatting sqref="BB119">
    <cfRule type="cellIs" dxfId="109" priority="108" operator="lessThan">
      <formula>-105575</formula>
    </cfRule>
    <cfRule type="cellIs" dxfId="108" priority="107" operator="lessThan">
      <formula>0</formula>
    </cfRule>
  </conditionalFormatting>
  <conditionalFormatting sqref="BB121:BB124">
    <cfRule type="cellIs" dxfId="107" priority="105" operator="lessThan">
      <formula>0</formula>
    </cfRule>
    <cfRule type="cellIs" dxfId="106" priority="106" operator="lessThan">
      <formula>-105575</formula>
    </cfRule>
  </conditionalFormatting>
  <conditionalFormatting sqref="BB131:BB133">
    <cfRule type="cellIs" dxfId="105" priority="104" operator="lessThan">
      <formula>-105575</formula>
    </cfRule>
    <cfRule type="cellIs" dxfId="104" priority="103" operator="lessThan">
      <formula>0</formula>
    </cfRule>
  </conditionalFormatting>
  <conditionalFormatting sqref="BB137:BB148">
    <cfRule type="cellIs" dxfId="103" priority="4" operator="lessThan">
      <formula>-105575</formula>
    </cfRule>
    <cfRule type="cellIs" dxfId="102" priority="3" operator="lessThan">
      <formula>0</formula>
    </cfRule>
  </conditionalFormatting>
  <conditionalFormatting sqref="BB150:BB153">
    <cfRule type="cellIs" dxfId="101" priority="2" operator="lessThan">
      <formula>-105575</formula>
    </cfRule>
    <cfRule type="cellIs" dxfId="100"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2"/>
  <sheetViews>
    <sheetView topLeftCell="A174" zoomScale="50" zoomScaleNormal="50" workbookViewId="0">
      <selection activeCell="J180" sqref="J180"/>
    </sheetView>
  </sheetViews>
  <sheetFormatPr defaultRowHeight="15" outlineLevelRow="2"/>
  <cols>
    <col min="1" max="1" width="5.28515625" customWidth="1"/>
    <col min="2" max="2" width="8.85546875" customWidth="1"/>
    <col min="3" max="3" width="3.28515625" customWidth="1"/>
    <col min="4" max="4" width="41.42578125" customWidth="1"/>
    <col min="5" max="5" width="38.85546875" customWidth="1"/>
    <col min="6" max="7" width="9" bestFit="1" customWidth="1"/>
    <col min="8" max="8" width="72.5703125" customWidth="1"/>
    <col min="10" max="11" width="9" bestFit="1" customWidth="1"/>
    <col min="12" max="12" width="12.28515625" customWidth="1"/>
    <col min="13" max="13" width="13.42578125" customWidth="1"/>
    <col min="14" max="17" width="9" bestFit="1" customWidth="1"/>
    <col min="18" max="19" width="9.5703125" bestFit="1" customWidth="1"/>
    <col min="20" max="20" width="9" bestFit="1" customWidth="1"/>
    <col min="21" max="21" width="9.5703125" bestFit="1" customWidth="1"/>
    <col min="22" max="22" width="9" bestFit="1" customWidth="1"/>
    <col min="28" max="28" width="12" customWidth="1"/>
    <col min="29" max="29" width="15" customWidth="1"/>
    <col min="31" max="31" width="12.7109375" customWidth="1"/>
    <col min="32" max="32" width="13.5703125" customWidth="1"/>
    <col min="38" max="38" width="13.5703125" customWidth="1"/>
    <col min="39" max="39" width="17.28515625" customWidth="1"/>
    <col min="40" max="40" width="18.140625" customWidth="1"/>
    <col min="41" max="41" width="25.28515625" customWidth="1"/>
    <col min="42" max="42" width="18.140625" customWidth="1"/>
    <col min="43" max="43" width="15.7109375" customWidth="1"/>
    <col min="44" max="44" width="12.28515625" customWidth="1"/>
    <col min="45" max="45" width="14.7109375" customWidth="1"/>
    <col min="46" max="46" width="15.7109375" customWidth="1"/>
    <col min="47" max="47" width="15.42578125" customWidth="1"/>
    <col min="53" max="53" width="13.140625" customWidth="1"/>
    <col min="54" max="54" width="15.28515625" customWidth="1"/>
    <col min="56" max="56" width="11.28515625" bestFit="1" customWidth="1"/>
    <col min="57" max="57" width="14.85546875" customWidth="1"/>
    <col min="58" max="59" width="11.28515625" bestFit="1" customWidth="1"/>
    <col min="60" max="60" width="17.140625" customWidth="1"/>
    <col min="63" max="63" width="23.5703125" customWidth="1"/>
    <col min="64" max="64" width="21.7109375" customWidth="1"/>
    <col min="65" max="65" width="20.5703125" customWidth="1"/>
    <col min="66" max="66" width="25.7109375" customWidth="1"/>
  </cols>
  <sheetData>
    <row r="1" spans="1:78" s="32" customFormat="1" ht="50.45" customHeight="1">
      <c r="A1" s="73"/>
      <c r="B1" s="510" t="s">
        <v>151</v>
      </c>
      <c r="C1" s="510"/>
      <c r="D1" s="510"/>
      <c r="E1" s="510"/>
      <c r="F1" s="510"/>
      <c r="G1" s="510"/>
      <c r="H1" s="510"/>
      <c r="I1" s="510"/>
      <c r="J1" s="510"/>
      <c r="K1" s="510"/>
      <c r="L1" s="510"/>
      <c r="M1" s="137"/>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9"/>
      <c r="AQ1" s="139"/>
      <c r="AR1" s="139"/>
      <c r="AS1" s="139"/>
      <c r="AT1" s="139"/>
      <c r="AU1" s="140"/>
      <c r="AV1" s="140"/>
      <c r="AW1" s="140"/>
      <c r="AX1" s="140"/>
      <c r="AY1" s="140"/>
      <c r="AZ1" s="140"/>
      <c r="BA1" s="140"/>
      <c r="BB1" s="140"/>
      <c r="BD1" s="28"/>
      <c r="BE1" s="28"/>
      <c r="BF1" s="28"/>
      <c r="BG1" s="28"/>
      <c r="BH1" s="28"/>
      <c r="BI1" s="28"/>
      <c r="BJ1" s="28"/>
      <c r="BK1" s="28"/>
      <c r="BL1" s="28"/>
      <c r="BM1" s="28"/>
      <c r="BN1" s="28"/>
      <c r="BO1" s="28"/>
      <c r="BP1" s="28"/>
      <c r="BQ1" s="28"/>
      <c r="BR1" s="28"/>
      <c r="BS1" s="28"/>
      <c r="BT1" s="28"/>
      <c r="BU1" s="28"/>
      <c r="BV1" s="28"/>
      <c r="BW1" s="28"/>
      <c r="BX1" s="28"/>
      <c r="BY1" s="28"/>
      <c r="BZ1" s="28"/>
    </row>
    <row r="2" spans="1:78" s="28" customFormat="1" ht="78.75">
      <c r="A2" s="73" t="s">
        <v>55</v>
      </c>
      <c r="B2" s="514" t="s">
        <v>120</v>
      </c>
      <c r="C2" s="515"/>
      <c r="D2" s="515"/>
      <c r="E2" s="516"/>
      <c r="F2" s="126" t="s">
        <v>133</v>
      </c>
      <c r="G2" s="126" t="s">
        <v>134</v>
      </c>
      <c r="H2" s="74" t="s">
        <v>54</v>
      </c>
      <c r="I2" s="141" t="s">
        <v>0</v>
      </c>
      <c r="J2" s="141" t="s">
        <v>14</v>
      </c>
      <c r="K2" s="141" t="s">
        <v>15</v>
      </c>
      <c r="L2" s="142" t="s">
        <v>11</v>
      </c>
      <c r="M2" s="142" t="s">
        <v>82</v>
      </c>
      <c r="N2" s="141" t="s">
        <v>16</v>
      </c>
      <c r="O2" s="141" t="s">
        <v>7</v>
      </c>
      <c r="P2" s="141" t="s">
        <v>6</v>
      </c>
      <c r="Q2" s="141" t="s">
        <v>8</v>
      </c>
      <c r="R2" s="142" t="s">
        <v>57</v>
      </c>
      <c r="S2" s="142" t="s">
        <v>65</v>
      </c>
      <c r="T2" s="142" t="s">
        <v>64</v>
      </c>
      <c r="U2" s="142" t="s">
        <v>63</v>
      </c>
      <c r="V2" s="141" t="s">
        <v>17</v>
      </c>
      <c r="W2" s="141" t="s">
        <v>67</v>
      </c>
      <c r="X2" s="141" t="s">
        <v>6</v>
      </c>
      <c r="Y2" s="142" t="s">
        <v>71</v>
      </c>
      <c r="Z2" s="141" t="s">
        <v>10</v>
      </c>
      <c r="AA2" s="141" t="s">
        <v>9</v>
      </c>
      <c r="AB2" s="142" t="s">
        <v>70</v>
      </c>
      <c r="AC2" s="143" t="s">
        <v>18</v>
      </c>
      <c r="AD2" s="142" t="s">
        <v>79</v>
      </c>
      <c r="AE2" s="142" t="s">
        <v>23</v>
      </c>
      <c r="AF2" s="142" t="s">
        <v>80</v>
      </c>
      <c r="AG2" s="141" t="s">
        <v>20</v>
      </c>
      <c r="AH2" s="141" t="s">
        <v>21</v>
      </c>
      <c r="AI2" s="141" t="s">
        <v>22</v>
      </c>
      <c r="AJ2" s="141" t="s">
        <v>99</v>
      </c>
      <c r="AK2" s="141" t="s">
        <v>101</v>
      </c>
      <c r="AL2" s="141" t="s">
        <v>90</v>
      </c>
      <c r="AM2" s="142" t="s">
        <v>92</v>
      </c>
      <c r="AN2" s="142" t="s">
        <v>13</v>
      </c>
      <c r="AO2" s="141"/>
      <c r="AP2" s="144"/>
      <c r="AQ2" s="566" t="s">
        <v>533</v>
      </c>
      <c r="AR2" s="567"/>
      <c r="AS2" s="567"/>
      <c r="AT2" s="567"/>
      <c r="AU2" s="567"/>
      <c r="AV2" s="567"/>
      <c r="AW2" s="567"/>
      <c r="AX2" s="567"/>
      <c r="AY2" s="567"/>
      <c r="AZ2" s="567"/>
      <c r="BA2" s="567"/>
      <c r="BB2" s="568"/>
    </row>
    <row r="3" spans="1:78" s="29" customFormat="1" ht="157.5">
      <c r="A3" s="76" t="s">
        <v>56</v>
      </c>
      <c r="B3" s="514" t="s">
        <v>121</v>
      </c>
      <c r="C3" s="515"/>
      <c r="D3" s="515"/>
      <c r="E3" s="516"/>
      <c r="F3" s="126" t="s">
        <v>135</v>
      </c>
      <c r="G3" s="126" t="s">
        <v>135</v>
      </c>
      <c r="H3" s="77" t="s">
        <v>45</v>
      </c>
      <c r="I3" s="141" t="s">
        <v>51</v>
      </c>
      <c r="J3" s="141" t="s">
        <v>52</v>
      </c>
      <c r="K3" s="141" t="s">
        <v>53</v>
      </c>
      <c r="L3" s="142" t="s">
        <v>117</v>
      </c>
      <c r="M3" s="142" t="s">
        <v>116</v>
      </c>
      <c r="N3" s="141" t="s">
        <v>73</v>
      </c>
      <c r="O3" s="141" t="s">
        <v>72</v>
      </c>
      <c r="P3" s="141" t="s">
        <v>74</v>
      </c>
      <c r="Q3" s="141" t="s">
        <v>75</v>
      </c>
      <c r="R3" s="142" t="s">
        <v>115</v>
      </c>
      <c r="S3" s="142" t="s">
        <v>114</v>
      </c>
      <c r="T3" s="142" t="s">
        <v>113</v>
      </c>
      <c r="U3" s="142" t="s">
        <v>112</v>
      </c>
      <c r="V3" s="141" t="s">
        <v>76</v>
      </c>
      <c r="W3" s="141" t="s">
        <v>77</v>
      </c>
      <c r="X3" s="141" t="s">
        <v>78</v>
      </c>
      <c r="Y3" s="142" t="s">
        <v>111</v>
      </c>
      <c r="Z3" s="141" t="s">
        <v>68</v>
      </c>
      <c r="AA3" s="141" t="s">
        <v>69</v>
      </c>
      <c r="AB3" s="142" t="s">
        <v>110</v>
      </c>
      <c r="AC3" s="143" t="s">
        <v>109</v>
      </c>
      <c r="AD3" s="142" t="s">
        <v>108</v>
      </c>
      <c r="AE3" s="142" t="s">
        <v>107</v>
      </c>
      <c r="AF3" s="142" t="s">
        <v>106</v>
      </c>
      <c r="AG3" s="141" t="s">
        <v>87</v>
      </c>
      <c r="AH3" s="141" t="s">
        <v>89</v>
      </c>
      <c r="AI3" s="141" t="s">
        <v>88</v>
      </c>
      <c r="AJ3" s="142" t="s">
        <v>100</v>
      </c>
      <c r="AK3" s="142" t="s">
        <v>102</v>
      </c>
      <c r="AL3" s="142" t="s">
        <v>96</v>
      </c>
      <c r="AM3" s="142" t="s">
        <v>104</v>
      </c>
      <c r="AN3" s="142" t="s">
        <v>105</v>
      </c>
      <c r="AO3" s="141"/>
      <c r="AP3" s="145"/>
      <c r="AQ3" s="210" t="s">
        <v>123</v>
      </c>
      <c r="AR3" s="210" t="s">
        <v>24</v>
      </c>
      <c r="AS3" s="210" t="s">
        <v>12</v>
      </c>
      <c r="AT3" s="210" t="s">
        <v>19</v>
      </c>
      <c r="AU3" s="211" t="s">
        <v>124</v>
      </c>
      <c r="AV3" s="211" t="s">
        <v>773</v>
      </c>
      <c r="AW3" s="211" t="s">
        <v>771</v>
      </c>
      <c r="AX3" s="211" t="s">
        <v>530</v>
      </c>
      <c r="AY3" s="211" t="s">
        <v>600</v>
      </c>
      <c r="AZ3" s="211" t="s">
        <v>772</v>
      </c>
      <c r="BA3" s="212" t="s">
        <v>126</v>
      </c>
      <c r="BB3" s="211" t="s">
        <v>25</v>
      </c>
    </row>
    <row r="4" spans="1:78" s="31" customFormat="1" ht="78.75">
      <c r="A4" s="78"/>
      <c r="B4" s="79"/>
      <c r="C4" s="80"/>
      <c r="D4" s="80"/>
      <c r="E4" s="81"/>
      <c r="F4" s="81" t="s">
        <v>131</v>
      </c>
      <c r="G4" s="81" t="s">
        <v>132</v>
      </c>
      <c r="H4" s="74" t="s">
        <v>119</v>
      </c>
      <c r="I4" s="146" t="s">
        <v>118</v>
      </c>
      <c r="J4" s="146">
        <v>2</v>
      </c>
      <c r="K4" s="146">
        <v>3</v>
      </c>
      <c r="L4" s="146" t="s">
        <v>81</v>
      </c>
      <c r="M4" s="146" t="s">
        <v>83</v>
      </c>
      <c r="N4" s="146">
        <v>6</v>
      </c>
      <c r="O4" s="146">
        <v>7</v>
      </c>
      <c r="P4" s="146">
        <v>8</v>
      </c>
      <c r="Q4" s="146">
        <v>9</v>
      </c>
      <c r="R4" s="146" t="s">
        <v>26</v>
      </c>
      <c r="S4" s="146" t="s">
        <v>27</v>
      </c>
      <c r="T4" s="146" t="s">
        <v>28</v>
      </c>
      <c r="U4" s="146" t="s">
        <v>29</v>
      </c>
      <c r="V4" s="146">
        <v>14</v>
      </c>
      <c r="W4" s="146">
        <v>15</v>
      </c>
      <c r="X4" s="146">
        <v>16</v>
      </c>
      <c r="Y4" s="146" t="s">
        <v>84</v>
      </c>
      <c r="Z4" s="146">
        <v>18</v>
      </c>
      <c r="AA4" s="146">
        <v>19</v>
      </c>
      <c r="AB4" s="146" t="s">
        <v>85</v>
      </c>
      <c r="AC4" s="146">
        <v>21</v>
      </c>
      <c r="AD4" s="146">
        <v>22</v>
      </c>
      <c r="AE4" s="146" t="s">
        <v>94</v>
      </c>
      <c r="AF4" s="146" t="s">
        <v>86</v>
      </c>
      <c r="AG4" s="146">
        <v>25</v>
      </c>
      <c r="AH4" s="146">
        <v>26</v>
      </c>
      <c r="AI4" s="146">
        <v>27</v>
      </c>
      <c r="AJ4" s="146">
        <v>28</v>
      </c>
      <c r="AK4" s="146">
        <v>29</v>
      </c>
      <c r="AL4" s="146">
        <v>30</v>
      </c>
      <c r="AM4" s="146" t="s">
        <v>95</v>
      </c>
      <c r="AN4" s="146" t="s">
        <v>103</v>
      </c>
      <c r="AO4" s="146"/>
      <c r="AP4" s="147"/>
      <c r="AQ4" s="146" t="s">
        <v>127</v>
      </c>
      <c r="AR4" s="146" t="s">
        <v>128</v>
      </c>
      <c r="AS4" s="146" t="s">
        <v>129</v>
      </c>
      <c r="AT4" s="146" t="s">
        <v>130</v>
      </c>
      <c r="AU4" s="214">
        <v>37</v>
      </c>
      <c r="AV4" s="214">
        <v>38</v>
      </c>
      <c r="AW4" s="214">
        <v>39</v>
      </c>
      <c r="AX4" s="214">
        <v>40</v>
      </c>
      <c r="AY4" s="214"/>
      <c r="AZ4" s="214">
        <v>41</v>
      </c>
      <c r="BA4" s="214">
        <v>42</v>
      </c>
      <c r="BB4" s="214" t="s">
        <v>142</v>
      </c>
    </row>
    <row r="5" spans="1:78" s="30" customFormat="1" ht="57" customHeight="1">
      <c r="A5" s="78"/>
      <c r="B5" s="535" t="s">
        <v>536</v>
      </c>
      <c r="C5" s="536"/>
      <c r="D5" s="536"/>
      <c r="E5" s="537"/>
      <c r="F5" s="71"/>
      <c r="G5" s="71"/>
      <c r="H5" s="71" t="s">
        <v>58</v>
      </c>
      <c r="I5" s="148"/>
      <c r="J5" s="148"/>
      <c r="K5" s="148"/>
      <c r="L5" s="148">
        <f>SUM(L6,L33)</f>
        <v>0</v>
      </c>
      <c r="M5" s="148">
        <f>SUM(M6,M33)</f>
        <v>0</v>
      </c>
      <c r="N5" s="148"/>
      <c r="O5" s="148"/>
      <c r="P5" s="148"/>
      <c r="Q5" s="148"/>
      <c r="R5" s="148">
        <f>SUM(R6,R33)</f>
        <v>0</v>
      </c>
      <c r="S5" s="148">
        <f>SUM(S6,S33)</f>
        <v>0</v>
      </c>
      <c r="T5" s="148">
        <f>SUM(T6,T33)</f>
        <v>0</v>
      </c>
      <c r="U5" s="148">
        <f>SUM(U6,U33)</f>
        <v>0</v>
      </c>
      <c r="V5" s="148"/>
      <c r="W5" s="148"/>
      <c r="X5" s="148"/>
      <c r="Y5" s="148">
        <f t="shared" ref="Y5:AF5" si="0">SUM(Y6,Y33)</f>
        <v>0</v>
      </c>
      <c r="Z5" s="148">
        <f t="shared" si="0"/>
        <v>0</v>
      </c>
      <c r="AA5" s="148">
        <f t="shared" si="0"/>
        <v>0</v>
      </c>
      <c r="AB5" s="148">
        <f t="shared" si="0"/>
        <v>0</v>
      </c>
      <c r="AC5" s="148">
        <f t="shared" si="0"/>
        <v>0</v>
      </c>
      <c r="AD5" s="148">
        <f t="shared" si="0"/>
        <v>0</v>
      </c>
      <c r="AE5" s="148">
        <f t="shared" si="0"/>
        <v>0</v>
      </c>
      <c r="AF5" s="148">
        <f t="shared" si="0"/>
        <v>0</v>
      </c>
      <c r="AG5" s="148"/>
      <c r="AH5" s="148"/>
      <c r="AI5" s="148"/>
      <c r="AJ5" s="148">
        <f>SUM(AJ6,AJ33)</f>
        <v>0</v>
      </c>
      <c r="AK5" s="148">
        <f>SUM(AK6,AK33)</f>
        <v>0</v>
      </c>
      <c r="AL5" s="148">
        <f>SUM(AL6,AL33)</f>
        <v>0</v>
      </c>
      <c r="AM5" s="148">
        <f>SUM(AM6,AM33)</f>
        <v>0</v>
      </c>
      <c r="AN5" s="148">
        <f>SUM(AN6,AN33)</f>
        <v>0</v>
      </c>
      <c r="AO5" s="148"/>
      <c r="AP5" s="149"/>
      <c r="AQ5" s="148">
        <f t="shared" ref="AQ5:BB5" si="1">SUM(AQ6,AQ33)</f>
        <v>0</v>
      </c>
      <c r="AR5" s="148">
        <f t="shared" si="1"/>
        <v>0</v>
      </c>
      <c r="AS5" s="148">
        <f t="shared" si="1"/>
        <v>0</v>
      </c>
      <c r="AT5" s="148">
        <f t="shared" si="1"/>
        <v>0</v>
      </c>
      <c r="AU5" s="148">
        <f t="shared" si="1"/>
        <v>0</v>
      </c>
      <c r="AV5" s="148">
        <f t="shared" si="1"/>
        <v>0</v>
      </c>
      <c r="AW5" s="148">
        <f t="shared" si="1"/>
        <v>0</v>
      </c>
      <c r="AX5" s="148">
        <f t="shared" si="1"/>
        <v>0</v>
      </c>
      <c r="AY5" s="148">
        <f t="shared" si="1"/>
        <v>0</v>
      </c>
      <c r="AZ5" s="148">
        <f t="shared" si="1"/>
        <v>0</v>
      </c>
      <c r="BA5" s="148">
        <f t="shared" si="1"/>
        <v>0</v>
      </c>
      <c r="BB5" s="148">
        <f t="shared" si="1"/>
        <v>0</v>
      </c>
    </row>
    <row r="6" spans="1:78" s="30" customFormat="1" ht="50.25" customHeight="1">
      <c r="A6" s="78"/>
      <c r="B6" s="179"/>
      <c r="C6" s="526" t="s">
        <v>567</v>
      </c>
      <c r="D6" s="540"/>
      <c r="E6" s="541"/>
      <c r="F6" s="218"/>
      <c r="G6" s="129"/>
      <c r="H6" s="72" t="s">
        <v>59</v>
      </c>
      <c r="I6" s="151"/>
      <c r="J6" s="151"/>
      <c r="K6" s="151"/>
      <c r="L6" s="152">
        <f>SUM(L13,L25,L32)</f>
        <v>0</v>
      </c>
      <c r="M6" s="152">
        <f>SUM(M13,M25,M32)</f>
        <v>0</v>
      </c>
      <c r="N6" s="152"/>
      <c r="O6" s="152"/>
      <c r="P6" s="152"/>
      <c r="Q6" s="152"/>
      <c r="R6" s="152">
        <f>SUM(R13,R25,R32)</f>
        <v>0</v>
      </c>
      <c r="S6" s="152">
        <f>SUM(S13,S25,S32)</f>
        <v>0</v>
      </c>
      <c r="T6" s="152">
        <f>SUM(T13,T25,T32)</f>
        <v>0</v>
      </c>
      <c r="U6" s="152">
        <f>SUM(U13,U25,U32)</f>
        <v>0</v>
      </c>
      <c r="V6" s="152"/>
      <c r="W6" s="152"/>
      <c r="X6" s="152"/>
      <c r="Y6" s="152">
        <f t="shared" ref="Y6:AF6" si="2">SUM(Y13,Y25,Y32)</f>
        <v>0</v>
      </c>
      <c r="Z6" s="152">
        <f t="shared" si="2"/>
        <v>0</v>
      </c>
      <c r="AA6" s="152">
        <f t="shared" si="2"/>
        <v>0</v>
      </c>
      <c r="AB6" s="152">
        <f t="shared" si="2"/>
        <v>0</v>
      </c>
      <c r="AC6" s="152">
        <f t="shared" si="2"/>
        <v>0</v>
      </c>
      <c r="AD6" s="152">
        <f t="shared" si="2"/>
        <v>0</v>
      </c>
      <c r="AE6" s="152">
        <f t="shared" si="2"/>
        <v>0</v>
      </c>
      <c r="AF6" s="152">
        <f t="shared" si="2"/>
        <v>0</v>
      </c>
      <c r="AG6" s="152"/>
      <c r="AH6" s="152"/>
      <c r="AI6" s="152"/>
      <c r="AJ6" s="152">
        <f>SUM(AJ13,AJ25,AJ32)</f>
        <v>0</v>
      </c>
      <c r="AK6" s="152">
        <f>SUM(AK13,AK25,AK32)</f>
        <v>0</v>
      </c>
      <c r="AL6" s="152">
        <f>SUM(AL13,AL25,AL32)</f>
        <v>0</v>
      </c>
      <c r="AM6" s="152">
        <f>SUM(AM13,AM25,AM32)</f>
        <v>0</v>
      </c>
      <c r="AN6" s="152">
        <f>SUM(AN13,AN25,AN32)</f>
        <v>0</v>
      </c>
      <c r="AO6" s="152"/>
      <c r="AP6" s="149"/>
      <c r="AQ6" s="152">
        <f t="shared" ref="AQ6:BB6" si="3">SUM(AQ13,AQ25,AQ32)</f>
        <v>0</v>
      </c>
      <c r="AR6" s="152">
        <f t="shared" si="3"/>
        <v>0</v>
      </c>
      <c r="AS6" s="152">
        <f t="shared" si="3"/>
        <v>0</v>
      </c>
      <c r="AT6" s="152">
        <f t="shared" si="3"/>
        <v>0</v>
      </c>
      <c r="AU6" s="152">
        <f t="shared" si="3"/>
        <v>0</v>
      </c>
      <c r="AV6" s="152">
        <f t="shared" si="3"/>
        <v>0</v>
      </c>
      <c r="AW6" s="152">
        <f t="shared" si="3"/>
        <v>0</v>
      </c>
      <c r="AX6" s="152">
        <f t="shared" si="3"/>
        <v>0</v>
      </c>
      <c r="AY6" s="152">
        <f t="shared" si="3"/>
        <v>0</v>
      </c>
      <c r="AZ6" s="152">
        <f t="shared" si="3"/>
        <v>0</v>
      </c>
      <c r="BA6" s="152">
        <f t="shared" si="3"/>
        <v>0</v>
      </c>
      <c r="BB6" s="152">
        <f t="shared" si="3"/>
        <v>0</v>
      </c>
      <c r="BD6" s="358"/>
      <c r="BE6" s="358"/>
      <c r="BF6" s="358"/>
      <c r="BG6" s="358"/>
      <c r="BH6" s="358"/>
    </row>
    <row r="7" spans="1:78" s="28" customFormat="1" ht="81" customHeight="1" outlineLevel="2">
      <c r="A7" s="73"/>
      <c r="B7" s="107"/>
      <c r="C7" s="108"/>
      <c r="D7" s="93"/>
      <c r="E7" s="126"/>
      <c r="F7" s="222">
        <v>2024</v>
      </c>
      <c r="G7" s="75">
        <v>2026</v>
      </c>
      <c r="H7" s="216" t="s">
        <v>599</v>
      </c>
      <c r="I7" s="87"/>
      <c r="J7" s="83"/>
      <c r="K7" s="83"/>
      <c r="L7" s="82" t="str">
        <f>IF(I7&lt;&gt;0,((VLOOKUP(I7,'1. Standard_Cost'!$B$4:$D$9,2)+VLOOKUP(I7,'1. Standard_Cost'!$B$4:$D$9,3))*J7*K7),"0")</f>
        <v>0</v>
      </c>
      <c r="M7" s="82">
        <f>L7*'1. Standard_Cost'!$F$4</f>
        <v>0</v>
      </c>
      <c r="N7" s="83"/>
      <c r="O7" s="83"/>
      <c r="P7" s="83"/>
      <c r="Q7" s="83"/>
      <c r="R7" s="84">
        <f>'1. Standard_Cost'!$B$13*N7*P7</f>
        <v>0</v>
      </c>
      <c r="S7" s="84">
        <f>N7*O7*P7*'1. Standard_Cost'!$C$13</f>
        <v>0</v>
      </c>
      <c r="T7" s="84">
        <f>N7*P7*Q7*'1. Standard_Cost'!$D$13</f>
        <v>0</v>
      </c>
      <c r="U7" s="84">
        <f>N7*O7*'1. Standard_Cost'!$E$13</f>
        <v>0</v>
      </c>
      <c r="V7" s="83"/>
      <c r="W7" s="83"/>
      <c r="X7" s="83"/>
      <c r="Y7" s="84">
        <f>+V7*((X7*'1. Standard_Cost'!$B$17)+(W7*X7*'1. Standard_Cost'!$C$17))</f>
        <v>0</v>
      </c>
      <c r="Z7" s="83"/>
      <c r="AA7" s="83"/>
      <c r="AB7" s="84">
        <f>+Z7*'1. Standard_Cost'!$B$21+AA7*'1. Standard_Cost'!$C$21</f>
        <v>0</v>
      </c>
      <c r="AC7" s="85"/>
      <c r="AD7" s="86"/>
      <c r="AE7" s="84">
        <f>SUM(AD7,AC7,AB7,Y7,U7,T7,S7,R7)*'1. Standard_Cost'!$B$29</f>
        <v>0</v>
      </c>
      <c r="AF7" s="84">
        <f t="shared" ref="AF7:AF12" si="4">SUM(AE7,AD7,AC7,AB7,Y7,U7,T7,S7,R7)</f>
        <v>0</v>
      </c>
      <c r="AG7" s="83"/>
      <c r="AH7" s="83"/>
      <c r="AI7" s="83"/>
      <c r="AJ7" s="87"/>
      <c r="AK7" s="87"/>
      <c r="AL7" s="87"/>
      <c r="AM7" s="84">
        <f>AG7*'1. Standard_Cost'!$B$25+'Incremental_Cost Year 7'!AH7*'1. Standard_Cost'!$C$25+'Incremental_Cost Year 7'!AI7*'1. Standard_Cost'!$D$25+'Incremental_Cost Year 7'!AJ7+'Incremental_Cost Year 7'!AL7+AK7</f>
        <v>0</v>
      </c>
      <c r="AN7" s="84">
        <f>AM7*'1. Standard_Cost'!$C$29</f>
        <v>0</v>
      </c>
      <c r="AO7" s="153"/>
      <c r="AP7" s="144"/>
      <c r="AQ7" s="113">
        <f>L7+M7</f>
        <v>0</v>
      </c>
      <c r="AR7" s="113">
        <f>AF7</f>
        <v>0</v>
      </c>
      <c r="AS7" s="113">
        <f>AM7+AN7</f>
        <v>0</v>
      </c>
      <c r="AT7" s="113">
        <f>SUM(AQ7,AR7,AS7)</f>
        <v>0</v>
      </c>
      <c r="AU7" s="154"/>
      <c r="AV7" s="154"/>
      <c r="AW7" s="154"/>
      <c r="AX7" s="154"/>
      <c r="AY7" s="154"/>
      <c r="AZ7" s="154"/>
      <c r="BA7" s="154"/>
      <c r="BB7" s="155">
        <f>SUM(AU7:BA7)-AT7</f>
        <v>0</v>
      </c>
      <c r="BD7" s="322"/>
      <c r="BE7" s="322"/>
      <c r="BF7" s="322"/>
      <c r="BG7" s="322"/>
      <c r="BH7" s="322"/>
      <c r="BK7" s="322"/>
      <c r="BL7" s="322"/>
      <c r="BM7" s="322"/>
      <c r="BN7" s="322"/>
    </row>
    <row r="8" spans="1:78" s="28" customFormat="1" ht="133.15" customHeight="1" outlineLevel="2">
      <c r="A8" s="73"/>
      <c r="B8" s="107"/>
      <c r="C8" s="108"/>
      <c r="D8" s="91"/>
      <c r="E8" s="292"/>
      <c r="F8" s="222">
        <v>2024</v>
      </c>
      <c r="G8" s="75">
        <v>2026</v>
      </c>
      <c r="H8" s="216" t="s">
        <v>602</v>
      </c>
      <c r="I8" s="87"/>
      <c r="J8" s="83"/>
      <c r="K8" s="83"/>
      <c r="L8" s="82" t="str">
        <f>IF(I8&lt;&gt;0,((VLOOKUP(I8,'1. Standard_Cost'!$B$4:$D$9,2)+VLOOKUP(I8,'1. Standard_Cost'!$B$4:$D$9,3))*J8*K8),"0")</f>
        <v>0</v>
      </c>
      <c r="M8" s="82">
        <f>L8*'1. Standard_Cost'!$F$4</f>
        <v>0</v>
      </c>
      <c r="N8" s="83"/>
      <c r="O8" s="83"/>
      <c r="P8" s="83"/>
      <c r="Q8" s="83"/>
      <c r="R8" s="84">
        <f>'1. Standard_Cost'!$B$13*N8*P8</f>
        <v>0</v>
      </c>
      <c r="S8" s="84">
        <f>N8*O8*P8*'1. Standard_Cost'!$C$13</f>
        <v>0</v>
      </c>
      <c r="T8" s="84">
        <f>N8*P8*Q8*'1. Standard_Cost'!$D$13</f>
        <v>0</v>
      </c>
      <c r="U8" s="84">
        <f>N8*O8*'1. Standard_Cost'!$E$13</f>
        <v>0</v>
      </c>
      <c r="V8" s="83"/>
      <c r="W8" s="83"/>
      <c r="X8" s="83"/>
      <c r="Y8" s="84">
        <f>+V8*((X8*'1. Standard_Cost'!$B$17)+(W8*X8*'1. Standard_Cost'!$C$17))</f>
        <v>0</v>
      </c>
      <c r="Z8" s="83"/>
      <c r="AA8" s="83"/>
      <c r="AB8" s="84">
        <f>+Z8*'1. Standard_Cost'!$B$21+AA8*'1. Standard_Cost'!$C$21</f>
        <v>0</v>
      </c>
      <c r="AC8" s="85"/>
      <c r="AD8" s="86"/>
      <c r="AE8" s="84">
        <f>SUM(AD8,AC8,AB8,Y8,U8,T8,S8,R8)*'1. Standard_Cost'!$B$29</f>
        <v>0</v>
      </c>
      <c r="AF8" s="84">
        <f t="shared" si="4"/>
        <v>0</v>
      </c>
      <c r="AG8" s="83"/>
      <c r="AH8" s="83"/>
      <c r="AI8" s="83"/>
      <c r="AJ8" s="87"/>
      <c r="AK8" s="87"/>
      <c r="AL8" s="87"/>
      <c r="AM8" s="84">
        <f>AG8*'1. Standard_Cost'!$B$25+'Incremental_Cost Year 7'!AH8*'1. Standard_Cost'!$C$25+'Incremental_Cost Year 7'!AI8*'1. Standard_Cost'!$D$25+'Incremental_Cost Year 7'!AJ8+'Incremental_Cost Year 7'!AL8+AK8</f>
        <v>0</v>
      </c>
      <c r="AN8" s="84">
        <f>AM8*'1. Standard_Cost'!$C$29</f>
        <v>0</v>
      </c>
      <c r="AO8" s="87"/>
      <c r="AP8" s="144"/>
      <c r="AQ8" s="113">
        <f>L8+M8</f>
        <v>0</v>
      </c>
      <c r="AR8" s="113">
        <f>AF8</f>
        <v>0</v>
      </c>
      <c r="AS8" s="113">
        <f>AM8+AN8</f>
        <v>0</v>
      </c>
      <c r="AT8" s="113">
        <f>SUM(AQ8,AR8,AS8)</f>
        <v>0</v>
      </c>
      <c r="AU8" s="154"/>
      <c r="AV8" s="154"/>
      <c r="AW8" s="154"/>
      <c r="AX8" s="154"/>
      <c r="AY8" s="154"/>
      <c r="AZ8" s="154"/>
      <c r="BA8" s="154"/>
      <c r="BB8" s="155">
        <f t="shared" ref="BB8:BB11" si="5">SUM(AU8:BA8)-AT8</f>
        <v>0</v>
      </c>
      <c r="BD8" s="322"/>
      <c r="BE8" s="322"/>
      <c r="BF8" s="322"/>
      <c r="BG8" s="322"/>
      <c r="BH8" s="322"/>
      <c r="BK8" s="322"/>
      <c r="BL8" s="322"/>
      <c r="BM8" s="322"/>
      <c r="BN8" s="322"/>
    </row>
    <row r="9" spans="1:78" s="28" customFormat="1" ht="124.9" customHeight="1" outlineLevel="2">
      <c r="A9" s="73"/>
      <c r="B9" s="107"/>
      <c r="C9" s="108"/>
      <c r="D9" s="91"/>
      <c r="E9" s="292"/>
      <c r="F9" s="222">
        <v>2024</v>
      </c>
      <c r="G9" s="75">
        <v>2026</v>
      </c>
      <c r="H9" s="216" t="s">
        <v>603</v>
      </c>
      <c r="I9" s="87"/>
      <c r="J9" s="83"/>
      <c r="K9" s="83"/>
      <c r="L9" s="82" t="str">
        <f>IF(I9&lt;&gt;0,((VLOOKUP(I9,'1. Standard_Cost'!$B$4:$D$9,2)+VLOOKUP(I9,'1. Standard_Cost'!$B$4:$D$9,3))*J9*K9),"0")</f>
        <v>0</v>
      </c>
      <c r="M9" s="82">
        <f>L9*'1. Standard_Cost'!$F$4</f>
        <v>0</v>
      </c>
      <c r="N9" s="83"/>
      <c r="O9" s="83"/>
      <c r="P9" s="83"/>
      <c r="Q9" s="83"/>
      <c r="R9" s="84">
        <f>'1. Standard_Cost'!$B$13*N9*P9</f>
        <v>0</v>
      </c>
      <c r="S9" s="84">
        <f>N9*O9*P9*'1. Standard_Cost'!$C$13</f>
        <v>0</v>
      </c>
      <c r="T9" s="84">
        <f>N9*P9*Q9*'1. Standard_Cost'!$D$13</f>
        <v>0</v>
      </c>
      <c r="U9" s="84">
        <f>N9*O9*'1. Standard_Cost'!$E$13</f>
        <v>0</v>
      </c>
      <c r="V9" s="83"/>
      <c r="W9" s="83"/>
      <c r="X9" s="83"/>
      <c r="Y9" s="84">
        <f>+V9*((X9*'1. Standard_Cost'!$B$17)+(W9*X9*'1. Standard_Cost'!$C$17))</f>
        <v>0</v>
      </c>
      <c r="Z9" s="83"/>
      <c r="AA9" s="83"/>
      <c r="AB9" s="84">
        <f>+Z9*'1. Standard_Cost'!$B$21+AA9*'1. Standard_Cost'!$C$21</f>
        <v>0</v>
      </c>
      <c r="AC9" s="85"/>
      <c r="AD9" s="86"/>
      <c r="AE9" s="84">
        <f>SUM(AD9,AC9,AB9,Y9,U9,T9,S9,R9)*'1. Standard_Cost'!$B$29</f>
        <v>0</v>
      </c>
      <c r="AF9" s="84">
        <f t="shared" si="4"/>
        <v>0</v>
      </c>
      <c r="AG9" s="83"/>
      <c r="AH9" s="83"/>
      <c r="AI9" s="83"/>
      <c r="AJ9" s="87"/>
      <c r="AK9" s="87"/>
      <c r="AL9" s="87"/>
      <c r="AM9" s="84">
        <f>AG9*'1. Standard_Cost'!$B$25+'Incremental_Cost Year 7'!AH9*'1. Standard_Cost'!$C$25+'Incremental_Cost Year 7'!AI9*'1. Standard_Cost'!$D$25+'Incremental_Cost Year 7'!AJ9+'Incremental_Cost Year 7'!AL9+AK9</f>
        <v>0</v>
      </c>
      <c r="AN9" s="84">
        <f>AM9*'1. Standard_Cost'!$C$29</f>
        <v>0</v>
      </c>
      <c r="AO9" s="87"/>
      <c r="AP9" s="144"/>
      <c r="AQ9" s="113">
        <f>L9+M9</f>
        <v>0</v>
      </c>
      <c r="AR9" s="113">
        <f>AF9</f>
        <v>0</v>
      </c>
      <c r="AS9" s="113">
        <f>AM9+AN9</f>
        <v>0</v>
      </c>
      <c r="AT9" s="113">
        <f>SUM(AQ9,AR9,AS9)</f>
        <v>0</v>
      </c>
      <c r="AU9" s="154"/>
      <c r="AV9" s="154"/>
      <c r="AW9" s="154"/>
      <c r="AX9" s="154"/>
      <c r="AY9" s="154"/>
      <c r="AZ9" s="154"/>
      <c r="BA9" s="154"/>
      <c r="BB9" s="155">
        <f t="shared" si="5"/>
        <v>0</v>
      </c>
      <c r="BD9" s="322"/>
      <c r="BE9" s="322"/>
      <c r="BF9" s="322"/>
      <c r="BG9" s="322"/>
      <c r="BH9" s="322"/>
      <c r="BK9" s="322"/>
      <c r="BL9" s="322"/>
      <c r="BM9" s="322"/>
      <c r="BN9" s="322"/>
    </row>
    <row r="10" spans="1:78" s="28" customFormat="1" ht="78" customHeight="1" outlineLevel="2">
      <c r="A10" s="73"/>
      <c r="B10" s="107"/>
      <c r="C10" s="108"/>
      <c r="D10" s="91"/>
      <c r="E10" s="292"/>
      <c r="F10" s="222">
        <v>2024</v>
      </c>
      <c r="G10" s="75">
        <v>2026</v>
      </c>
      <c r="H10" s="216" t="s">
        <v>606</v>
      </c>
      <c r="I10" s="87"/>
      <c r="J10" s="83"/>
      <c r="K10" s="83"/>
      <c r="L10" s="82" t="str">
        <f>IF(I10&lt;&gt;0,((VLOOKUP(I10,'1. Standard_Cost'!$B$4:$D$9,2)+VLOOKUP(I10,'1. Standard_Cost'!$B$4:$D$9,3))*J10*K10),"0")</f>
        <v>0</v>
      </c>
      <c r="M10" s="82">
        <f>L10*'1. Standard_Cost'!$F$4</f>
        <v>0</v>
      </c>
      <c r="N10" s="83"/>
      <c r="O10" s="83"/>
      <c r="P10" s="83"/>
      <c r="Q10" s="83"/>
      <c r="R10" s="84">
        <f>'1. Standard_Cost'!$B$13*N10*P10</f>
        <v>0</v>
      </c>
      <c r="S10" s="84">
        <f>N10*O10*P10*'1. Standard_Cost'!$C$13</f>
        <v>0</v>
      </c>
      <c r="T10" s="84">
        <f>N10*P10*Q10*'1. Standard_Cost'!$D$13</f>
        <v>0</v>
      </c>
      <c r="U10" s="84">
        <f>N10*O10*'1. Standard_Cost'!$E$13</f>
        <v>0</v>
      </c>
      <c r="V10" s="83"/>
      <c r="W10" s="83"/>
      <c r="X10" s="83"/>
      <c r="Y10" s="84">
        <f>+V10*((X10*'1. Standard_Cost'!$B$17)+(W10*X10*'1. Standard_Cost'!$C$17))</f>
        <v>0</v>
      </c>
      <c r="Z10" s="83"/>
      <c r="AA10" s="83"/>
      <c r="AB10" s="84">
        <f>+Z10*'1. Standard_Cost'!$B$21+AA10*'1. Standard_Cost'!$C$21</f>
        <v>0</v>
      </c>
      <c r="AC10" s="85"/>
      <c r="AD10" s="86"/>
      <c r="AE10" s="84">
        <f>SUM(AD10,AC10,AB10,Y10,U10,T10,S10,R10)*'1. Standard_Cost'!$B$29</f>
        <v>0</v>
      </c>
      <c r="AF10" s="84">
        <f t="shared" si="4"/>
        <v>0</v>
      </c>
      <c r="AG10" s="83"/>
      <c r="AH10" s="83"/>
      <c r="AI10" s="83"/>
      <c r="AJ10" s="87"/>
      <c r="AK10" s="87"/>
      <c r="AL10" s="87"/>
      <c r="AM10" s="84">
        <f>AG10*'1. Standard_Cost'!$B$25+'Incremental_Cost Year 7'!AH10*'1. Standard_Cost'!$C$25+'Incremental_Cost Year 7'!AI10*'1. Standard_Cost'!$D$25+'Incremental_Cost Year 7'!AJ10+'Incremental_Cost Year 7'!AL10+AK10</f>
        <v>0</v>
      </c>
      <c r="AN10" s="84">
        <f>AM10*'1. Standard_Cost'!$C$29</f>
        <v>0</v>
      </c>
      <c r="AO10" s="87"/>
      <c r="AP10" s="144"/>
      <c r="AQ10" s="113">
        <f>L10+M10</f>
        <v>0</v>
      </c>
      <c r="AR10" s="113">
        <f>AF10</f>
        <v>0</v>
      </c>
      <c r="AS10" s="113">
        <f>AM10+AN10</f>
        <v>0</v>
      </c>
      <c r="AT10" s="113">
        <f>SUM(AQ10,AR10,AS10)</f>
        <v>0</v>
      </c>
      <c r="AU10" s="154"/>
      <c r="AV10" s="154"/>
      <c r="AW10" s="154"/>
      <c r="AX10" s="154"/>
      <c r="AY10" s="154"/>
      <c r="AZ10" s="154"/>
      <c r="BA10" s="154"/>
      <c r="BB10" s="155">
        <f t="shared" si="5"/>
        <v>0</v>
      </c>
      <c r="BD10" s="322"/>
      <c r="BE10" s="322"/>
      <c r="BF10" s="322"/>
      <c r="BG10" s="322"/>
      <c r="BH10" s="322"/>
      <c r="BK10" s="322"/>
      <c r="BL10" s="322"/>
      <c r="BM10" s="322"/>
      <c r="BN10" s="322"/>
    </row>
    <row r="11" spans="1:78" s="28" customFormat="1" ht="81" customHeight="1" outlineLevel="2">
      <c r="A11" s="73"/>
      <c r="B11" s="107"/>
      <c r="C11" s="108"/>
      <c r="D11" s="91"/>
      <c r="E11" s="292"/>
      <c r="F11" s="222">
        <v>2024</v>
      </c>
      <c r="G11" s="75">
        <v>2026</v>
      </c>
      <c r="H11" s="217" t="s">
        <v>604</v>
      </c>
      <c r="I11" s="86"/>
      <c r="J11" s="250"/>
      <c r="K11" s="215"/>
      <c r="L11" s="82" t="str">
        <f>IF(I11&lt;&gt;0,((VLOOKUP(I11,'1. Standard_Cost'!$B$4:$D$9,2)+VLOOKUP(I11,'1. Standard_Cost'!$B$4:$D$9,3))*J11*K11),"0")</f>
        <v>0</v>
      </c>
      <c r="M11" s="82">
        <f>L11*'1. Standard_Cost'!$F$4</f>
        <v>0</v>
      </c>
      <c r="N11" s="215"/>
      <c r="O11" s="215"/>
      <c r="P11" s="215"/>
      <c r="Q11" s="215"/>
      <c r="R11" s="84">
        <f>'1. Standard_Cost'!$B$13*N11*P11</f>
        <v>0</v>
      </c>
      <c r="S11" s="84">
        <f>N11*O11*P11*'1. Standard_Cost'!$C$13</f>
        <v>0</v>
      </c>
      <c r="T11" s="84">
        <f>N11*P11*Q11*'1. Standard_Cost'!$D$13</f>
        <v>0</v>
      </c>
      <c r="U11" s="84">
        <f>N11*O11*'1. Standard_Cost'!$E$13</f>
        <v>0</v>
      </c>
      <c r="V11" s="215"/>
      <c r="W11" s="215"/>
      <c r="X11" s="215"/>
      <c r="Y11" s="84">
        <f>+V11*((X11*'1. Standard_Cost'!$B$17)+(W11*X11*'1. Standard_Cost'!$C$17))</f>
        <v>0</v>
      </c>
      <c r="Z11" s="215"/>
      <c r="AA11" s="215"/>
      <c r="AB11" s="84">
        <f>+Z11*'1. Standard_Cost'!$B$21+AA11*'1. Standard_Cost'!$C$21</f>
        <v>0</v>
      </c>
      <c r="AC11" s="86"/>
      <c r="AD11" s="86"/>
      <c r="AE11" s="84">
        <f>SUM(AD11,AC11,AB11,Y11,U11,T11,S11,R11)*'1. Standard_Cost'!$B$29</f>
        <v>0</v>
      </c>
      <c r="AF11" s="84">
        <f t="shared" si="4"/>
        <v>0</v>
      </c>
      <c r="AG11" s="215"/>
      <c r="AH11" s="215"/>
      <c r="AI11" s="215"/>
      <c r="AJ11" s="86"/>
      <c r="AK11" s="86"/>
      <c r="AL11" s="86"/>
      <c r="AM11" s="84">
        <f>AG11*'1. Standard_Cost'!$B$25+'Incremental_Cost Year 7'!AH11*'1. Standard_Cost'!$C$25+'Incremental_Cost Year 7'!AI11*'1. Standard_Cost'!$D$25+'Incremental_Cost Year 7'!AJ11+'Incremental_Cost Year 7'!AL11+AK11</f>
        <v>0</v>
      </c>
      <c r="AN11" s="84">
        <f>AM11*'1. Standard_Cost'!$C$29</f>
        <v>0</v>
      </c>
      <c r="AO11" s="86"/>
      <c r="AP11" s="144"/>
      <c r="AQ11" s="113">
        <f>L11+M11</f>
        <v>0</v>
      </c>
      <c r="AR11" s="113">
        <f>AF11</f>
        <v>0</v>
      </c>
      <c r="AS11" s="113">
        <f>AM11+AN11</f>
        <v>0</v>
      </c>
      <c r="AT11" s="113">
        <f>SUM(AQ11,AR11,AS11)</f>
        <v>0</v>
      </c>
      <c r="AU11" s="154"/>
      <c r="AV11" s="154"/>
      <c r="AW11" s="154"/>
      <c r="AX11" s="154"/>
      <c r="AY11" s="154"/>
      <c r="AZ11" s="154"/>
      <c r="BA11" s="154"/>
      <c r="BB11" s="155">
        <f t="shared" si="5"/>
        <v>0</v>
      </c>
      <c r="BD11" s="322"/>
      <c r="BE11" s="322"/>
      <c r="BF11" s="322"/>
      <c r="BG11" s="322"/>
      <c r="BH11" s="322"/>
      <c r="BK11" s="322"/>
      <c r="BL11" s="322"/>
      <c r="BM11" s="322"/>
      <c r="BN11" s="322"/>
    </row>
    <row r="12" spans="1:78" s="28" customFormat="1" ht="81" customHeight="1" outlineLevel="2">
      <c r="A12" s="73"/>
      <c r="B12" s="107"/>
      <c r="C12" s="108"/>
      <c r="D12" s="134"/>
      <c r="E12" s="81"/>
      <c r="F12" s="81">
        <v>2024</v>
      </c>
      <c r="G12" s="134">
        <v>2026</v>
      </c>
      <c r="H12" s="217" t="s">
        <v>682</v>
      </c>
      <c r="I12" s="86"/>
      <c r="J12" s="250"/>
      <c r="K12" s="215"/>
      <c r="L12" s="82" t="str">
        <f>IF(I12&lt;&gt;0,((VLOOKUP(I12,'1. Standard_Cost'!$B$4:$D$9,2)+VLOOKUP(I12,'1. Standard_Cost'!$B$4:$D$9,3))*J12*K12),"0")</f>
        <v>0</v>
      </c>
      <c r="M12" s="82">
        <f>L12*'1. Standard_Cost'!$F$4</f>
        <v>0</v>
      </c>
      <c r="N12" s="215"/>
      <c r="O12" s="215"/>
      <c r="P12" s="215"/>
      <c r="Q12" s="215"/>
      <c r="R12" s="84">
        <f>'1. Standard_Cost'!$B$13*N12*P12</f>
        <v>0</v>
      </c>
      <c r="S12" s="84">
        <f>N12*O12*P12*'1. Standard_Cost'!$C$13</f>
        <v>0</v>
      </c>
      <c r="T12" s="84">
        <f>N12*P12*Q12*'1. Standard_Cost'!$D$13</f>
        <v>0</v>
      </c>
      <c r="U12" s="84">
        <f>N12*O12*'1. Standard_Cost'!$E$13</f>
        <v>0</v>
      </c>
      <c r="V12" s="215"/>
      <c r="W12" s="215"/>
      <c r="X12" s="215"/>
      <c r="Y12" s="84">
        <f>+V12*((X12*'1. Standard_Cost'!$B$17)+(W12*X12*'1. Standard_Cost'!$C$17))</f>
        <v>0</v>
      </c>
      <c r="Z12" s="215"/>
      <c r="AA12" s="215"/>
      <c r="AB12" s="84">
        <f>+Z12*'1. Standard_Cost'!$B$21+AA12*'1. Standard_Cost'!$C$21</f>
        <v>0</v>
      </c>
      <c r="AC12" s="86"/>
      <c r="AD12" s="86"/>
      <c r="AE12" s="84">
        <f>SUM(AD12,AC12,AB12,Y12,U12,T12,S12,R12)*'1. Standard_Cost'!$B$29</f>
        <v>0</v>
      </c>
      <c r="AF12" s="84">
        <f t="shared" si="4"/>
        <v>0</v>
      </c>
      <c r="AG12" s="215"/>
      <c r="AH12" s="215"/>
      <c r="AI12" s="215"/>
      <c r="AJ12" s="86"/>
      <c r="AK12" s="86"/>
      <c r="AL12" s="86"/>
      <c r="AM12" s="84">
        <f>AG12*'1. Standard_Cost'!$B$25+'Incremental_Cost Year 7'!AH12*'1. Standard_Cost'!$C$25+'Incremental_Cost Year 7'!AI12*'1. Standard_Cost'!$D$25+'Incremental_Cost Year 7'!AJ12+'Incremental_Cost Year 7'!AL12+AK12</f>
        <v>0</v>
      </c>
      <c r="AN12" s="84">
        <f>AM12*'1. Standard_Cost'!$C$29</f>
        <v>0</v>
      </c>
      <c r="AO12" s="353"/>
      <c r="AP12" s="144"/>
      <c r="AQ12" s="113"/>
      <c r="AR12" s="113"/>
      <c r="AS12" s="113"/>
      <c r="AT12" s="113"/>
      <c r="AU12" s="154"/>
      <c r="AV12" s="154"/>
      <c r="AW12" s="154"/>
      <c r="AX12" s="154"/>
      <c r="AY12" s="154"/>
      <c r="AZ12" s="154"/>
      <c r="BA12" s="154"/>
      <c r="BB12" s="155"/>
      <c r="BD12" s="322"/>
      <c r="BE12" s="322"/>
      <c r="BF12" s="322"/>
      <c r="BG12" s="322"/>
      <c r="BH12" s="322"/>
      <c r="BK12" s="322"/>
      <c r="BL12" s="322"/>
      <c r="BM12" s="322"/>
      <c r="BN12" s="322"/>
    </row>
    <row r="13" spans="1:78" s="28" customFormat="1" ht="130.9" customHeight="1" outlineLevel="1">
      <c r="A13" s="73"/>
      <c r="B13" s="96"/>
      <c r="C13" s="180"/>
      <c r="D13" s="259" t="s">
        <v>559</v>
      </c>
      <c r="E13" s="279" t="s">
        <v>537</v>
      </c>
      <c r="F13" s="134">
        <v>2024</v>
      </c>
      <c r="G13" s="134">
        <v>2026</v>
      </c>
      <c r="H13" s="220" t="s">
        <v>46</v>
      </c>
      <c r="I13" s="156"/>
      <c r="J13" s="156"/>
      <c r="K13" s="156"/>
      <c r="L13" s="84">
        <f>SUM(L7:L11)</f>
        <v>0</v>
      </c>
      <c r="M13" s="84">
        <f>SUM(M7:M11)</f>
        <v>0</v>
      </c>
      <c r="N13" s="84"/>
      <c r="O13" s="156"/>
      <c r="P13" s="156"/>
      <c r="Q13" s="156"/>
      <c r="R13" s="84">
        <f>SUM(R7:R11)</f>
        <v>0</v>
      </c>
      <c r="S13" s="84">
        <f>SUM(S7:S11)</f>
        <v>0</v>
      </c>
      <c r="T13" s="84">
        <f>SUM(T7:T11)</f>
        <v>0</v>
      </c>
      <c r="U13" s="84">
        <f>SUM(U7:U11)</f>
        <v>0</v>
      </c>
      <c r="V13" s="156"/>
      <c r="W13" s="156"/>
      <c r="X13" s="156"/>
      <c r="Y13" s="84">
        <f>SUM(Y7:Y11)</f>
        <v>0</v>
      </c>
      <c r="Z13" s="156"/>
      <c r="AA13" s="156"/>
      <c r="AB13" s="84">
        <f>SUM(AB7:AB11)</f>
        <v>0</v>
      </c>
      <c r="AC13" s="84">
        <f>SUM(AC7:AC11)</f>
        <v>0</v>
      </c>
      <c r="AD13" s="84">
        <f>SUM(AD7:AD11)</f>
        <v>0</v>
      </c>
      <c r="AE13" s="84">
        <f>SUM(AE7:AE11)</f>
        <v>0</v>
      </c>
      <c r="AF13" s="84">
        <f>SUM(AF7:AF11)</f>
        <v>0</v>
      </c>
      <c r="AG13" s="156"/>
      <c r="AH13" s="156"/>
      <c r="AI13" s="156"/>
      <c r="AJ13" s="84">
        <f>SUM(AJ7:AJ11)</f>
        <v>0</v>
      </c>
      <c r="AK13" s="84">
        <f>SUM(AK7:AK11)</f>
        <v>0</v>
      </c>
      <c r="AL13" s="84">
        <f>SUM(AL7:AL11)</f>
        <v>0</v>
      </c>
      <c r="AM13" s="84">
        <f>SUM(AM7:AM11)</f>
        <v>0</v>
      </c>
      <c r="AN13" s="84">
        <f>SUM(AN7:AN11)</f>
        <v>0</v>
      </c>
      <c r="AO13" s="157"/>
      <c r="AP13" s="158"/>
      <c r="AQ13" s="84">
        <f t="shared" ref="AQ13:BB13" si="6">SUM(AQ7:AQ11)</f>
        <v>0</v>
      </c>
      <c r="AR13" s="84">
        <f t="shared" si="6"/>
        <v>0</v>
      </c>
      <c r="AS13" s="84">
        <f t="shared" si="6"/>
        <v>0</v>
      </c>
      <c r="AT13" s="84">
        <f t="shared" si="6"/>
        <v>0</v>
      </c>
      <c r="AU13" s="84">
        <f t="shared" si="6"/>
        <v>0</v>
      </c>
      <c r="AV13" s="84">
        <f t="shared" si="6"/>
        <v>0</v>
      </c>
      <c r="AW13" s="84">
        <f t="shared" si="6"/>
        <v>0</v>
      </c>
      <c r="AX13" s="84">
        <f t="shared" si="6"/>
        <v>0</v>
      </c>
      <c r="AY13" s="84">
        <f t="shared" si="6"/>
        <v>0</v>
      </c>
      <c r="AZ13" s="84">
        <f t="shared" si="6"/>
        <v>0</v>
      </c>
      <c r="BA13" s="84">
        <f t="shared" si="6"/>
        <v>0</v>
      </c>
      <c r="BB13" s="84">
        <f t="shared" si="6"/>
        <v>0</v>
      </c>
      <c r="BK13" s="322"/>
      <c r="BL13" s="322"/>
      <c r="BM13" s="322"/>
      <c r="BN13" s="322"/>
    </row>
    <row r="14" spans="1:78" s="28" customFormat="1" ht="58.9" customHeight="1" outlineLevel="2">
      <c r="A14" s="73"/>
      <c r="B14" s="107"/>
      <c r="C14" s="108"/>
      <c r="D14" s="93"/>
      <c r="E14" s="126"/>
      <c r="F14" s="350" t="s">
        <v>541</v>
      </c>
      <c r="G14" s="343" t="s">
        <v>542</v>
      </c>
      <c r="H14" s="110" t="s">
        <v>605</v>
      </c>
      <c r="I14" s="87"/>
      <c r="J14" s="83"/>
      <c r="K14" s="83"/>
      <c r="L14" s="82" t="str">
        <f>IF(I14&lt;&gt;0,((VLOOKUP(I14,'1. Standard_Cost'!$B$4:$D$9,2)+VLOOKUP(I14,'1. Standard_Cost'!$B$4:$D$9,3))*J14*K14),"0")</f>
        <v>0</v>
      </c>
      <c r="M14" s="82">
        <f>L14*'1. Standard_Cost'!$F$4</f>
        <v>0</v>
      </c>
      <c r="N14" s="83"/>
      <c r="O14" s="83"/>
      <c r="P14" s="83"/>
      <c r="Q14" s="83"/>
      <c r="R14" s="84">
        <f>'1. Standard_Cost'!$B$13*N14*P14</f>
        <v>0</v>
      </c>
      <c r="S14" s="84">
        <f>N14*O14*P14*'1. Standard_Cost'!$C$13</f>
        <v>0</v>
      </c>
      <c r="T14" s="84">
        <f>N14*P14*Q14*'1. Standard_Cost'!$D$13</f>
        <v>0</v>
      </c>
      <c r="U14" s="84">
        <f>N14*O14*'1. Standard_Cost'!$E$13</f>
        <v>0</v>
      </c>
      <c r="V14" s="83"/>
      <c r="W14" s="83"/>
      <c r="X14" s="83"/>
      <c r="Y14" s="84">
        <f>+V14*((X14*'1. Standard_Cost'!$B$17)+(W14*X14*'1. Standard_Cost'!$C$17))</f>
        <v>0</v>
      </c>
      <c r="Z14" s="83"/>
      <c r="AA14" s="83"/>
      <c r="AB14" s="84">
        <f>+Z14*'1. Standard_Cost'!$B$21+AA14*'1. Standard_Cost'!$C$21</f>
        <v>0</v>
      </c>
      <c r="AC14" s="85"/>
      <c r="AD14" s="86"/>
      <c r="AE14" s="84">
        <f>SUM(AD14,AC14,AB14,Y14,U14,T14,S14,R14)*'1. Standard_Cost'!$B$29</f>
        <v>0</v>
      </c>
      <c r="AF14" s="84">
        <f t="shared" ref="AF14:AF18" si="7">SUM(AE14,AD14,AC14,AB14,Y14,U14,T14,S14,R14)</f>
        <v>0</v>
      </c>
      <c r="AG14" s="83"/>
      <c r="AH14" s="83"/>
      <c r="AI14" s="83"/>
      <c r="AJ14" s="87"/>
      <c r="AK14" s="87"/>
      <c r="AL14" s="87"/>
      <c r="AM14" s="84">
        <f>AG14*'1. Standard_Cost'!$B$25+'Incremental_Cost Year 7'!AH14*'1. Standard_Cost'!$C$25+'Incremental_Cost Year 7'!AI14*'1. Standard_Cost'!$D$25+'Incremental_Cost Year 7'!AJ14+'Incremental_Cost Year 7'!AL14+AK14</f>
        <v>0</v>
      </c>
      <c r="AN14" s="84">
        <f>AM14*'1. Standard_Cost'!$C$29</f>
        <v>0</v>
      </c>
      <c r="AO14" s="153"/>
      <c r="AP14" s="324"/>
      <c r="AQ14" s="113">
        <f t="shared" ref="AQ14:AQ18" si="8">L14+M14</f>
        <v>0</v>
      </c>
      <c r="AR14" s="113">
        <f t="shared" ref="AR14:AR18" si="9">AF14</f>
        <v>0</v>
      </c>
      <c r="AS14" s="113">
        <f t="shared" ref="AS14:AS18" si="10">AM14+AN14</f>
        <v>0</v>
      </c>
      <c r="AT14" s="113">
        <f t="shared" ref="AT14:AT18" si="11">SUM(AQ14,AR14,AS14)</f>
        <v>0</v>
      </c>
      <c r="AU14" s="154"/>
      <c r="AV14" s="154"/>
      <c r="AW14" s="154"/>
      <c r="AX14" s="154"/>
      <c r="AY14" s="154"/>
      <c r="AZ14" s="154"/>
      <c r="BA14" s="154"/>
      <c r="BB14" s="155">
        <f t="shared" ref="BB14:BB18" si="12">SUM(AU14:BA14)-AT14</f>
        <v>0</v>
      </c>
      <c r="BK14" s="322"/>
      <c r="BL14" s="322"/>
      <c r="BM14" s="322"/>
      <c r="BN14" s="322"/>
    </row>
    <row r="15" spans="1:78" s="28" customFormat="1" ht="58.9" customHeight="1" outlineLevel="2">
      <c r="A15" s="73"/>
      <c r="B15" s="107"/>
      <c r="C15" s="108"/>
      <c r="D15" s="91"/>
      <c r="E15" s="292"/>
      <c r="F15" s="350" t="s">
        <v>542</v>
      </c>
      <c r="G15" s="343" t="s">
        <v>543</v>
      </c>
      <c r="H15" s="70" t="s">
        <v>770</v>
      </c>
      <c r="I15" s="87"/>
      <c r="J15" s="83"/>
      <c r="K15" s="83"/>
      <c r="L15" s="82" t="str">
        <f>IF(I15&lt;&gt;0,((VLOOKUP(I15,'1. Standard_Cost'!$B$4:$D$9,2)+VLOOKUP(I15,'1. Standard_Cost'!$B$4:$D$9,3))*J15*K15),"0")</f>
        <v>0</v>
      </c>
      <c r="M15" s="82">
        <f>L15*'1. Standard_Cost'!$F$4</f>
        <v>0</v>
      </c>
      <c r="N15" s="83"/>
      <c r="O15" s="83"/>
      <c r="P15" s="83"/>
      <c r="Q15" s="83"/>
      <c r="R15" s="84">
        <f>'1. Standard_Cost'!$B$13*N15*P15</f>
        <v>0</v>
      </c>
      <c r="S15" s="84">
        <f>N15*O15*P15*'1. Standard_Cost'!$C$13</f>
        <v>0</v>
      </c>
      <c r="T15" s="84">
        <f>N15*P15*Q15*'1. Standard_Cost'!$D$13</f>
        <v>0</v>
      </c>
      <c r="U15" s="84">
        <f>N15*O15*'1. Standard_Cost'!$E$13</f>
        <v>0</v>
      </c>
      <c r="V15" s="83"/>
      <c r="W15" s="83"/>
      <c r="X15" s="83"/>
      <c r="Y15" s="84">
        <f>+V15*((X15*'1. Standard_Cost'!$B$17)+(W15*X15*'1. Standard_Cost'!$C$17))</f>
        <v>0</v>
      </c>
      <c r="Z15" s="83"/>
      <c r="AA15" s="83"/>
      <c r="AB15" s="84">
        <f>+Z15*'1. Standard_Cost'!$B$21+AA15*'1. Standard_Cost'!$C$21</f>
        <v>0</v>
      </c>
      <c r="AC15" s="85"/>
      <c r="AD15" s="86"/>
      <c r="AE15" s="84">
        <f>SUM(AD15,AC15,AB15,Y15,U15,T15,S15,R15)*'1. Standard_Cost'!$B$29</f>
        <v>0</v>
      </c>
      <c r="AF15" s="84">
        <f t="shared" ref="AF15" si="13">SUM(AE15,AD15,AC15,AB15,Y15,U15,T15,S15,R15)</f>
        <v>0</v>
      </c>
      <c r="AG15" s="83"/>
      <c r="AH15" s="83"/>
      <c r="AI15" s="83"/>
      <c r="AJ15" s="87"/>
      <c r="AK15" s="87"/>
      <c r="AL15" s="87"/>
      <c r="AM15" s="84">
        <f>AG15*'1. Standard_Cost'!$B$25+'Incremental_Cost Year 7'!AH15*'1. Standard_Cost'!$C$25+'Incremental_Cost Year 7'!AI15*'1. Standard_Cost'!$D$25+'Incremental_Cost Year 7'!AJ15+'Incremental_Cost Year 7'!AL15+AK15</f>
        <v>0</v>
      </c>
      <c r="AN15" s="84">
        <f>AM15*'1. Standard_Cost'!$C$29</f>
        <v>0</v>
      </c>
      <c r="AO15" s="153"/>
      <c r="AP15" s="324"/>
      <c r="AQ15" s="113">
        <f t="shared" ref="AQ15" si="14">L15+M15</f>
        <v>0</v>
      </c>
      <c r="AR15" s="113">
        <f t="shared" ref="AR15" si="15">AF15</f>
        <v>0</v>
      </c>
      <c r="AS15" s="113">
        <f t="shared" ref="AS15" si="16">AM15+AN15</f>
        <v>0</v>
      </c>
      <c r="AT15" s="113">
        <f t="shared" ref="AT15" si="17">SUM(AQ15,AR15,AS15)</f>
        <v>0</v>
      </c>
      <c r="AU15" s="154"/>
      <c r="AV15" s="154"/>
      <c r="AW15" s="154"/>
      <c r="AX15" s="154"/>
      <c r="AY15" s="154"/>
      <c r="AZ15" s="154"/>
      <c r="BA15" s="154"/>
      <c r="BB15" s="155">
        <f t="shared" ref="BB15" si="18">SUM(AU15:BA15)-AT15</f>
        <v>0</v>
      </c>
      <c r="BK15" s="322"/>
      <c r="BL15" s="322"/>
      <c r="BM15" s="322"/>
      <c r="BN15" s="322"/>
    </row>
    <row r="16" spans="1:78" s="28" customFormat="1" ht="78.75" outlineLevel="2">
      <c r="A16" s="73"/>
      <c r="B16" s="107"/>
      <c r="C16" s="108"/>
      <c r="D16" s="91"/>
      <c r="E16" s="292"/>
      <c r="F16" s="350">
        <v>2024</v>
      </c>
      <c r="G16" s="343">
        <v>2026</v>
      </c>
      <c r="H16" s="67" t="s">
        <v>692</v>
      </c>
      <c r="I16" s="87"/>
      <c r="J16" s="83"/>
      <c r="K16" s="83"/>
      <c r="L16" s="82" t="str">
        <f>IF(I16&lt;&gt;0,((VLOOKUP(I16,'1. Standard_Cost'!$B$4:$D$9,2)+VLOOKUP(I16,'1. Standard_Cost'!$B$4:$D$9,3))*J16*K16),"0")</f>
        <v>0</v>
      </c>
      <c r="M16" s="82">
        <f>L16*'1. Standard_Cost'!$F$4</f>
        <v>0</v>
      </c>
      <c r="N16" s="83"/>
      <c r="O16" s="83"/>
      <c r="P16" s="83"/>
      <c r="Q16" s="83"/>
      <c r="R16" s="84">
        <f>'1. Standard_Cost'!$B$13*N16*P16</f>
        <v>0</v>
      </c>
      <c r="S16" s="84">
        <f>N16*O16*P16*'1. Standard_Cost'!$C$13</f>
        <v>0</v>
      </c>
      <c r="T16" s="84">
        <f>N16*P16*Q16*'1. Standard_Cost'!$D$13</f>
        <v>0</v>
      </c>
      <c r="U16" s="84">
        <f>N16*O16*'1. Standard_Cost'!$E$13</f>
        <v>0</v>
      </c>
      <c r="V16" s="83"/>
      <c r="W16" s="83"/>
      <c r="X16" s="83"/>
      <c r="Y16" s="84">
        <f>+V16*((X16*'1. Standard_Cost'!$B$17)+(W16*X16*'1. Standard_Cost'!$C$17))</f>
        <v>0</v>
      </c>
      <c r="Z16" s="83"/>
      <c r="AA16" s="83"/>
      <c r="AB16" s="84">
        <f>+Z16*'1. Standard_Cost'!$B$21+AA16*'1. Standard_Cost'!$C$21</f>
        <v>0</v>
      </c>
      <c r="AC16" s="85"/>
      <c r="AD16" s="86"/>
      <c r="AE16" s="84">
        <f>SUM(AD16,AC16,AB16,Y16,U16,T16,S16,R16)*'1. Standard_Cost'!$B$29</f>
        <v>0</v>
      </c>
      <c r="AF16" s="84">
        <f t="shared" si="7"/>
        <v>0</v>
      </c>
      <c r="AG16" s="83"/>
      <c r="AH16" s="83"/>
      <c r="AI16" s="83"/>
      <c r="AJ16" s="87"/>
      <c r="AK16" s="87"/>
      <c r="AL16" s="87"/>
      <c r="AM16" s="84">
        <f>AG16*'1. Standard_Cost'!$B$25+'Incremental_Cost Year 7'!AH16*'1. Standard_Cost'!$C$25+'Incremental_Cost Year 7'!AI16*'1. Standard_Cost'!$D$25+'Incremental_Cost Year 7'!AJ16+'Incremental_Cost Year 7'!AL16+AK16</f>
        <v>0</v>
      </c>
      <c r="AN16" s="84">
        <f>AM16*'1. Standard_Cost'!$C$29</f>
        <v>0</v>
      </c>
      <c r="AO16" s="166"/>
      <c r="AP16" s="144"/>
      <c r="AQ16" s="113">
        <f t="shared" si="8"/>
        <v>0</v>
      </c>
      <c r="AR16" s="113">
        <f t="shared" si="9"/>
        <v>0</v>
      </c>
      <c r="AS16" s="113">
        <f t="shared" si="10"/>
        <v>0</v>
      </c>
      <c r="AT16" s="113">
        <f t="shared" si="11"/>
        <v>0</v>
      </c>
      <c r="AU16" s="154"/>
      <c r="AV16" s="154"/>
      <c r="AW16" s="154"/>
      <c r="AX16" s="154"/>
      <c r="AY16" s="154"/>
      <c r="AZ16" s="154"/>
      <c r="BA16" s="154"/>
      <c r="BB16" s="155">
        <f t="shared" si="12"/>
        <v>0</v>
      </c>
      <c r="BK16" s="322"/>
      <c r="BL16" s="322"/>
      <c r="BM16" s="322"/>
      <c r="BN16" s="322"/>
    </row>
    <row r="17" spans="1:66" s="28" customFormat="1" ht="141.75" outlineLevel="2">
      <c r="A17" s="73"/>
      <c r="B17" s="107"/>
      <c r="C17" s="108"/>
      <c r="D17" s="91"/>
      <c r="E17" s="292"/>
      <c r="F17" s="350" t="s">
        <v>542</v>
      </c>
      <c r="G17" s="343" t="s">
        <v>544</v>
      </c>
      <c r="H17" s="67" t="s">
        <v>691</v>
      </c>
      <c r="I17" s="87"/>
      <c r="J17" s="83"/>
      <c r="K17" s="83"/>
      <c r="L17" s="82" t="str">
        <f>IF(I17&lt;&gt;0,((VLOOKUP(I17,'1. Standard_Cost'!$B$4:$D$9,2)+VLOOKUP(I17,'1. Standard_Cost'!$B$4:$D$9,3))*J17*K17),"0")</f>
        <v>0</v>
      </c>
      <c r="M17" s="82">
        <f>L17*'1. Standard_Cost'!$F$4</f>
        <v>0</v>
      </c>
      <c r="N17" s="83"/>
      <c r="O17" s="83"/>
      <c r="P17" s="83"/>
      <c r="Q17" s="83"/>
      <c r="R17" s="84">
        <f>'1. Standard_Cost'!$B$13*N17*P17</f>
        <v>0</v>
      </c>
      <c r="S17" s="84">
        <f>N17*O17*P17*'1. Standard_Cost'!$C$13</f>
        <v>0</v>
      </c>
      <c r="T17" s="84">
        <f>N17*P17*Q17*'1. Standard_Cost'!$D$13</f>
        <v>0</v>
      </c>
      <c r="U17" s="84">
        <f>N17*O17*'1. Standard_Cost'!$E$13</f>
        <v>0</v>
      </c>
      <c r="V17" s="83"/>
      <c r="W17" s="83"/>
      <c r="X17" s="83"/>
      <c r="Y17" s="84">
        <f>+V17*((X17*'1. Standard_Cost'!$B$17)+(W17*X17*'1. Standard_Cost'!$C$17))</f>
        <v>0</v>
      </c>
      <c r="Z17" s="83"/>
      <c r="AA17" s="83"/>
      <c r="AB17" s="84">
        <f>+Z17*'1. Standard_Cost'!$B$21+AA17*'1. Standard_Cost'!$C$21</f>
        <v>0</v>
      </c>
      <c r="AC17" s="85"/>
      <c r="AD17" s="86"/>
      <c r="AE17" s="84">
        <f>SUM(AD17,AC17,AB17,Y17,U17,T17,S17,R17)*'1. Standard_Cost'!$B$29</f>
        <v>0</v>
      </c>
      <c r="AF17" s="84">
        <f t="shared" si="7"/>
        <v>0</v>
      </c>
      <c r="AG17" s="83"/>
      <c r="AH17" s="83"/>
      <c r="AI17" s="83"/>
      <c r="AJ17" s="87"/>
      <c r="AK17" s="87"/>
      <c r="AL17" s="87"/>
      <c r="AM17" s="84">
        <f>AG17*'1. Standard_Cost'!$B$25+'Incremental_Cost Year 7'!AH17*'1. Standard_Cost'!$C$25+'Incremental_Cost Year 7'!AI17*'1. Standard_Cost'!$D$25+'Incremental_Cost Year 7'!AJ17+'Incremental_Cost Year 7'!AL17+AK17</f>
        <v>0</v>
      </c>
      <c r="AN17" s="84">
        <f>AM17*'1. Standard_Cost'!$C$29</f>
        <v>0</v>
      </c>
      <c r="AO17" s="166"/>
      <c r="AP17" s="144"/>
      <c r="AQ17" s="113">
        <f t="shared" si="8"/>
        <v>0</v>
      </c>
      <c r="AR17" s="113">
        <f t="shared" si="9"/>
        <v>0</v>
      </c>
      <c r="AS17" s="113">
        <f t="shared" si="10"/>
        <v>0</v>
      </c>
      <c r="AT17" s="113">
        <f t="shared" si="11"/>
        <v>0</v>
      </c>
      <c r="AU17" s="154"/>
      <c r="AV17" s="154"/>
      <c r="AW17" s="154"/>
      <c r="AX17" s="154"/>
      <c r="AY17" s="154"/>
      <c r="AZ17" s="154"/>
      <c r="BA17" s="154"/>
      <c r="BB17" s="323">
        <f t="shared" si="12"/>
        <v>0</v>
      </c>
      <c r="BK17" s="322"/>
      <c r="BL17" s="322"/>
      <c r="BM17" s="322"/>
      <c r="BN17" s="322"/>
    </row>
    <row r="18" spans="1:66" s="28" customFormat="1" ht="110.25" outlineLevel="2">
      <c r="A18" s="73"/>
      <c r="B18" s="107"/>
      <c r="C18" s="108"/>
      <c r="D18" s="91"/>
      <c r="E18" s="292"/>
      <c r="F18" s="350">
        <v>2024</v>
      </c>
      <c r="G18" s="343">
        <v>2030</v>
      </c>
      <c r="H18" s="67" t="s">
        <v>690</v>
      </c>
      <c r="I18" s="87"/>
      <c r="J18" s="83"/>
      <c r="K18" s="83"/>
      <c r="L18" s="82" t="str">
        <f>IF(I18&lt;&gt;0,((VLOOKUP(I18,'1. Standard_Cost'!$B$4:$D$9,2)+VLOOKUP(I18,'1. Standard_Cost'!$B$4:$D$9,3))*J18*K18),"0")</f>
        <v>0</v>
      </c>
      <c r="M18" s="82">
        <f>L18*'1. Standard_Cost'!$F$4</f>
        <v>0</v>
      </c>
      <c r="N18" s="83"/>
      <c r="O18" s="83"/>
      <c r="P18" s="83"/>
      <c r="Q18" s="83"/>
      <c r="R18" s="84">
        <f>'1. Standard_Cost'!$B$13*N18*P18</f>
        <v>0</v>
      </c>
      <c r="S18" s="84">
        <f>N18*O18*P18*'1. Standard_Cost'!$C$13</f>
        <v>0</v>
      </c>
      <c r="T18" s="84">
        <f>N18*P18*Q18*'1. Standard_Cost'!$D$13</f>
        <v>0</v>
      </c>
      <c r="U18" s="84">
        <f>N18*O18*'1. Standard_Cost'!$E$13</f>
        <v>0</v>
      </c>
      <c r="V18" s="83"/>
      <c r="W18" s="83"/>
      <c r="X18" s="83"/>
      <c r="Y18" s="84">
        <f>+V18*((X18*'1. Standard_Cost'!$B$17)+(W18*X18*'1. Standard_Cost'!$C$17))</f>
        <v>0</v>
      </c>
      <c r="Z18" s="83"/>
      <c r="AA18" s="83"/>
      <c r="AB18" s="84">
        <f>+Z18*'1. Standard_Cost'!$B$21+AA18*'1. Standard_Cost'!$C$21</f>
        <v>0</v>
      </c>
      <c r="AC18" s="85"/>
      <c r="AD18" s="86"/>
      <c r="AE18" s="84">
        <f>SUM(AD18,AC18,AB18,Y18,U18,T18,S18,R18)*'1. Standard_Cost'!$B$29</f>
        <v>0</v>
      </c>
      <c r="AF18" s="84">
        <f t="shared" si="7"/>
        <v>0</v>
      </c>
      <c r="AG18" s="83"/>
      <c r="AH18" s="83"/>
      <c r="AI18" s="83"/>
      <c r="AJ18" s="87"/>
      <c r="AK18" s="87"/>
      <c r="AL18" s="87"/>
      <c r="AM18" s="84">
        <f>AG18*'1. Standard_Cost'!$B$25+'Incremental_Cost Year 7'!AH18*'1. Standard_Cost'!$C$25+'Incremental_Cost Year 7'!AI18*'1. Standard_Cost'!$D$25+'Incremental_Cost Year 7'!AJ18+'Incremental_Cost Year 7'!AL18+AK18</f>
        <v>0</v>
      </c>
      <c r="AN18" s="84">
        <f>AM18*'1. Standard_Cost'!$C$29</f>
        <v>0</v>
      </c>
      <c r="AO18" s="166"/>
      <c r="AP18" s="144"/>
      <c r="AQ18" s="113">
        <f t="shared" si="8"/>
        <v>0</v>
      </c>
      <c r="AR18" s="113">
        <f t="shared" si="9"/>
        <v>0</v>
      </c>
      <c r="AS18" s="113">
        <f t="shared" si="10"/>
        <v>0</v>
      </c>
      <c r="AT18" s="113">
        <f t="shared" si="11"/>
        <v>0</v>
      </c>
      <c r="AU18" s="154"/>
      <c r="AV18" s="154"/>
      <c r="AW18" s="154"/>
      <c r="AX18" s="154"/>
      <c r="AY18" s="154"/>
      <c r="AZ18" s="154"/>
      <c r="BA18" s="154"/>
      <c r="BB18" s="155">
        <f t="shared" si="12"/>
        <v>0</v>
      </c>
      <c r="BK18" s="322"/>
      <c r="BL18" s="322"/>
      <c r="BM18" s="322"/>
      <c r="BN18" s="322"/>
    </row>
    <row r="19" spans="1:66" s="28" customFormat="1" ht="126" outlineLevel="2">
      <c r="A19" s="73"/>
      <c r="B19" s="107"/>
      <c r="C19" s="108"/>
      <c r="D19" s="91"/>
      <c r="E19" s="292"/>
      <c r="F19" s="350">
        <v>2024</v>
      </c>
      <c r="G19" s="343">
        <v>2026</v>
      </c>
      <c r="H19" s="67" t="s">
        <v>774</v>
      </c>
      <c r="I19" s="87"/>
      <c r="J19" s="83"/>
      <c r="K19" s="83"/>
      <c r="L19" s="82" t="str">
        <f>IF(I19&lt;&gt;0,((VLOOKUP(I19,'1. Standard_Cost'!$B$4:$D$9,2)+VLOOKUP(I19,'1. Standard_Cost'!$B$4:$D$9,3))*J19*K19),"0")</f>
        <v>0</v>
      </c>
      <c r="M19" s="82">
        <f>L19*'1. Standard_Cost'!$F$4</f>
        <v>0</v>
      </c>
      <c r="N19" s="83"/>
      <c r="O19" s="83"/>
      <c r="P19" s="83"/>
      <c r="Q19" s="83"/>
      <c r="R19" s="84">
        <f>'1. Standard_Cost'!$B$13*N19*P19</f>
        <v>0</v>
      </c>
      <c r="S19" s="84">
        <f>N19*O19*P19*'1. Standard_Cost'!$C$13</f>
        <v>0</v>
      </c>
      <c r="T19" s="84">
        <f>N19*P19*Q19*'1. Standard_Cost'!$D$13</f>
        <v>0</v>
      </c>
      <c r="U19" s="84">
        <f>N19*O19*'1. Standard_Cost'!$E$13</f>
        <v>0</v>
      </c>
      <c r="V19" s="83"/>
      <c r="W19" s="83"/>
      <c r="X19" s="83"/>
      <c r="Y19" s="84">
        <f>+V19*((X19*'1. Standard_Cost'!$B$17)+(W19*X19*'1. Standard_Cost'!$C$17))</f>
        <v>0</v>
      </c>
      <c r="Z19" s="83"/>
      <c r="AA19" s="83"/>
      <c r="AB19" s="84">
        <f>+Z19*'1. Standard_Cost'!$B$21+AA19*'1. Standard_Cost'!$C$21</f>
        <v>0</v>
      </c>
      <c r="AC19" s="85"/>
      <c r="AD19" s="86"/>
      <c r="AE19" s="84">
        <f>SUM(AD19,AC19,AB19,Y19,U19,T19,S19,R19)*'1. Standard_Cost'!$B$29</f>
        <v>0</v>
      </c>
      <c r="AF19" s="84">
        <f t="shared" ref="AF19" si="19">SUM(AE19,AD19,AC19,AB19,Y19,U19,T19,S19,R19)</f>
        <v>0</v>
      </c>
      <c r="AG19" s="83"/>
      <c r="AH19" s="83"/>
      <c r="AI19" s="83"/>
      <c r="AJ19" s="87"/>
      <c r="AK19" s="87"/>
      <c r="AL19" s="87"/>
      <c r="AM19" s="84">
        <f>AG19*'1. Standard_Cost'!$B$25+'Incremental_Cost Year 7'!AH19*'1. Standard_Cost'!$C$25+'Incremental_Cost Year 7'!AI19*'1. Standard_Cost'!$D$25+'Incremental_Cost Year 7'!AJ19+'Incremental_Cost Year 7'!AL19+AK19</f>
        <v>0</v>
      </c>
      <c r="AN19" s="84">
        <f>AM19*'1. Standard_Cost'!$C$29</f>
        <v>0</v>
      </c>
      <c r="AO19" s="166"/>
      <c r="AP19" s="144"/>
      <c r="AQ19" s="113">
        <f t="shared" ref="AQ19" si="20">L19+M19</f>
        <v>0</v>
      </c>
      <c r="AR19" s="113">
        <f t="shared" ref="AR19" si="21">AF19</f>
        <v>0</v>
      </c>
      <c r="AS19" s="113">
        <f t="shared" ref="AS19" si="22">AM19+AN19</f>
        <v>0</v>
      </c>
      <c r="AT19" s="113">
        <f t="shared" ref="AT19" si="23">SUM(AQ19,AR19,AS19)</f>
        <v>0</v>
      </c>
      <c r="AU19" s="154"/>
      <c r="AV19" s="154"/>
      <c r="AW19" s="154"/>
      <c r="AX19" s="154"/>
      <c r="AY19" s="154"/>
      <c r="AZ19" s="154"/>
      <c r="BA19" s="154"/>
      <c r="BB19" s="155">
        <f t="shared" ref="BB19" si="24">SUM(AU19:BA19)-AT19</f>
        <v>0</v>
      </c>
      <c r="BK19" s="322"/>
      <c r="BL19" s="322"/>
      <c r="BM19" s="322"/>
      <c r="BN19" s="322"/>
    </row>
    <row r="20" spans="1:66" s="28" customFormat="1" ht="70.900000000000006" customHeight="1" outlineLevel="2">
      <c r="A20" s="73"/>
      <c r="B20" s="107"/>
      <c r="C20" s="108"/>
      <c r="D20" s="95"/>
      <c r="E20" s="292"/>
      <c r="F20" s="350" t="s">
        <v>542</v>
      </c>
      <c r="G20" s="343">
        <v>2026</v>
      </c>
      <c r="H20" s="70" t="s">
        <v>689</v>
      </c>
      <c r="I20" s="87"/>
      <c r="J20" s="83"/>
      <c r="K20" s="83"/>
      <c r="L20" s="82" t="str">
        <f>IF(I20&lt;&gt;0,((VLOOKUP(I20,'1. Standard_Cost'!$B$4:$D$9,2)+VLOOKUP(I20,'1. Standard_Cost'!$B$4:$D$9,3))*J20*K20),"0")</f>
        <v>0</v>
      </c>
      <c r="M20" s="82">
        <f>L20*'1. Standard_Cost'!$F$4</f>
        <v>0</v>
      </c>
      <c r="N20" s="83"/>
      <c r="O20" s="83"/>
      <c r="P20" s="83"/>
      <c r="Q20" s="83"/>
      <c r="R20" s="84">
        <f>'1. Standard_Cost'!$B$13*N20*P20</f>
        <v>0</v>
      </c>
      <c r="S20" s="84">
        <f>N20*O20*P20*'1. Standard_Cost'!$C$13</f>
        <v>0</v>
      </c>
      <c r="T20" s="84">
        <f>N20*P20*Q20*'1. Standard_Cost'!$D$13</f>
        <v>0</v>
      </c>
      <c r="U20" s="84">
        <f>N20*O20*'1. Standard_Cost'!$E$13</f>
        <v>0</v>
      </c>
      <c r="V20" s="83"/>
      <c r="W20" s="83"/>
      <c r="X20" s="83"/>
      <c r="Y20" s="84">
        <f>+V20*((X20*'1. Standard_Cost'!$B$17)+(W20*X20*'1. Standard_Cost'!$C$17))</f>
        <v>0</v>
      </c>
      <c r="Z20" s="83"/>
      <c r="AA20" s="83"/>
      <c r="AB20" s="84">
        <f>+Z20*'1. Standard_Cost'!$B$21+AA20*'1. Standard_Cost'!$C$21</f>
        <v>0</v>
      </c>
      <c r="AC20" s="85"/>
      <c r="AD20" s="86"/>
      <c r="AE20" s="84">
        <f>SUM(AD20,AC20,AB20,Y20,U20,T20,S20,R20)*'1. Standard_Cost'!$B$29</f>
        <v>0</v>
      </c>
      <c r="AF20" s="84">
        <f>SUM(AE20,AD20,AC20,AB20,Y20,U20,T20,S20,R20)</f>
        <v>0</v>
      </c>
      <c r="AG20" s="83"/>
      <c r="AH20" s="83"/>
      <c r="AI20" s="83"/>
      <c r="AJ20" s="87"/>
      <c r="AK20" s="87"/>
      <c r="AL20" s="87"/>
      <c r="AM20" s="84">
        <f>AG20*'1. Standard_Cost'!$B$25+'Incremental_Cost Year 7'!AH20*'1. Standard_Cost'!$C$25+'Incremental_Cost Year 7'!AI20*'1. Standard_Cost'!$D$25+'Incremental_Cost Year 7'!AJ20+'Incremental_Cost Year 7'!AL20+AK20</f>
        <v>0</v>
      </c>
      <c r="AN20" s="84">
        <f>AM20*'1. Standard_Cost'!$C$29</f>
        <v>0</v>
      </c>
      <c r="AO20" s="153"/>
      <c r="AP20" s="144"/>
      <c r="AQ20" s="113">
        <f>L20+M20</f>
        <v>0</v>
      </c>
      <c r="AR20" s="113">
        <f>AF20</f>
        <v>0</v>
      </c>
      <c r="AS20" s="113">
        <f>AM20+AN20</f>
        <v>0</v>
      </c>
      <c r="AT20" s="113">
        <f>SUM(AQ20,AR20,AS20)</f>
        <v>0</v>
      </c>
      <c r="AU20" s="154"/>
      <c r="AV20" s="154"/>
      <c r="AW20" s="154"/>
      <c r="AX20" s="154"/>
      <c r="AY20" s="154"/>
      <c r="AZ20" s="154"/>
      <c r="BA20" s="154"/>
      <c r="BB20" s="155">
        <f>SUM(AU20:BA20)-AT20</f>
        <v>0</v>
      </c>
      <c r="BD20" s="322"/>
      <c r="BE20" s="322"/>
      <c r="BF20" s="322"/>
      <c r="BG20" s="322"/>
      <c r="BH20" s="322"/>
      <c r="BI20" s="322"/>
      <c r="BK20" s="322"/>
      <c r="BL20" s="322"/>
      <c r="BM20" s="322"/>
      <c r="BN20" s="322"/>
    </row>
    <row r="21" spans="1:66" s="28" customFormat="1" ht="87.75" customHeight="1" outlineLevel="2">
      <c r="A21" s="73"/>
      <c r="B21" s="107"/>
      <c r="C21" s="108"/>
      <c r="D21" s="95"/>
      <c r="E21" s="292"/>
      <c r="F21" s="554" t="s">
        <v>542</v>
      </c>
      <c r="G21" s="555" t="s">
        <v>545</v>
      </c>
      <c r="H21" s="217" t="s">
        <v>688</v>
      </c>
      <c r="I21" s="87"/>
      <c r="J21" s="83"/>
      <c r="K21" s="83"/>
      <c r="L21" s="82" t="str">
        <f>IF(I21&lt;&gt;0,((VLOOKUP(I21,'1. Standard_Cost'!$B$4:$D$9,2)+VLOOKUP(I21,'1. Standard_Cost'!$B$4:$D$9,3))*J21*K21),"0")</f>
        <v>0</v>
      </c>
      <c r="M21" s="82">
        <f>L21*'1. Standard_Cost'!$F$4</f>
        <v>0</v>
      </c>
      <c r="N21" s="83"/>
      <c r="O21" s="83"/>
      <c r="P21" s="83"/>
      <c r="Q21" s="83"/>
      <c r="R21" s="84">
        <f>'1. Standard_Cost'!$B$13*N21*P21</f>
        <v>0</v>
      </c>
      <c r="S21" s="84">
        <f>N21*O21*P21*'1. Standard_Cost'!$C$13</f>
        <v>0</v>
      </c>
      <c r="T21" s="84">
        <f>N21*P21*Q21*'1. Standard_Cost'!$D$13</f>
        <v>0</v>
      </c>
      <c r="U21" s="84">
        <f>N21*O21*'1. Standard_Cost'!$E$13</f>
        <v>0</v>
      </c>
      <c r="V21" s="83"/>
      <c r="W21" s="83"/>
      <c r="X21" s="83"/>
      <c r="Y21" s="84">
        <f>+V21*((X21*'1. Standard_Cost'!$B$17)+(W21*X21*'1. Standard_Cost'!$C$17))</f>
        <v>0</v>
      </c>
      <c r="Z21" s="83"/>
      <c r="AA21" s="83"/>
      <c r="AB21" s="84">
        <f>+Z21*'1. Standard_Cost'!$B$21+AA21*'1. Standard_Cost'!$C$21</f>
        <v>0</v>
      </c>
      <c r="AC21" s="85"/>
      <c r="AD21" s="86"/>
      <c r="AE21" s="84">
        <f>SUM(AD21,AC21,AB21,Y21,U21,T21,S21,R21)*'1. Standard_Cost'!$B$29</f>
        <v>0</v>
      </c>
      <c r="AF21" s="84">
        <f>SUM(AE21,AD21,AC21,AB21,Y21,U21,T21,S21,R21)</f>
        <v>0</v>
      </c>
      <c r="AG21" s="83"/>
      <c r="AH21" s="83"/>
      <c r="AI21" s="83"/>
      <c r="AJ21" s="87"/>
      <c r="AK21" s="87"/>
      <c r="AL21" s="87"/>
      <c r="AM21" s="84">
        <f>AG21*'1. Standard_Cost'!$B$25+'Incremental_Cost Year 7'!AH21*'1. Standard_Cost'!$C$25+'Incremental_Cost Year 7'!AI21*'1. Standard_Cost'!$D$25+'Incremental_Cost Year 7'!AJ21+'Incremental_Cost Year 7'!AL21+AK21</f>
        <v>0</v>
      </c>
      <c r="AN21" s="84">
        <f>AM21*'1. Standard_Cost'!$C$29</f>
        <v>0</v>
      </c>
      <c r="AO21" s="153"/>
      <c r="AP21" s="144"/>
      <c r="AQ21" s="113">
        <f>L21+M21</f>
        <v>0</v>
      </c>
      <c r="AR21" s="113">
        <f>AF21</f>
        <v>0</v>
      </c>
      <c r="AS21" s="113">
        <f>AM21+AN21</f>
        <v>0</v>
      </c>
      <c r="AT21" s="113">
        <f>SUM(AQ21,AR21,AS21)</f>
        <v>0</v>
      </c>
      <c r="AU21" s="154"/>
      <c r="AV21" s="154"/>
      <c r="AW21" s="154"/>
      <c r="AX21" s="154"/>
      <c r="AY21" s="154"/>
      <c r="AZ21" s="154"/>
      <c r="BA21" s="154"/>
      <c r="BB21" s="155">
        <f>SUM(AU21:BA21)-AT21</f>
        <v>0</v>
      </c>
      <c r="BD21" s="322"/>
      <c r="BE21" s="322"/>
      <c r="BF21" s="322"/>
      <c r="BG21" s="322"/>
      <c r="BH21" s="322"/>
      <c r="BI21" s="322"/>
      <c r="BK21" s="322"/>
      <c r="BL21" s="322"/>
      <c r="BM21" s="322"/>
      <c r="BN21" s="322"/>
    </row>
    <row r="22" spans="1:66" s="28" customFormat="1" ht="87.75" customHeight="1" outlineLevel="2">
      <c r="A22" s="73"/>
      <c r="B22" s="107"/>
      <c r="C22" s="108"/>
      <c r="D22" s="95"/>
      <c r="E22" s="292"/>
      <c r="F22" s="554"/>
      <c r="G22" s="555"/>
      <c r="H22" s="217" t="s">
        <v>687</v>
      </c>
      <c r="I22" s="87"/>
      <c r="J22" s="83"/>
      <c r="K22" s="83"/>
      <c r="L22" s="82" t="str">
        <f>IF(I22&lt;&gt;0,((VLOOKUP(I22,'1. Standard_Cost'!$B$4:$D$9,2)+VLOOKUP(I22,'1. Standard_Cost'!$B$4:$D$9,3))*J22*K22),"0")</f>
        <v>0</v>
      </c>
      <c r="M22" s="82">
        <f>L22*'1. Standard_Cost'!$F$4</f>
        <v>0</v>
      </c>
      <c r="N22" s="83"/>
      <c r="O22" s="83"/>
      <c r="P22" s="83"/>
      <c r="Q22" s="83"/>
      <c r="R22" s="84">
        <f>'1. Standard_Cost'!$B$13*N22*P22</f>
        <v>0</v>
      </c>
      <c r="S22" s="84">
        <f>N22*O22*P22*'1. Standard_Cost'!$C$13</f>
        <v>0</v>
      </c>
      <c r="T22" s="84">
        <f>N22*P22*Q22*'1. Standard_Cost'!$D$13</f>
        <v>0</v>
      </c>
      <c r="U22" s="84">
        <f>N22*O22*'1. Standard_Cost'!$E$13</f>
        <v>0</v>
      </c>
      <c r="V22" s="83"/>
      <c r="W22" s="83"/>
      <c r="X22" s="83"/>
      <c r="Y22" s="84">
        <f>+V22*((X22*'1. Standard_Cost'!$B$17)+(W22*X22*'1. Standard_Cost'!$C$17))</f>
        <v>0</v>
      </c>
      <c r="Z22" s="83"/>
      <c r="AA22" s="83"/>
      <c r="AB22" s="84">
        <f>+Z22*'1. Standard_Cost'!$B$21+AA22*'1. Standard_Cost'!$C$21</f>
        <v>0</v>
      </c>
      <c r="AC22" s="85"/>
      <c r="AD22" s="86"/>
      <c r="AE22" s="84">
        <f>SUM(AD22,AC22,AB22,Y22,U22,T22,S22,R22)*'1. Standard_Cost'!$B$29</f>
        <v>0</v>
      </c>
      <c r="AF22" s="84">
        <f>SUM(AE22,AD22,AC22,AB22,Y22,U22,T22,S22,R22)</f>
        <v>0</v>
      </c>
      <c r="AG22" s="83"/>
      <c r="AH22" s="83"/>
      <c r="AI22" s="83"/>
      <c r="AJ22" s="87"/>
      <c r="AK22" s="87"/>
      <c r="AL22" s="87"/>
      <c r="AM22" s="84">
        <f>AG22*'1. Standard_Cost'!$B$25+'Incremental_Cost Year 7'!AH22*'1. Standard_Cost'!$C$25+'Incremental_Cost Year 7'!AI22*'1. Standard_Cost'!$D$25+'Incremental_Cost Year 7'!AJ22+'Incremental_Cost Year 7'!AL22+AK22</f>
        <v>0</v>
      </c>
      <c r="AN22" s="84">
        <f>AM22*'1. Standard_Cost'!$C$29</f>
        <v>0</v>
      </c>
      <c r="AO22" s="153"/>
      <c r="AP22" s="144"/>
      <c r="AQ22" s="113">
        <f>L22+M22</f>
        <v>0</v>
      </c>
      <c r="AR22" s="113">
        <f>AF22</f>
        <v>0</v>
      </c>
      <c r="AS22" s="113">
        <f>AM22+AN22</f>
        <v>0</v>
      </c>
      <c r="AT22" s="113">
        <f>SUM(AQ22,AR22,AS22)</f>
        <v>0</v>
      </c>
      <c r="AU22" s="154"/>
      <c r="AV22" s="154"/>
      <c r="AW22" s="154"/>
      <c r="AX22" s="154"/>
      <c r="AY22" s="154"/>
      <c r="AZ22" s="154"/>
      <c r="BA22" s="154"/>
      <c r="BB22" s="155">
        <f>SUM(AU22:BA22)-AT22</f>
        <v>0</v>
      </c>
      <c r="BD22" s="322"/>
      <c r="BE22" s="322"/>
      <c r="BF22" s="322"/>
      <c r="BG22" s="322"/>
      <c r="BH22" s="322"/>
      <c r="BI22" s="322"/>
      <c r="BK22" s="322"/>
      <c r="BL22" s="322"/>
      <c r="BM22" s="322"/>
      <c r="BN22" s="322"/>
    </row>
    <row r="23" spans="1:66" s="28" customFormat="1" ht="87.75" customHeight="1" outlineLevel="2">
      <c r="A23" s="73"/>
      <c r="B23" s="107"/>
      <c r="C23" s="108"/>
      <c r="D23" s="95"/>
      <c r="E23" s="292"/>
      <c r="F23" s="350">
        <v>2024</v>
      </c>
      <c r="G23" s="343">
        <v>2026</v>
      </c>
      <c r="H23" s="217" t="s">
        <v>686</v>
      </c>
      <c r="I23" s="87"/>
      <c r="J23" s="83"/>
      <c r="K23" s="83"/>
      <c r="L23" s="82" t="str">
        <f>IF(I23&lt;&gt;0,((VLOOKUP(I23,'1. Standard_Cost'!$B$4:$D$9,2)+VLOOKUP(I23,'1. Standard_Cost'!$B$4:$D$9,3))*J23*K23),"0")</f>
        <v>0</v>
      </c>
      <c r="M23" s="82">
        <f>L23*'1. Standard_Cost'!$F$4</f>
        <v>0</v>
      </c>
      <c r="N23" s="83"/>
      <c r="O23" s="83"/>
      <c r="P23" s="83"/>
      <c r="Q23" s="83"/>
      <c r="R23" s="84">
        <f>'1. Standard_Cost'!$B$13*N23*P23</f>
        <v>0</v>
      </c>
      <c r="S23" s="84">
        <f>N23*O23*P23*'1. Standard_Cost'!$C$13</f>
        <v>0</v>
      </c>
      <c r="T23" s="84">
        <f>N23*P23*Q23*'1. Standard_Cost'!$D$13</f>
        <v>0</v>
      </c>
      <c r="U23" s="84">
        <f>N23*O23*'1. Standard_Cost'!$E$13</f>
        <v>0</v>
      </c>
      <c r="V23" s="83"/>
      <c r="W23" s="83"/>
      <c r="X23" s="83"/>
      <c r="Y23" s="84">
        <f>+V23*((X23*'1. Standard_Cost'!$B$17)+(W23*X23*'1. Standard_Cost'!$C$17))</f>
        <v>0</v>
      </c>
      <c r="Z23" s="83"/>
      <c r="AA23" s="83"/>
      <c r="AB23" s="84">
        <f>+Z23*'1. Standard_Cost'!$B$21+AA23*'1. Standard_Cost'!$C$21</f>
        <v>0</v>
      </c>
      <c r="AC23" s="85"/>
      <c r="AD23" s="86"/>
      <c r="AE23" s="84">
        <f>SUM(AD23,AC23,AB23,Y23,U23,T23,S23,R23)*'1. Standard_Cost'!$B$29</f>
        <v>0</v>
      </c>
      <c r="AF23" s="84">
        <f>SUM(AE23,AD23,AC23,AB23,Y23,U23,T23,S23,R23)</f>
        <v>0</v>
      </c>
      <c r="AG23" s="83"/>
      <c r="AH23" s="83"/>
      <c r="AI23" s="83"/>
      <c r="AJ23" s="87"/>
      <c r="AK23" s="87"/>
      <c r="AL23" s="87"/>
      <c r="AM23" s="84">
        <f>AG23*'1. Standard_Cost'!$B$25+'Incremental_Cost Year 7'!AH23*'1. Standard_Cost'!$C$25+'Incremental_Cost Year 7'!AI23*'1. Standard_Cost'!$D$25+'Incremental_Cost Year 7'!AJ23+'Incremental_Cost Year 7'!AL23+AK23</f>
        <v>0</v>
      </c>
      <c r="AN23" s="84">
        <f>AM23*'1. Standard_Cost'!$C$29</f>
        <v>0</v>
      </c>
      <c r="AO23" s="153"/>
      <c r="AP23" s="144"/>
      <c r="AQ23" s="113">
        <f>L23+M23</f>
        <v>0</v>
      </c>
      <c r="AR23" s="113">
        <f>AF23</f>
        <v>0</v>
      </c>
      <c r="AS23" s="113">
        <f>AM23+AN23</f>
        <v>0</v>
      </c>
      <c r="AT23" s="113">
        <f>SUM(AQ23,AR23,AS23)</f>
        <v>0</v>
      </c>
      <c r="AU23" s="154"/>
      <c r="AV23" s="154"/>
      <c r="AW23" s="154"/>
      <c r="AX23" s="154"/>
      <c r="AY23" s="154"/>
      <c r="AZ23" s="154"/>
      <c r="BA23" s="154"/>
      <c r="BB23" s="155">
        <f>SUM(AU23:BA23)-AT23</f>
        <v>0</v>
      </c>
      <c r="BD23" s="322"/>
      <c r="BE23" s="322"/>
      <c r="BF23" s="322"/>
      <c r="BG23" s="322"/>
      <c r="BH23" s="322"/>
      <c r="BI23" s="322"/>
      <c r="BK23" s="322"/>
      <c r="BL23" s="322"/>
      <c r="BM23" s="322"/>
      <c r="BN23" s="322"/>
    </row>
    <row r="24" spans="1:66" s="28" customFormat="1" ht="87.75" customHeight="1" outlineLevel="2">
      <c r="A24" s="73"/>
      <c r="B24" s="107"/>
      <c r="C24" s="108"/>
      <c r="D24" s="325"/>
      <c r="E24" s="81"/>
      <c r="F24" s="350" t="s">
        <v>542</v>
      </c>
      <c r="G24" s="343" t="s">
        <v>545</v>
      </c>
      <c r="H24" s="285" t="s">
        <v>685</v>
      </c>
      <c r="I24" s="87"/>
      <c r="J24" s="83"/>
      <c r="K24" s="83"/>
      <c r="L24" s="82" t="str">
        <f>IF(I24&lt;&gt;0,((VLOOKUP(I24,'[1]1. Standard_Cost'!$B$4:$D$9,2)+VLOOKUP(I24,'[1]1. Standard_Cost'!$B$4:$D$9,3))*J24*K24),"0")</f>
        <v>0</v>
      </c>
      <c r="M24" s="82">
        <f>L24*'[1]1. Standard_Cost'!$F$4</f>
        <v>0</v>
      </c>
      <c r="N24" s="83"/>
      <c r="O24" s="83"/>
      <c r="P24" s="83"/>
      <c r="Q24" s="83"/>
      <c r="R24" s="84">
        <f>'[1]1. Standard_Cost'!$B$13*N24*P24</f>
        <v>0</v>
      </c>
      <c r="S24" s="84">
        <f>N24*O24*P24*'[1]1. Standard_Cost'!$C$13</f>
        <v>0</v>
      </c>
      <c r="T24" s="84">
        <f>N24*P24*Q24*'[1]1. Standard_Cost'!$D$13</f>
        <v>0</v>
      </c>
      <c r="U24" s="84">
        <f>N24*O24*'[1]1. Standard_Cost'!$E$13</f>
        <v>0</v>
      </c>
      <c r="V24" s="83"/>
      <c r="W24" s="83"/>
      <c r="X24" s="83"/>
      <c r="Y24" s="84">
        <f>+V24*((X24*'[1]1. Standard_Cost'!$B$17)+(W24*X24*'[1]1. Standard_Cost'!$C$17))</f>
        <v>0</v>
      </c>
      <c r="Z24" s="83"/>
      <c r="AA24" s="83"/>
      <c r="AB24" s="84">
        <f>+Z24*'[1]1. Standard_Cost'!$B$21+AA24*'[1]1. Standard_Cost'!$C$21</f>
        <v>0</v>
      </c>
      <c r="AC24" s="85"/>
      <c r="AD24" s="86"/>
      <c r="AE24" s="84">
        <f>SUM(AD24,AC24,AB24,Y24,U24,T24,S24,R24)*'[1]1. Standard_Cost'!$B$29</f>
        <v>0</v>
      </c>
      <c r="AF24" s="84">
        <f>SUM(AE24,AD24,AC24,AB24,Y24,U24,T24,S24,R24)</f>
        <v>0</v>
      </c>
      <c r="AG24" s="83"/>
      <c r="AH24" s="83"/>
      <c r="AI24" s="83"/>
      <c r="AJ24" s="87"/>
      <c r="AK24" s="87"/>
      <c r="AL24" s="87"/>
      <c r="AM24" s="84">
        <f>AG24*'1. Standard_Cost'!$B$25+'Incremental_Cost Year 7'!AH24*'1. Standard_Cost'!$C$25+'Incremental_Cost Year 7'!AI24*'1. Standard_Cost'!$D$25+'Incremental_Cost Year 7'!AJ24+'Incremental_Cost Year 7'!AL24+AK24</f>
        <v>0</v>
      </c>
      <c r="AN24" s="84">
        <f>AM24*'[1]1. Standard_Cost'!$C$29</f>
        <v>0</v>
      </c>
      <c r="AO24" s="153"/>
      <c r="AP24" s="144"/>
      <c r="AQ24" s="113">
        <f>L24+M24</f>
        <v>0</v>
      </c>
      <c r="AR24" s="113">
        <f>AF24</f>
        <v>0</v>
      </c>
      <c r="AS24" s="113">
        <f>AM24+AN24</f>
        <v>0</v>
      </c>
      <c r="AT24" s="113">
        <f>SUM(AQ24,AR24,AS24)</f>
        <v>0</v>
      </c>
      <c r="AU24" s="272"/>
      <c r="AV24" s="154"/>
      <c r="AW24" s="154"/>
      <c r="AX24" s="154"/>
      <c r="AY24" s="154"/>
      <c r="AZ24" s="154"/>
      <c r="BA24" s="154"/>
      <c r="BB24" s="155">
        <f>SUM(AU24:BA24)-AT24</f>
        <v>0</v>
      </c>
      <c r="BD24" s="322"/>
      <c r="BE24" s="322"/>
      <c r="BF24" s="322"/>
      <c r="BG24" s="322"/>
      <c r="BH24" s="322"/>
      <c r="BI24" s="322"/>
      <c r="BK24" s="322"/>
      <c r="BL24" s="322"/>
      <c r="BM24" s="322"/>
      <c r="BN24" s="322"/>
    </row>
    <row r="25" spans="1:66" s="28" customFormat="1" ht="63" customHeight="1" outlineLevel="1">
      <c r="A25" s="73"/>
      <c r="B25" s="111"/>
      <c r="C25" s="302"/>
      <c r="D25" s="189" t="s">
        <v>683</v>
      </c>
      <c r="E25" s="90" t="s">
        <v>539</v>
      </c>
      <c r="F25" s="343">
        <v>2024</v>
      </c>
      <c r="G25" s="343">
        <v>2030</v>
      </c>
      <c r="H25" s="220" t="s">
        <v>540</v>
      </c>
      <c r="I25" s="156"/>
      <c r="J25" s="156"/>
      <c r="K25" s="156"/>
      <c r="L25" s="84">
        <f>SUM(L20:L24)</f>
        <v>0</v>
      </c>
      <c r="M25" s="84">
        <f>SUM(M20:M24)</f>
        <v>0</v>
      </c>
      <c r="N25" s="84"/>
      <c r="O25" s="156"/>
      <c r="P25" s="156"/>
      <c r="Q25" s="156"/>
      <c r="R25" s="84">
        <f t="shared" ref="R25:U25" si="25">SUM(R20:R24)</f>
        <v>0</v>
      </c>
      <c r="S25" s="84">
        <f t="shared" si="25"/>
        <v>0</v>
      </c>
      <c r="T25" s="84">
        <f t="shared" si="25"/>
        <v>0</v>
      </c>
      <c r="U25" s="84">
        <f t="shared" si="25"/>
        <v>0</v>
      </c>
      <c r="V25" s="156"/>
      <c r="W25" s="156"/>
      <c r="X25" s="156"/>
      <c r="Y25" s="84">
        <f>SUM(Y20:Y24)</f>
        <v>0</v>
      </c>
      <c r="Z25" s="156"/>
      <c r="AA25" s="156"/>
      <c r="AB25" s="84">
        <f>SUM(AB20:AB24)</f>
        <v>0</v>
      </c>
      <c r="AC25" s="84">
        <f t="shared" ref="AC25:AE25" si="26">SUM(AC20:AC24)</f>
        <v>0</v>
      </c>
      <c r="AD25" s="84">
        <f t="shared" si="26"/>
        <v>0</v>
      </c>
      <c r="AE25" s="84">
        <f t="shared" si="26"/>
        <v>0</v>
      </c>
      <c r="AF25" s="84">
        <f>SUM(AF20:AF24)</f>
        <v>0</v>
      </c>
      <c r="AG25" s="156"/>
      <c r="AH25" s="156"/>
      <c r="AI25" s="156"/>
      <c r="AJ25" s="84">
        <f t="shared" ref="AJ25:AN25" si="27">SUM(AJ20:AJ24)</f>
        <v>0</v>
      </c>
      <c r="AK25" s="84">
        <f t="shared" si="27"/>
        <v>0</v>
      </c>
      <c r="AL25" s="84">
        <f t="shared" si="27"/>
        <v>0</v>
      </c>
      <c r="AM25" s="84">
        <f t="shared" si="27"/>
        <v>0</v>
      </c>
      <c r="AN25" s="84">
        <f t="shared" si="27"/>
        <v>0</v>
      </c>
      <c r="AO25" s="157"/>
      <c r="AP25" s="158"/>
      <c r="AQ25" s="84">
        <f t="shared" ref="AQ25:BA25" si="28">SUM(AQ20:AQ24)</f>
        <v>0</v>
      </c>
      <c r="AR25" s="84">
        <f t="shared" si="28"/>
        <v>0</v>
      </c>
      <c r="AS25" s="84">
        <f t="shared" si="28"/>
        <v>0</v>
      </c>
      <c r="AT25" s="84">
        <f t="shared" si="28"/>
        <v>0</v>
      </c>
      <c r="AU25" s="84">
        <f t="shared" si="28"/>
        <v>0</v>
      </c>
      <c r="AV25" s="84">
        <f t="shared" si="28"/>
        <v>0</v>
      </c>
      <c r="AW25" s="84">
        <f t="shared" si="28"/>
        <v>0</v>
      </c>
      <c r="AX25" s="84">
        <f t="shared" si="28"/>
        <v>0</v>
      </c>
      <c r="AY25" s="84">
        <f t="shared" si="28"/>
        <v>0</v>
      </c>
      <c r="AZ25" s="84">
        <f t="shared" si="28"/>
        <v>0</v>
      </c>
      <c r="BA25" s="84">
        <f t="shared" si="28"/>
        <v>0</v>
      </c>
      <c r="BB25" s="84">
        <f>SUM(BB20:BB24)</f>
        <v>0</v>
      </c>
      <c r="BK25" s="322"/>
      <c r="BL25" s="322"/>
      <c r="BM25" s="322"/>
      <c r="BN25" s="322"/>
    </row>
    <row r="26" spans="1:66" s="28" customFormat="1" ht="91.5" customHeight="1" outlineLevel="2">
      <c r="A26" s="73"/>
      <c r="B26" s="107"/>
      <c r="C26" s="108"/>
      <c r="D26" s="93"/>
      <c r="E26" s="131"/>
      <c r="F26" s="343" t="s">
        <v>542</v>
      </c>
      <c r="G26" s="343" t="s">
        <v>545</v>
      </c>
      <c r="H26" s="70" t="s">
        <v>607</v>
      </c>
      <c r="I26" s="87"/>
      <c r="J26" s="83"/>
      <c r="K26" s="83"/>
      <c r="L26" s="82" t="str">
        <f>IF(I26&lt;&gt;0,((VLOOKUP(I26,'1. Standard_Cost'!$B$4:$D$9,2)+VLOOKUP(I26,'1. Standard_Cost'!$B$4:$D$9,3))*J26*K26),"0")</f>
        <v>0</v>
      </c>
      <c r="M26" s="82">
        <f>L26*'1. Standard_Cost'!$F$4</f>
        <v>0</v>
      </c>
      <c r="N26" s="83"/>
      <c r="O26" s="83"/>
      <c r="P26" s="83"/>
      <c r="Q26" s="83"/>
      <c r="R26" s="84">
        <f>'1. Standard_Cost'!$B$13*N26*P26</f>
        <v>0</v>
      </c>
      <c r="S26" s="84">
        <f>N26*O26*P26*'1. Standard_Cost'!$C$13</f>
        <v>0</v>
      </c>
      <c r="T26" s="84">
        <f>N26*P26*Q26*'1. Standard_Cost'!$D$13</f>
        <v>0</v>
      </c>
      <c r="U26" s="84">
        <f>N26*O26*'1. Standard_Cost'!$E$13</f>
        <v>0</v>
      </c>
      <c r="V26" s="83"/>
      <c r="W26" s="83"/>
      <c r="X26" s="83"/>
      <c r="Y26" s="84">
        <f>+V26*((X26*'1. Standard_Cost'!$B$17)+(W26*X26*'1. Standard_Cost'!$C$17))</f>
        <v>0</v>
      </c>
      <c r="Z26" s="83"/>
      <c r="AA26" s="83"/>
      <c r="AB26" s="84">
        <f>+Z26*'1. Standard_Cost'!$B$21+AA26*'1. Standard_Cost'!$C$21</f>
        <v>0</v>
      </c>
      <c r="AC26" s="85"/>
      <c r="AD26" s="86"/>
      <c r="AE26" s="84">
        <f>SUM(AD26,AC26,AB26,Y26,U26,T26,S26,R26)*'1. Standard_Cost'!$B$29</f>
        <v>0</v>
      </c>
      <c r="AF26" s="84">
        <f>SUM(AE26,AD26,AC26,AB26,Y26,U26,T26,S26,R26)</f>
        <v>0</v>
      </c>
      <c r="AG26" s="83"/>
      <c r="AH26" s="83"/>
      <c r="AI26" s="83"/>
      <c r="AJ26" s="87"/>
      <c r="AK26" s="87"/>
      <c r="AL26" s="87"/>
      <c r="AM26" s="84">
        <f>AG26*'1. Standard_Cost'!$B$25+'Incremental_Cost Year 7'!AH26*'1. Standard_Cost'!$C$25+'Incremental_Cost Year 7'!AI26*'1. Standard_Cost'!$D$25+'Incremental_Cost Year 7'!AJ26+'Incremental_Cost Year 7'!AL26+AK26</f>
        <v>0</v>
      </c>
      <c r="AN26" s="84">
        <f>AM26*'1. Standard_Cost'!$C$29</f>
        <v>0</v>
      </c>
      <c r="AO26" s="153"/>
      <c r="AP26" s="144"/>
      <c r="AQ26" s="113">
        <f>L26+M26</f>
        <v>0</v>
      </c>
      <c r="AR26" s="113">
        <f>AF26</f>
        <v>0</v>
      </c>
      <c r="AS26" s="113">
        <f>AM26+AN26</f>
        <v>0</v>
      </c>
      <c r="AT26" s="113">
        <f>SUM(AQ26,AR26,AS26)</f>
        <v>0</v>
      </c>
      <c r="AU26" s="154"/>
      <c r="AV26" s="154"/>
      <c r="AW26" s="154"/>
      <c r="AX26" s="154"/>
      <c r="AY26" s="154"/>
      <c r="AZ26" s="154"/>
      <c r="BA26" s="154"/>
      <c r="BB26" s="155">
        <f>SUM(AU26:BA26)-AT26</f>
        <v>0</v>
      </c>
      <c r="BD26" s="322"/>
      <c r="BE26" s="322"/>
      <c r="BF26" s="322"/>
      <c r="BG26" s="322"/>
      <c r="BH26" s="322"/>
      <c r="BK26" s="322"/>
      <c r="BL26" s="322"/>
      <c r="BM26" s="322"/>
      <c r="BN26" s="322"/>
    </row>
    <row r="27" spans="1:66" s="28" customFormat="1" ht="110.25" outlineLevel="2">
      <c r="A27" s="73"/>
      <c r="B27" s="107"/>
      <c r="C27" s="108"/>
      <c r="D27" s="91"/>
      <c r="E27" s="131"/>
      <c r="F27" s="343" t="s">
        <v>542</v>
      </c>
      <c r="G27" s="343">
        <v>2024</v>
      </c>
      <c r="H27" s="70" t="s">
        <v>608</v>
      </c>
      <c r="I27" s="87"/>
      <c r="J27" s="83"/>
      <c r="K27" s="83"/>
      <c r="L27" s="82" t="str">
        <f>IF(I27&lt;&gt;0,((VLOOKUP(I27,'1. Standard_Cost'!$B$4:$D$9,2)+VLOOKUP(I27,'1. Standard_Cost'!$B$4:$D$9,3))*J27*K27),"0")</f>
        <v>0</v>
      </c>
      <c r="M27" s="82">
        <f>L27*'1. Standard_Cost'!$F$4</f>
        <v>0</v>
      </c>
      <c r="N27" s="83"/>
      <c r="O27" s="83"/>
      <c r="P27" s="83"/>
      <c r="Q27" s="83"/>
      <c r="R27" s="84">
        <f>'1. Standard_Cost'!$B$13*N27*P27</f>
        <v>0</v>
      </c>
      <c r="S27" s="84">
        <f>N27*O27*P27*'1. Standard_Cost'!$C$13</f>
        <v>0</v>
      </c>
      <c r="T27" s="84">
        <f>N27*P27*Q27*'1. Standard_Cost'!$D$13</f>
        <v>0</v>
      </c>
      <c r="U27" s="84">
        <f>N27*O27*'1. Standard_Cost'!$E$13</f>
        <v>0</v>
      </c>
      <c r="V27" s="83"/>
      <c r="W27" s="83"/>
      <c r="X27" s="83"/>
      <c r="Y27" s="84">
        <f>+V27*((X27*'1. Standard_Cost'!$B$17)+(W27*X27*'1. Standard_Cost'!$C$17))</f>
        <v>0</v>
      </c>
      <c r="Z27" s="83"/>
      <c r="AA27" s="83"/>
      <c r="AB27" s="84">
        <f>+Z27*'1. Standard_Cost'!$B$21+AA27*'1. Standard_Cost'!$C$21</f>
        <v>0</v>
      </c>
      <c r="AC27" s="85"/>
      <c r="AD27" s="86"/>
      <c r="AE27" s="84">
        <f>SUM(AD27,AC27,AB27,Y27,U27,T27,S27,R27)*'1. Standard_Cost'!$B$29</f>
        <v>0</v>
      </c>
      <c r="AF27" s="84">
        <f>SUM(AE27,AD27,AC27,AB27,Y27,U27,T27,S27,R27)</f>
        <v>0</v>
      </c>
      <c r="AG27" s="83"/>
      <c r="AH27" s="83"/>
      <c r="AI27" s="83"/>
      <c r="AJ27" s="87"/>
      <c r="AK27" s="87"/>
      <c r="AL27" s="87"/>
      <c r="AM27" s="84">
        <f>AG27*'1. Standard_Cost'!$B$25+'Incremental_Cost Year 7'!AH27*'1. Standard_Cost'!$C$25+'Incremental_Cost Year 7'!AI27*'1. Standard_Cost'!$D$25+'Incremental_Cost Year 7'!AJ27+'Incremental_Cost Year 7'!AL27+AK27</f>
        <v>0</v>
      </c>
      <c r="AN27" s="84">
        <f>AM27*'1. Standard_Cost'!$C$29</f>
        <v>0</v>
      </c>
      <c r="AO27" s="153"/>
      <c r="AP27" s="144"/>
      <c r="AQ27" s="113">
        <f>L27+M27</f>
        <v>0</v>
      </c>
      <c r="AR27" s="113">
        <f>AF27</f>
        <v>0</v>
      </c>
      <c r="AS27" s="113">
        <f>AM27+AN27</f>
        <v>0</v>
      </c>
      <c r="AT27" s="113">
        <f>SUM(AQ27,AR27,AS27)</f>
        <v>0</v>
      </c>
      <c r="AU27" s="154"/>
      <c r="AV27" s="154"/>
      <c r="AW27" s="154"/>
      <c r="AX27" s="154"/>
      <c r="AY27" s="154"/>
      <c r="AZ27" s="154"/>
      <c r="BA27" s="154"/>
      <c r="BB27" s="155">
        <f>SUM(AU27:BA27)-AT27</f>
        <v>0</v>
      </c>
      <c r="BD27" s="322"/>
      <c r="BE27" s="322"/>
      <c r="BF27" s="322"/>
      <c r="BG27" s="322"/>
      <c r="BH27" s="322"/>
      <c r="BK27" s="322"/>
      <c r="BL27" s="322"/>
      <c r="BM27" s="322"/>
      <c r="BN27" s="322"/>
    </row>
    <row r="28" spans="1:66" s="28" customFormat="1" ht="93" outlineLevel="2">
      <c r="A28" s="73"/>
      <c r="B28" s="107"/>
      <c r="C28" s="108"/>
      <c r="D28" s="91"/>
      <c r="E28" s="131"/>
      <c r="F28" s="343" t="s">
        <v>542</v>
      </c>
      <c r="G28" s="343" t="s">
        <v>545</v>
      </c>
      <c r="H28" s="345" t="s">
        <v>609</v>
      </c>
      <c r="I28" s="87"/>
      <c r="J28" s="83"/>
      <c r="K28" s="83"/>
      <c r="L28" s="82"/>
      <c r="M28" s="82"/>
      <c r="N28" s="83"/>
      <c r="O28" s="83"/>
      <c r="P28" s="83"/>
      <c r="Q28" s="83"/>
      <c r="R28" s="84"/>
      <c r="S28" s="84"/>
      <c r="T28" s="84"/>
      <c r="U28" s="84"/>
      <c r="V28" s="83"/>
      <c r="W28" s="83"/>
      <c r="X28" s="83"/>
      <c r="Y28" s="84"/>
      <c r="Z28" s="83"/>
      <c r="AA28" s="83"/>
      <c r="AB28" s="84"/>
      <c r="AC28" s="85"/>
      <c r="AD28" s="86"/>
      <c r="AE28" s="84"/>
      <c r="AF28" s="84"/>
      <c r="AG28" s="99"/>
      <c r="AH28" s="99"/>
      <c r="AI28" s="99"/>
      <c r="AJ28" s="87"/>
      <c r="AK28" s="87"/>
      <c r="AL28" s="87"/>
      <c r="AM28" s="84"/>
      <c r="AN28" s="84"/>
      <c r="AO28" s="273"/>
      <c r="AP28" s="144"/>
      <c r="AQ28" s="113"/>
      <c r="AR28" s="113"/>
      <c r="AS28" s="113"/>
      <c r="AT28" s="113"/>
      <c r="AU28" s="154"/>
      <c r="AV28" s="154"/>
      <c r="AW28" s="154"/>
      <c r="AX28" s="154"/>
      <c r="AY28" s="154"/>
      <c r="AZ28" s="154"/>
      <c r="BA28" s="154"/>
      <c r="BB28" s="155"/>
      <c r="BD28" s="322"/>
      <c r="BE28" s="322"/>
      <c r="BF28" s="322"/>
      <c r="BG28" s="322"/>
      <c r="BH28" s="322"/>
      <c r="BK28" s="322"/>
      <c r="BL28" s="322"/>
      <c r="BM28" s="322"/>
      <c r="BN28" s="322"/>
    </row>
    <row r="29" spans="1:66" s="28" customFormat="1" ht="105" outlineLevel="2">
      <c r="A29" s="73"/>
      <c r="B29" s="107"/>
      <c r="C29" s="108"/>
      <c r="D29" s="91"/>
      <c r="E29" s="131"/>
      <c r="F29" s="343" t="s">
        <v>542</v>
      </c>
      <c r="G29" s="343" t="s">
        <v>545</v>
      </c>
      <c r="H29" s="345" t="s">
        <v>610</v>
      </c>
      <c r="I29" s="87"/>
      <c r="J29" s="83"/>
      <c r="K29" s="83"/>
      <c r="L29" s="82"/>
      <c r="M29" s="82"/>
      <c r="N29" s="83"/>
      <c r="O29" s="83"/>
      <c r="P29" s="83"/>
      <c r="Q29" s="83"/>
      <c r="R29" s="84"/>
      <c r="S29" s="84"/>
      <c r="T29" s="84"/>
      <c r="U29" s="84"/>
      <c r="V29" s="83"/>
      <c r="W29" s="83"/>
      <c r="X29" s="83"/>
      <c r="Y29" s="84"/>
      <c r="Z29" s="83"/>
      <c r="AA29" s="83"/>
      <c r="AB29" s="84"/>
      <c r="AC29" s="85"/>
      <c r="AD29" s="86"/>
      <c r="AE29" s="84"/>
      <c r="AF29" s="84"/>
      <c r="AG29" s="99"/>
      <c r="AH29" s="99"/>
      <c r="AI29" s="99"/>
      <c r="AJ29" s="87"/>
      <c r="AK29" s="87"/>
      <c r="AL29" s="87"/>
      <c r="AM29" s="84"/>
      <c r="AN29" s="84"/>
      <c r="AO29" s="273"/>
      <c r="AP29" s="144"/>
      <c r="AQ29" s="113"/>
      <c r="AR29" s="113"/>
      <c r="AS29" s="113"/>
      <c r="AT29" s="113"/>
      <c r="AU29" s="154"/>
      <c r="AV29" s="154"/>
      <c r="AW29" s="154"/>
      <c r="AX29" s="154"/>
      <c r="AY29" s="154"/>
      <c r="AZ29" s="154"/>
      <c r="BA29" s="154"/>
      <c r="BB29" s="155"/>
      <c r="BD29" s="322"/>
      <c r="BE29" s="322"/>
      <c r="BF29" s="322"/>
      <c r="BG29" s="322"/>
      <c r="BH29" s="322"/>
      <c r="BK29" s="322"/>
      <c r="BL29" s="322"/>
      <c r="BM29" s="322"/>
      <c r="BN29" s="322"/>
    </row>
    <row r="30" spans="1:66" s="28" customFormat="1" ht="46.5" outlineLevel="2">
      <c r="A30" s="73"/>
      <c r="B30" s="107"/>
      <c r="C30" s="108"/>
      <c r="D30" s="91"/>
      <c r="E30" s="131"/>
      <c r="F30" s="343" t="s">
        <v>542</v>
      </c>
      <c r="G30" s="343">
        <v>2026</v>
      </c>
      <c r="H30" s="345" t="s">
        <v>611</v>
      </c>
      <c r="I30" s="87"/>
      <c r="J30" s="83"/>
      <c r="K30" s="83"/>
      <c r="L30" s="82"/>
      <c r="M30" s="82"/>
      <c r="N30" s="83"/>
      <c r="O30" s="83"/>
      <c r="P30" s="83"/>
      <c r="Q30" s="83"/>
      <c r="R30" s="84"/>
      <c r="S30" s="84"/>
      <c r="T30" s="84"/>
      <c r="U30" s="84"/>
      <c r="V30" s="83"/>
      <c r="W30" s="83"/>
      <c r="X30" s="83"/>
      <c r="Y30" s="84"/>
      <c r="Z30" s="83"/>
      <c r="AA30" s="83"/>
      <c r="AB30" s="84"/>
      <c r="AC30" s="85"/>
      <c r="AD30" s="86"/>
      <c r="AE30" s="84"/>
      <c r="AF30" s="84"/>
      <c r="AG30" s="99"/>
      <c r="AH30" s="99"/>
      <c r="AI30" s="99"/>
      <c r="AJ30" s="87"/>
      <c r="AK30" s="87"/>
      <c r="AL30" s="87"/>
      <c r="AM30" s="84"/>
      <c r="AN30" s="84"/>
      <c r="AO30" s="273"/>
      <c r="AP30" s="144"/>
      <c r="AQ30" s="113"/>
      <c r="AR30" s="113"/>
      <c r="AS30" s="113"/>
      <c r="AT30" s="113"/>
      <c r="AU30" s="154"/>
      <c r="AV30" s="154"/>
      <c r="AW30" s="154"/>
      <c r="AX30" s="154"/>
      <c r="AY30" s="154"/>
      <c r="AZ30" s="154"/>
      <c r="BA30" s="154"/>
      <c r="BB30" s="155"/>
      <c r="BD30" s="322"/>
      <c r="BE30" s="322"/>
      <c r="BF30" s="322"/>
      <c r="BG30" s="322"/>
      <c r="BH30" s="322"/>
      <c r="BK30" s="322"/>
      <c r="BL30" s="322"/>
      <c r="BM30" s="322"/>
      <c r="BN30" s="322"/>
    </row>
    <row r="31" spans="1:66" s="28" customFormat="1" ht="105" outlineLevel="2">
      <c r="A31" s="73"/>
      <c r="B31" s="107"/>
      <c r="C31" s="108"/>
      <c r="D31" s="91"/>
      <c r="E31" s="131"/>
      <c r="F31" s="343" t="s">
        <v>542</v>
      </c>
      <c r="G31" s="343" t="s">
        <v>545</v>
      </c>
      <c r="H31" s="345" t="s">
        <v>612</v>
      </c>
      <c r="I31" s="87"/>
      <c r="J31" s="83"/>
      <c r="K31" s="83"/>
      <c r="L31" s="82"/>
      <c r="M31" s="82"/>
      <c r="N31" s="83"/>
      <c r="O31" s="83"/>
      <c r="P31" s="83"/>
      <c r="Q31" s="83"/>
      <c r="R31" s="84"/>
      <c r="S31" s="84"/>
      <c r="T31" s="84"/>
      <c r="U31" s="84"/>
      <c r="V31" s="83"/>
      <c r="W31" s="83"/>
      <c r="X31" s="83"/>
      <c r="Y31" s="84"/>
      <c r="Z31" s="83"/>
      <c r="AA31" s="83"/>
      <c r="AB31" s="84"/>
      <c r="AC31" s="85"/>
      <c r="AD31" s="86"/>
      <c r="AE31" s="84"/>
      <c r="AF31" s="84"/>
      <c r="AG31" s="99"/>
      <c r="AH31" s="99"/>
      <c r="AI31" s="99"/>
      <c r="AJ31" s="87"/>
      <c r="AK31" s="87"/>
      <c r="AL31" s="87"/>
      <c r="AM31" s="84"/>
      <c r="AN31" s="84"/>
      <c r="AO31" s="273"/>
      <c r="AP31" s="144"/>
      <c r="AQ31" s="113"/>
      <c r="AR31" s="113"/>
      <c r="AS31" s="113"/>
      <c r="AT31" s="113"/>
      <c r="AU31" s="154"/>
      <c r="AV31" s="154"/>
      <c r="AW31" s="154"/>
      <c r="AX31" s="154"/>
      <c r="AY31" s="154"/>
      <c r="AZ31" s="154"/>
      <c r="BA31" s="154"/>
      <c r="BB31" s="155"/>
      <c r="BD31" s="322"/>
      <c r="BE31" s="322"/>
      <c r="BF31" s="322"/>
      <c r="BG31" s="322"/>
      <c r="BH31" s="322"/>
      <c r="BK31" s="322"/>
      <c r="BL31" s="322"/>
      <c r="BM31" s="322"/>
      <c r="BN31" s="322"/>
    </row>
    <row r="32" spans="1:66" s="28" customFormat="1" ht="31.5" outlineLevel="1">
      <c r="A32" s="73"/>
      <c r="B32" s="111"/>
      <c r="C32" s="112"/>
      <c r="D32" s="101" t="s">
        <v>547</v>
      </c>
      <c r="E32" s="94" t="s">
        <v>546</v>
      </c>
      <c r="F32" s="344" t="s">
        <v>542</v>
      </c>
      <c r="G32" s="344">
        <v>2026</v>
      </c>
      <c r="H32" s="220" t="s">
        <v>192</v>
      </c>
      <c r="I32" s="156"/>
      <c r="J32" s="156"/>
      <c r="K32" s="156"/>
      <c r="L32" s="84">
        <f>SUM(L26:L27)</f>
        <v>0</v>
      </c>
      <c r="M32" s="84">
        <f>SUM(M26:M27)</f>
        <v>0</v>
      </c>
      <c r="N32" s="84"/>
      <c r="O32" s="156"/>
      <c r="P32" s="156"/>
      <c r="Q32" s="156"/>
      <c r="R32" s="84">
        <f>SUM(R26:R27)</f>
        <v>0</v>
      </c>
      <c r="S32" s="84">
        <f>SUM(S26:S27)</f>
        <v>0</v>
      </c>
      <c r="T32" s="84">
        <f>SUM(T26:T27)</f>
        <v>0</v>
      </c>
      <c r="U32" s="84">
        <f>SUM(U26:U27)</f>
        <v>0</v>
      </c>
      <c r="V32" s="156"/>
      <c r="W32" s="156"/>
      <c r="X32" s="156"/>
      <c r="Y32" s="84">
        <f>SUM(Y26:Y27)</f>
        <v>0</v>
      </c>
      <c r="Z32" s="156"/>
      <c r="AA32" s="156"/>
      <c r="AB32" s="84">
        <f>SUM(AB26:AB27)</f>
        <v>0</v>
      </c>
      <c r="AC32" s="84">
        <f>SUM(AC26:AC27)</f>
        <v>0</v>
      </c>
      <c r="AD32" s="84">
        <f>SUM(AD26:AD27)</f>
        <v>0</v>
      </c>
      <c r="AE32" s="84">
        <f>SUM(AE26:AE27)</f>
        <v>0</v>
      </c>
      <c r="AF32" s="84">
        <f>SUM(AF26:AF27)</f>
        <v>0</v>
      </c>
      <c r="AG32" s="156"/>
      <c r="AH32" s="156"/>
      <c r="AI32" s="156"/>
      <c r="AJ32" s="84">
        <f>SUM(AJ26:AJ27)</f>
        <v>0</v>
      </c>
      <c r="AK32" s="84">
        <f>SUM(AK26:AK27)</f>
        <v>0</v>
      </c>
      <c r="AL32" s="84">
        <f>SUM(AL26:AL27)</f>
        <v>0</v>
      </c>
      <c r="AM32" s="84">
        <f>SUM(AM26:AM27)</f>
        <v>0</v>
      </c>
      <c r="AN32" s="84">
        <f>SUM(AN26:AN27)</f>
        <v>0</v>
      </c>
      <c r="AO32" s="157"/>
      <c r="AP32" s="158"/>
      <c r="AQ32" s="115">
        <f t="shared" ref="AQ32:BB32" si="29">SUM(AQ26:AQ27)</f>
        <v>0</v>
      </c>
      <c r="AR32" s="115">
        <f t="shared" si="29"/>
        <v>0</v>
      </c>
      <c r="AS32" s="115">
        <f t="shared" si="29"/>
        <v>0</v>
      </c>
      <c r="AT32" s="115">
        <f t="shared" si="29"/>
        <v>0</v>
      </c>
      <c r="AU32" s="115">
        <f t="shared" si="29"/>
        <v>0</v>
      </c>
      <c r="AV32" s="115">
        <f t="shared" si="29"/>
        <v>0</v>
      </c>
      <c r="AW32" s="115">
        <f t="shared" si="29"/>
        <v>0</v>
      </c>
      <c r="AX32" s="115">
        <f t="shared" si="29"/>
        <v>0</v>
      </c>
      <c r="AY32" s="115">
        <f t="shared" si="29"/>
        <v>0</v>
      </c>
      <c r="AZ32" s="115">
        <f t="shared" si="29"/>
        <v>0</v>
      </c>
      <c r="BA32" s="115">
        <f t="shared" si="29"/>
        <v>0</v>
      </c>
      <c r="BB32" s="115">
        <f t="shared" si="29"/>
        <v>0</v>
      </c>
      <c r="BK32" s="322"/>
      <c r="BL32" s="322"/>
      <c r="BM32" s="322"/>
      <c r="BN32" s="322"/>
    </row>
    <row r="33" spans="1:66" s="30" customFormat="1" ht="58.9" customHeight="1">
      <c r="A33" s="78"/>
      <c r="B33" s="179"/>
      <c r="C33" s="542" t="s">
        <v>548</v>
      </c>
      <c r="D33" s="542"/>
      <c r="E33" s="542"/>
      <c r="F33" s="128"/>
      <c r="G33" s="127"/>
      <c r="H33" s="342" t="s">
        <v>59</v>
      </c>
      <c r="I33" s="151"/>
      <c r="J33" s="151"/>
      <c r="K33" s="151"/>
      <c r="L33" s="152">
        <f>SUM(L38,L45)</f>
        <v>0</v>
      </c>
      <c r="M33" s="152">
        <f>SUM(M38,M45)</f>
        <v>0</v>
      </c>
      <c r="N33" s="152"/>
      <c r="O33" s="152"/>
      <c r="P33" s="152"/>
      <c r="Q33" s="152"/>
      <c r="R33" s="152">
        <f>SUM(R38,R45)</f>
        <v>0</v>
      </c>
      <c r="S33" s="152">
        <f>SUM(S38,S45)</f>
        <v>0</v>
      </c>
      <c r="T33" s="152">
        <f>SUM(T38,T45)</f>
        <v>0</v>
      </c>
      <c r="U33" s="152">
        <f>SUM(U38,U45)</f>
        <v>0</v>
      </c>
      <c r="V33" s="152"/>
      <c r="W33" s="152"/>
      <c r="X33" s="152"/>
      <c r="Y33" s="152">
        <f t="shared" ref="Y33:AF33" si="30">SUM(Y38,Y45)</f>
        <v>0</v>
      </c>
      <c r="Z33" s="152">
        <f t="shared" si="30"/>
        <v>0</v>
      </c>
      <c r="AA33" s="152">
        <f t="shared" si="30"/>
        <v>0</v>
      </c>
      <c r="AB33" s="152">
        <f t="shared" si="30"/>
        <v>0</v>
      </c>
      <c r="AC33" s="152">
        <f t="shared" si="30"/>
        <v>0</v>
      </c>
      <c r="AD33" s="152">
        <f t="shared" si="30"/>
        <v>0</v>
      </c>
      <c r="AE33" s="152">
        <f t="shared" si="30"/>
        <v>0</v>
      </c>
      <c r="AF33" s="152">
        <f t="shared" si="30"/>
        <v>0</v>
      </c>
      <c r="AG33" s="152"/>
      <c r="AH33" s="152"/>
      <c r="AI33" s="152"/>
      <c r="AJ33" s="152">
        <f>SUM(AJ38,AJ45)</f>
        <v>0</v>
      </c>
      <c r="AK33" s="152">
        <f>SUM(AK38,AK45)</f>
        <v>0</v>
      </c>
      <c r="AL33" s="152">
        <f>SUM(AL38,AL45)</f>
        <v>0</v>
      </c>
      <c r="AM33" s="152">
        <f>SUM(AM38,AM45)</f>
        <v>0</v>
      </c>
      <c r="AN33" s="152">
        <f>SUM(AN38,AN45)</f>
        <v>0</v>
      </c>
      <c r="AO33" s="152"/>
      <c r="AP33" s="149"/>
      <c r="AQ33" s="152">
        <f t="shared" ref="AQ33:BB33" si="31">SUM(AQ38,AQ45)</f>
        <v>0</v>
      </c>
      <c r="AR33" s="152">
        <f t="shared" si="31"/>
        <v>0</v>
      </c>
      <c r="AS33" s="152">
        <f t="shared" si="31"/>
        <v>0</v>
      </c>
      <c r="AT33" s="152">
        <f t="shared" si="31"/>
        <v>0</v>
      </c>
      <c r="AU33" s="152">
        <f t="shared" si="31"/>
        <v>0</v>
      </c>
      <c r="AV33" s="152">
        <f t="shared" si="31"/>
        <v>0</v>
      </c>
      <c r="AW33" s="152">
        <f t="shared" si="31"/>
        <v>0</v>
      </c>
      <c r="AX33" s="152">
        <f t="shared" si="31"/>
        <v>0</v>
      </c>
      <c r="AY33" s="152">
        <f t="shared" si="31"/>
        <v>0</v>
      </c>
      <c r="AZ33" s="152">
        <f t="shared" si="31"/>
        <v>0</v>
      </c>
      <c r="BA33" s="152">
        <f t="shared" si="31"/>
        <v>0</v>
      </c>
      <c r="BB33" s="152">
        <f t="shared" si="31"/>
        <v>0</v>
      </c>
      <c r="BK33" s="358"/>
      <c r="BL33" s="358"/>
      <c r="BM33" s="358"/>
      <c r="BN33" s="358"/>
    </row>
    <row r="34" spans="1:66" s="28" customFormat="1" ht="141.75" outlineLevel="2">
      <c r="A34" s="73"/>
      <c r="B34" s="107"/>
      <c r="C34" s="108"/>
      <c r="D34" s="197"/>
      <c r="E34" s="182"/>
      <c r="F34" s="343" t="s">
        <v>541</v>
      </c>
      <c r="G34" s="343" t="s">
        <v>545</v>
      </c>
      <c r="H34" s="70" t="s">
        <v>613</v>
      </c>
      <c r="I34" s="87"/>
      <c r="J34" s="83"/>
      <c r="K34" s="83"/>
      <c r="L34" s="82" t="str">
        <f>IF(I34&lt;&gt;0,((VLOOKUP(I34,'1. Standard_Cost'!$B$4:$D$9,2)+VLOOKUP(I34,'1. Standard_Cost'!$B$4:$D$9,3))*J34*K34),"0")</f>
        <v>0</v>
      </c>
      <c r="M34" s="82">
        <f>L34*'1. Standard_Cost'!$F$4</f>
        <v>0</v>
      </c>
      <c r="N34" s="83"/>
      <c r="O34" s="83"/>
      <c r="P34" s="83"/>
      <c r="Q34" s="83"/>
      <c r="R34" s="84">
        <f>'1. Standard_Cost'!$B$13*N34*P34</f>
        <v>0</v>
      </c>
      <c r="S34" s="84">
        <f>N34*O34*P34*'1. Standard_Cost'!$C$13</f>
        <v>0</v>
      </c>
      <c r="T34" s="84">
        <f>N34*P34*Q34*'1. Standard_Cost'!$D$13</f>
        <v>0</v>
      </c>
      <c r="U34" s="84">
        <f>N34*O34*'1. Standard_Cost'!$E$13</f>
        <v>0</v>
      </c>
      <c r="V34" s="83"/>
      <c r="W34" s="83"/>
      <c r="X34" s="83"/>
      <c r="Y34" s="84">
        <f>+V34*((X34*'1. Standard_Cost'!$B$17)+(W34*X34*'1. Standard_Cost'!$C$17))</f>
        <v>0</v>
      </c>
      <c r="Z34" s="83"/>
      <c r="AA34" s="83"/>
      <c r="AB34" s="84">
        <f>+Z34*'1. Standard_Cost'!$B$21+AA34*'1. Standard_Cost'!$C$21</f>
        <v>0</v>
      </c>
      <c r="AC34" s="85"/>
      <c r="AD34" s="86"/>
      <c r="AE34" s="84">
        <f>SUM(AD34,AC34,AB34,Y34,U34,T34,S34,R34)*'1. Standard_Cost'!$B$29</f>
        <v>0</v>
      </c>
      <c r="AF34" s="84">
        <f t="shared" ref="AF34:AF37" si="32">SUM(AE34,AD34,AC34,AB34,Y34,U34,T34,S34,R34)</f>
        <v>0</v>
      </c>
      <c r="AG34" s="83"/>
      <c r="AH34" s="83"/>
      <c r="AI34" s="83"/>
      <c r="AJ34" s="87"/>
      <c r="AK34" s="87"/>
      <c r="AL34" s="87"/>
      <c r="AM34" s="84">
        <f>AG34*'1. Standard_Cost'!$B$25+'Incremental_Cost Year 7'!AH34*'1. Standard_Cost'!$C$25+'Incremental_Cost Year 7'!AI34*'1. Standard_Cost'!$D$25+'Incremental_Cost Year 7'!AJ34+'Incremental_Cost Year 7'!AL34+AK34</f>
        <v>0</v>
      </c>
      <c r="AN34" s="84">
        <f>AM34*'1. Standard_Cost'!$C$29</f>
        <v>0</v>
      </c>
      <c r="AO34" s="153"/>
      <c r="AP34" s="144"/>
      <c r="AQ34" s="113">
        <f t="shared" ref="AQ34:AQ37" si="33">L34+M34</f>
        <v>0</v>
      </c>
      <c r="AR34" s="113">
        <f t="shared" ref="AR34:AR37" si="34">AF34</f>
        <v>0</v>
      </c>
      <c r="AS34" s="113">
        <f t="shared" ref="AS34:AS37" si="35">AM34+AN34</f>
        <v>0</v>
      </c>
      <c r="AT34" s="113">
        <f t="shared" ref="AT34:AT37" si="36">SUM(AQ34,AR34,AS34)</f>
        <v>0</v>
      </c>
      <c r="AU34" s="154"/>
      <c r="AV34" s="154"/>
      <c r="AW34" s="154"/>
      <c r="AX34" s="154"/>
      <c r="AY34" s="154"/>
      <c r="AZ34" s="154"/>
      <c r="BA34" s="154"/>
      <c r="BB34" s="155">
        <f t="shared" ref="BB34:BB37" si="37">SUM(AU34:BA34)-AT34</f>
        <v>0</v>
      </c>
      <c r="BK34" s="322"/>
      <c r="BL34" s="322"/>
      <c r="BM34" s="322"/>
      <c r="BN34" s="322"/>
    </row>
    <row r="35" spans="1:66" s="28" customFormat="1" ht="236.25" outlineLevel="2">
      <c r="A35" s="73"/>
      <c r="B35" s="107"/>
      <c r="C35" s="108"/>
      <c r="D35" s="95"/>
      <c r="E35" s="183"/>
      <c r="F35" s="343">
        <v>2024</v>
      </c>
      <c r="G35" s="343">
        <v>2026</v>
      </c>
      <c r="H35" s="70" t="s">
        <v>775</v>
      </c>
      <c r="I35" s="87"/>
      <c r="J35" s="83"/>
      <c r="K35" s="83"/>
      <c r="L35" s="82" t="str">
        <f>IF(I35&lt;&gt;0,((VLOOKUP(I35,'1. Standard_Cost'!$B$4:$D$9,2)+VLOOKUP(I35,'1. Standard_Cost'!$B$4:$D$9,3))*J35*K35),"0")</f>
        <v>0</v>
      </c>
      <c r="M35" s="82">
        <f>L35*'1. Standard_Cost'!$F$4</f>
        <v>0</v>
      </c>
      <c r="N35" s="83"/>
      <c r="O35" s="83"/>
      <c r="P35" s="83"/>
      <c r="Q35" s="83"/>
      <c r="R35" s="84">
        <f>'1. Standard_Cost'!$B$13*N35*P35</f>
        <v>0</v>
      </c>
      <c r="S35" s="84">
        <f>N35*O35*P35*'1. Standard_Cost'!$C$13</f>
        <v>0</v>
      </c>
      <c r="T35" s="84">
        <f>N35*P35*Q35*'1. Standard_Cost'!$D$13</f>
        <v>0</v>
      </c>
      <c r="U35" s="84">
        <f>N35*O35*'1. Standard_Cost'!$E$13</f>
        <v>0</v>
      </c>
      <c r="V35" s="83"/>
      <c r="W35" s="83"/>
      <c r="X35" s="83"/>
      <c r="Y35" s="84">
        <f>+V35*((X35*'1. Standard_Cost'!$B$17)+(W35*X35*'1. Standard_Cost'!$C$17))</f>
        <v>0</v>
      </c>
      <c r="Z35" s="83"/>
      <c r="AA35" s="83"/>
      <c r="AB35" s="84">
        <f>+Z35*'1. Standard_Cost'!$B$21+AA35*'1. Standard_Cost'!$C$21</f>
        <v>0</v>
      </c>
      <c r="AC35" s="85"/>
      <c r="AD35" s="86"/>
      <c r="AE35" s="84">
        <f>SUM(AD35,AC35,AB35,Y35,U35,T35,S35,R35)*'1. Standard_Cost'!$B$29</f>
        <v>0</v>
      </c>
      <c r="AF35" s="84">
        <f t="shared" si="32"/>
        <v>0</v>
      </c>
      <c r="AG35" s="83"/>
      <c r="AH35" s="83"/>
      <c r="AI35" s="83"/>
      <c r="AJ35" s="87"/>
      <c r="AK35" s="87"/>
      <c r="AL35" s="87"/>
      <c r="AM35" s="84">
        <f>AG35*'1. Standard_Cost'!$B$25+'Incremental_Cost Year 7'!AH35*'1. Standard_Cost'!$C$25+'Incremental_Cost Year 7'!AI35*'1. Standard_Cost'!$D$25+'Incremental_Cost Year 7'!AJ35+'Incremental_Cost Year 7'!AL35+AK35</f>
        <v>0</v>
      </c>
      <c r="AN35" s="84">
        <f>AM35*'1. Standard_Cost'!$C$29</f>
        <v>0</v>
      </c>
      <c r="AO35" s="153"/>
      <c r="AP35" s="144"/>
      <c r="AQ35" s="113">
        <f t="shared" si="33"/>
        <v>0</v>
      </c>
      <c r="AR35" s="113">
        <f t="shared" si="34"/>
        <v>0</v>
      </c>
      <c r="AS35" s="113">
        <f t="shared" si="35"/>
        <v>0</v>
      </c>
      <c r="AT35" s="113">
        <f t="shared" si="36"/>
        <v>0</v>
      </c>
      <c r="AU35" s="154"/>
      <c r="AV35" s="154"/>
      <c r="AW35" s="154"/>
      <c r="AX35" s="154"/>
      <c r="AY35" s="154"/>
      <c r="AZ35" s="154"/>
      <c r="BA35" s="154"/>
      <c r="BB35" s="155">
        <f t="shared" si="37"/>
        <v>0</v>
      </c>
      <c r="BK35" s="322"/>
      <c r="BL35" s="322"/>
      <c r="BM35" s="322"/>
      <c r="BN35" s="322"/>
    </row>
    <row r="36" spans="1:66" s="28" customFormat="1" ht="94.5" outlineLevel="2">
      <c r="A36" s="73"/>
      <c r="B36" s="107"/>
      <c r="C36" s="108"/>
      <c r="D36" s="95"/>
      <c r="E36" s="183"/>
      <c r="F36" s="343">
        <v>2024</v>
      </c>
      <c r="G36" s="343">
        <v>2026</v>
      </c>
      <c r="H36" s="67" t="s">
        <v>694</v>
      </c>
      <c r="I36" s="87"/>
      <c r="J36" s="83"/>
      <c r="K36" s="83"/>
      <c r="L36" s="82" t="str">
        <f>IF(I36&lt;&gt;0,((VLOOKUP(I36,'1. Standard_Cost'!$B$4:$D$9,2)+VLOOKUP(I36,'1. Standard_Cost'!$B$4:$D$9,3))*J36*K36),"0")</f>
        <v>0</v>
      </c>
      <c r="M36" s="82">
        <f>L36*'1. Standard_Cost'!$F$4</f>
        <v>0</v>
      </c>
      <c r="N36" s="83"/>
      <c r="O36" s="83"/>
      <c r="P36" s="83"/>
      <c r="Q36" s="83"/>
      <c r="R36" s="84">
        <f>'1. Standard_Cost'!$B$13*N36*P36</f>
        <v>0</v>
      </c>
      <c r="S36" s="84">
        <f>N36*O36*P36*'1. Standard_Cost'!$C$13</f>
        <v>0</v>
      </c>
      <c r="T36" s="84">
        <f>N36*P36*Q36*'1. Standard_Cost'!$D$13</f>
        <v>0</v>
      </c>
      <c r="U36" s="84">
        <f>N36*O36*'1. Standard_Cost'!$E$13</f>
        <v>0</v>
      </c>
      <c r="V36" s="83"/>
      <c r="W36" s="83"/>
      <c r="X36" s="83"/>
      <c r="Y36" s="84">
        <f>+V36*((X36*'1. Standard_Cost'!$B$17)+(W36*X36*'1. Standard_Cost'!$C$17))</f>
        <v>0</v>
      </c>
      <c r="Z36" s="83"/>
      <c r="AA36" s="83"/>
      <c r="AB36" s="84">
        <f>+Z36*'1. Standard_Cost'!$B$21+AA36*'1. Standard_Cost'!$C$21</f>
        <v>0</v>
      </c>
      <c r="AC36" s="85"/>
      <c r="AD36" s="86"/>
      <c r="AE36" s="84">
        <f>SUM(AD36,AC36,AB36,Y36,U36,T36,S36,R36)*'1. Standard_Cost'!$B$29</f>
        <v>0</v>
      </c>
      <c r="AF36" s="84">
        <f t="shared" ref="AF36" si="38">SUM(AE36,AD36,AC36,AB36,Y36,U36,T36,S36,R36)</f>
        <v>0</v>
      </c>
      <c r="AG36" s="83"/>
      <c r="AH36" s="83"/>
      <c r="AI36" s="83"/>
      <c r="AJ36" s="87"/>
      <c r="AK36" s="87"/>
      <c r="AL36" s="87"/>
      <c r="AM36" s="84">
        <f>AG36*'1. Standard_Cost'!$B$25+'Incremental_Cost Year 7'!AH36*'1. Standard_Cost'!$C$25+'Incremental_Cost Year 7'!AI36*'1. Standard_Cost'!$D$25+'Incremental_Cost Year 7'!AJ36+'Incremental_Cost Year 7'!AL36+AK36</f>
        <v>0</v>
      </c>
      <c r="AN36" s="84">
        <f>AM36*'1. Standard_Cost'!$C$29</f>
        <v>0</v>
      </c>
      <c r="AO36" s="153"/>
      <c r="AP36" s="144"/>
      <c r="AQ36" s="113">
        <f t="shared" ref="AQ36" si="39">L36+M36</f>
        <v>0</v>
      </c>
      <c r="AR36" s="113">
        <f t="shared" ref="AR36" si="40">AF36</f>
        <v>0</v>
      </c>
      <c r="AS36" s="113">
        <f t="shared" ref="AS36" si="41">AM36+AN36</f>
        <v>0</v>
      </c>
      <c r="AT36" s="113">
        <f t="shared" ref="AT36" si="42">SUM(AQ36,AR36,AS36)</f>
        <v>0</v>
      </c>
      <c r="AU36" s="154"/>
      <c r="AV36" s="154"/>
      <c r="AW36" s="154"/>
      <c r="AX36" s="154"/>
      <c r="AY36" s="154"/>
      <c r="AZ36" s="154"/>
      <c r="BA36" s="154"/>
      <c r="BB36" s="155">
        <f t="shared" ref="BB36" si="43">SUM(AU36:BA36)-AT36</f>
        <v>0</v>
      </c>
      <c r="BK36" s="322"/>
      <c r="BL36" s="322"/>
      <c r="BM36" s="322"/>
      <c r="BN36" s="322"/>
    </row>
    <row r="37" spans="1:66" s="28" customFormat="1" ht="70.5" customHeight="1" outlineLevel="2">
      <c r="A37" s="73"/>
      <c r="B37" s="107"/>
      <c r="C37" s="108"/>
      <c r="D37" s="88"/>
      <c r="E37" s="184"/>
      <c r="F37" s="343" t="s">
        <v>550</v>
      </c>
      <c r="G37" s="343" t="s">
        <v>545</v>
      </c>
      <c r="H37" s="67" t="s">
        <v>695</v>
      </c>
      <c r="I37" s="87"/>
      <c r="J37" s="83"/>
      <c r="K37" s="83"/>
      <c r="L37" s="82" t="str">
        <f>IF(I37&lt;&gt;0,((VLOOKUP(I37,'1. Standard_Cost'!$B$4:$D$9,2)+VLOOKUP(I37,'1. Standard_Cost'!$B$4:$D$9,3))*J37*K37),"0")</f>
        <v>0</v>
      </c>
      <c r="M37" s="82">
        <f>L37*'1. Standard_Cost'!$F$4</f>
        <v>0</v>
      </c>
      <c r="N37" s="83"/>
      <c r="O37" s="83"/>
      <c r="P37" s="83"/>
      <c r="Q37" s="83"/>
      <c r="R37" s="84">
        <f>'1. Standard_Cost'!$B$13*N37*P37</f>
        <v>0</v>
      </c>
      <c r="S37" s="84">
        <f>N37*O37*P37*'1. Standard_Cost'!$C$13</f>
        <v>0</v>
      </c>
      <c r="T37" s="84">
        <f>N37*P37*Q37*'1. Standard_Cost'!$D$13</f>
        <v>0</v>
      </c>
      <c r="U37" s="84">
        <f>N37*O37*'1. Standard_Cost'!$E$13</f>
        <v>0</v>
      </c>
      <c r="V37" s="83"/>
      <c r="W37" s="83"/>
      <c r="X37" s="83"/>
      <c r="Y37" s="84">
        <f>+V37*((X37*'1. Standard_Cost'!$B$17)+(W37*X37*'1. Standard_Cost'!$C$17))</f>
        <v>0</v>
      </c>
      <c r="Z37" s="83"/>
      <c r="AA37" s="83"/>
      <c r="AB37" s="84">
        <f>+Z37*'1. Standard_Cost'!$B$21+AA37*'1. Standard_Cost'!$C$21</f>
        <v>0</v>
      </c>
      <c r="AC37" s="85"/>
      <c r="AD37" s="86"/>
      <c r="AE37" s="84">
        <f>SUM(AD37,AC37,AB37,Y37,U37,T37,S37,R37)*'1. Standard_Cost'!$B$29</f>
        <v>0</v>
      </c>
      <c r="AF37" s="84">
        <f t="shared" si="32"/>
        <v>0</v>
      </c>
      <c r="AG37" s="83"/>
      <c r="AH37" s="83"/>
      <c r="AI37" s="83"/>
      <c r="AJ37" s="87"/>
      <c r="AK37" s="87"/>
      <c r="AL37" s="87"/>
      <c r="AM37" s="84">
        <f>AG37*'1. Standard_Cost'!$B$25+'Incremental_Cost Year 7'!AH37*'1. Standard_Cost'!$C$25+'Incremental_Cost Year 7'!AI37*'1. Standard_Cost'!$D$25+'Incremental_Cost Year 7'!AJ37+'Incremental_Cost Year 7'!AL37+AK37</f>
        <v>0</v>
      </c>
      <c r="AN37" s="84">
        <f>AM37*'1. Standard_Cost'!$C$29</f>
        <v>0</v>
      </c>
      <c r="AO37" s="87"/>
      <c r="AP37" s="144"/>
      <c r="AQ37" s="113">
        <f t="shared" si="33"/>
        <v>0</v>
      </c>
      <c r="AR37" s="113">
        <f t="shared" si="34"/>
        <v>0</v>
      </c>
      <c r="AS37" s="113">
        <f t="shared" si="35"/>
        <v>0</v>
      </c>
      <c r="AT37" s="113">
        <f t="shared" si="36"/>
        <v>0</v>
      </c>
      <c r="AU37" s="154"/>
      <c r="AV37" s="154"/>
      <c r="AW37" s="154"/>
      <c r="AX37" s="154"/>
      <c r="AY37" s="154"/>
      <c r="AZ37" s="154"/>
      <c r="BA37" s="154"/>
      <c r="BB37" s="155">
        <f t="shared" si="37"/>
        <v>0</v>
      </c>
      <c r="BK37" s="322"/>
      <c r="BL37" s="322"/>
      <c r="BM37" s="322"/>
      <c r="BN37" s="322"/>
    </row>
    <row r="38" spans="1:66" s="28" customFormat="1" ht="78.75" outlineLevel="2">
      <c r="A38" s="73"/>
      <c r="B38" s="111"/>
      <c r="C38" s="302"/>
      <c r="D38" s="69" t="s">
        <v>683</v>
      </c>
      <c r="E38" s="69" t="s">
        <v>549</v>
      </c>
      <c r="F38" s="75">
        <v>2024</v>
      </c>
      <c r="G38" s="75">
        <v>2026</v>
      </c>
      <c r="H38" s="220" t="s">
        <v>174</v>
      </c>
      <c r="I38" s="156"/>
      <c r="J38" s="156"/>
      <c r="K38" s="156"/>
      <c r="L38" s="84">
        <f>SUM(L34:L37)</f>
        <v>0</v>
      </c>
      <c r="M38" s="84">
        <f>SUM(M34:M37)</f>
        <v>0</v>
      </c>
      <c r="N38" s="84"/>
      <c r="O38" s="156"/>
      <c r="P38" s="156"/>
      <c r="Q38" s="156"/>
      <c r="R38" s="84">
        <f>SUM(R34:R37)</f>
        <v>0</v>
      </c>
      <c r="S38" s="84">
        <f>SUM(S34:S37)</f>
        <v>0</v>
      </c>
      <c r="T38" s="84">
        <f>SUM(T34:T37)</f>
        <v>0</v>
      </c>
      <c r="U38" s="84">
        <f>SUM(U34:U37)</f>
        <v>0</v>
      </c>
      <c r="V38" s="156"/>
      <c r="W38" s="156"/>
      <c r="X38" s="156"/>
      <c r="Y38" s="84">
        <f>SUM(Y34:Y37)</f>
        <v>0</v>
      </c>
      <c r="Z38" s="156"/>
      <c r="AA38" s="156"/>
      <c r="AB38" s="84">
        <f>SUM(AB34:AB37)</f>
        <v>0</v>
      </c>
      <c r="AC38" s="84">
        <f>SUM(AC34:AC37)</f>
        <v>0</v>
      </c>
      <c r="AD38" s="84">
        <f>SUM(AD34:AD37)</f>
        <v>0</v>
      </c>
      <c r="AE38" s="84">
        <f>SUM(AE34:AE37)</f>
        <v>0</v>
      </c>
      <c r="AF38" s="84">
        <f>SUM(AF34:AF37)</f>
        <v>0</v>
      </c>
      <c r="AG38" s="156"/>
      <c r="AH38" s="156"/>
      <c r="AI38" s="156"/>
      <c r="AJ38" s="84">
        <f>SUM(AJ34:AJ37)</f>
        <v>0</v>
      </c>
      <c r="AK38" s="84">
        <f>SUM(AK34:AK37)</f>
        <v>0</v>
      </c>
      <c r="AL38" s="84">
        <f>SUM(AL34:AL37)</f>
        <v>0</v>
      </c>
      <c r="AM38" s="84">
        <f>SUM(AM34:AM37)</f>
        <v>0</v>
      </c>
      <c r="AN38" s="84">
        <f>SUM(AN34:AN37)</f>
        <v>0</v>
      </c>
      <c r="AO38" s="157"/>
      <c r="AP38" s="158"/>
      <c r="AQ38" s="84">
        <f t="shared" ref="AQ38:BB38" si="44">SUM(AQ34:AQ37)</f>
        <v>0</v>
      </c>
      <c r="AR38" s="84">
        <f t="shared" si="44"/>
        <v>0</v>
      </c>
      <c r="AS38" s="84">
        <f t="shared" si="44"/>
        <v>0</v>
      </c>
      <c r="AT38" s="84">
        <f t="shared" si="44"/>
        <v>0</v>
      </c>
      <c r="AU38" s="84">
        <f t="shared" si="44"/>
        <v>0</v>
      </c>
      <c r="AV38" s="84">
        <f t="shared" si="44"/>
        <v>0</v>
      </c>
      <c r="AW38" s="84">
        <f t="shared" si="44"/>
        <v>0</v>
      </c>
      <c r="AX38" s="84">
        <f t="shared" si="44"/>
        <v>0</v>
      </c>
      <c r="AY38" s="84">
        <f t="shared" si="44"/>
        <v>0</v>
      </c>
      <c r="AZ38" s="84">
        <f t="shared" si="44"/>
        <v>0</v>
      </c>
      <c r="BA38" s="84">
        <f t="shared" si="44"/>
        <v>0</v>
      </c>
      <c r="BB38" s="84">
        <f t="shared" si="44"/>
        <v>0</v>
      </c>
      <c r="BK38" s="322"/>
      <c r="BL38" s="322"/>
      <c r="BM38" s="322"/>
      <c r="BN38" s="322"/>
    </row>
    <row r="39" spans="1:66" s="28" customFormat="1" ht="157.5" outlineLevel="2">
      <c r="A39" s="73"/>
      <c r="B39" s="107"/>
      <c r="C39" s="108"/>
      <c r="D39" s="88"/>
      <c r="E39" s="183"/>
      <c r="F39" s="343" t="s">
        <v>542</v>
      </c>
      <c r="G39" s="343" t="s">
        <v>550</v>
      </c>
      <c r="H39" s="70" t="s">
        <v>614</v>
      </c>
      <c r="I39" s="87"/>
      <c r="J39" s="83"/>
      <c r="K39" s="83"/>
      <c r="L39" s="82" t="str">
        <f>IF(I39&lt;&gt;0,((VLOOKUP(I39,'1. Standard_Cost'!$B$4:$D$9,2)+VLOOKUP(I39,'1. Standard_Cost'!$B$4:$D$9,3))*J39*K39),"0")</f>
        <v>0</v>
      </c>
      <c r="M39" s="82">
        <f>L39*'1. Standard_Cost'!$F$4</f>
        <v>0</v>
      </c>
      <c r="N39" s="83"/>
      <c r="O39" s="83"/>
      <c r="P39" s="83"/>
      <c r="Q39" s="83"/>
      <c r="R39" s="84">
        <f>'1. Standard_Cost'!$B$13*N39*P39</f>
        <v>0</v>
      </c>
      <c r="S39" s="84">
        <f>N39*O39*P39*'1. Standard_Cost'!$C$13</f>
        <v>0</v>
      </c>
      <c r="T39" s="84">
        <f>N39*P39*Q39*'1. Standard_Cost'!$D$13</f>
        <v>0</v>
      </c>
      <c r="U39" s="84">
        <f>N39*O39*'1. Standard_Cost'!$E$13</f>
        <v>0</v>
      </c>
      <c r="V39" s="83"/>
      <c r="W39" s="83"/>
      <c r="X39" s="83"/>
      <c r="Y39" s="84">
        <f>+V39*((X39*'1. Standard_Cost'!$B$17)+(W39*X39*'1. Standard_Cost'!$C$17))</f>
        <v>0</v>
      </c>
      <c r="Z39" s="83"/>
      <c r="AA39" s="83"/>
      <c r="AB39" s="84">
        <f>+Z39*'1. Standard_Cost'!$B$21+AA39*'1. Standard_Cost'!$C$21</f>
        <v>0</v>
      </c>
      <c r="AC39" s="85"/>
      <c r="AD39" s="86"/>
      <c r="AE39" s="84">
        <f>SUM(AD39,AC39,AB39,Y39,U39,T39,S39,R39)*'1. Standard_Cost'!$B$29</f>
        <v>0</v>
      </c>
      <c r="AF39" s="84">
        <f t="shared" ref="AF39:AF40" si="45">SUM(AE39,AD39,AC39,AB39,Y39,U39,T39,S39,R39)</f>
        <v>0</v>
      </c>
      <c r="AG39" s="83"/>
      <c r="AH39" s="83"/>
      <c r="AI39" s="83"/>
      <c r="AJ39" s="87"/>
      <c r="AK39" s="87"/>
      <c r="AL39" s="87"/>
      <c r="AM39" s="84">
        <f>AG39*'1. Standard_Cost'!$B$25+'Incremental_Cost Year 7'!AH39*'1. Standard_Cost'!$C$25+'Incremental_Cost Year 7'!AI39*'1. Standard_Cost'!$D$25+'Incremental_Cost Year 7'!AJ39+'Incremental_Cost Year 7'!AL39+AK39</f>
        <v>0</v>
      </c>
      <c r="AN39" s="84">
        <f>AM39*'1. Standard_Cost'!$C$29</f>
        <v>0</v>
      </c>
      <c r="AO39" s="87"/>
      <c r="AP39" s="144"/>
      <c r="AQ39" s="113">
        <f t="shared" ref="AQ39:AQ44" si="46">L39+M39</f>
        <v>0</v>
      </c>
      <c r="AR39" s="113">
        <f t="shared" ref="AR39:AR44" si="47">AF39</f>
        <v>0</v>
      </c>
      <c r="AS39" s="113">
        <f t="shared" ref="AS39:AS44" si="48">AM39+AN39</f>
        <v>0</v>
      </c>
      <c r="AT39" s="113">
        <f t="shared" ref="AT39:AT44" si="49">SUM(AQ39,AR39,AS39)</f>
        <v>0</v>
      </c>
      <c r="AU39" s="154"/>
      <c r="AV39" s="154"/>
      <c r="AW39" s="154"/>
      <c r="AX39" s="154"/>
      <c r="AY39" s="154"/>
      <c r="AZ39" s="154"/>
      <c r="BA39" s="154"/>
      <c r="BB39" s="155">
        <f t="shared" ref="BB39:BB44" si="50">SUM(AU39:BA39)-AT39</f>
        <v>0</v>
      </c>
      <c r="BK39" s="322"/>
      <c r="BL39" s="322"/>
      <c r="BM39" s="322"/>
      <c r="BN39" s="322"/>
    </row>
    <row r="40" spans="1:66" s="28" customFormat="1" ht="57.75" customHeight="1" outlineLevel="2">
      <c r="A40" s="73"/>
      <c r="B40" s="107"/>
      <c r="C40" s="108"/>
      <c r="D40" s="88"/>
      <c r="E40" s="183"/>
      <c r="F40" s="343" t="s">
        <v>542</v>
      </c>
      <c r="G40" s="343" t="s">
        <v>542</v>
      </c>
      <c r="H40" s="70" t="s">
        <v>615</v>
      </c>
      <c r="I40" s="87"/>
      <c r="J40" s="83"/>
      <c r="K40" s="83"/>
      <c r="L40" s="82" t="str">
        <f>IF(I40&lt;&gt;0,((VLOOKUP(I40,'1. Standard_Cost'!$B$4:$D$9,2)+VLOOKUP(I40,'1. Standard_Cost'!$B$4:$D$9,3))*J40*K40),"0")</f>
        <v>0</v>
      </c>
      <c r="M40" s="82">
        <f>L40*'1. Standard_Cost'!$F$4</f>
        <v>0</v>
      </c>
      <c r="N40" s="83"/>
      <c r="O40" s="83"/>
      <c r="P40" s="83"/>
      <c r="Q40" s="83"/>
      <c r="R40" s="84">
        <f>'1. Standard_Cost'!$B$13*N40*P40</f>
        <v>0</v>
      </c>
      <c r="S40" s="84">
        <f>N40*O40*P40*'1. Standard_Cost'!$C$13</f>
        <v>0</v>
      </c>
      <c r="T40" s="84">
        <f>N40*P40*Q40*'1. Standard_Cost'!$D$13</f>
        <v>0</v>
      </c>
      <c r="U40" s="84">
        <f>N40*O40*'1. Standard_Cost'!$E$13</f>
        <v>0</v>
      </c>
      <c r="V40" s="83"/>
      <c r="W40" s="83"/>
      <c r="X40" s="83"/>
      <c r="Y40" s="84">
        <f>+V40*((X40*'1. Standard_Cost'!$B$17)+(W40*X40*'1. Standard_Cost'!$C$17))</f>
        <v>0</v>
      </c>
      <c r="Z40" s="83"/>
      <c r="AA40" s="83"/>
      <c r="AB40" s="84">
        <f>+Z40*'1. Standard_Cost'!$B$21+AA40*'1. Standard_Cost'!$C$21</f>
        <v>0</v>
      </c>
      <c r="AC40" s="85"/>
      <c r="AD40" s="86"/>
      <c r="AE40" s="84">
        <f>SUM(AD40,AC40,AB40,Y40,U40,T40,S40,R40)*'1. Standard_Cost'!$B$29</f>
        <v>0</v>
      </c>
      <c r="AF40" s="84">
        <f t="shared" si="45"/>
        <v>0</v>
      </c>
      <c r="AG40" s="83"/>
      <c r="AH40" s="83"/>
      <c r="AI40" s="83"/>
      <c r="AJ40" s="87"/>
      <c r="AK40" s="87"/>
      <c r="AL40" s="87"/>
      <c r="AM40" s="84">
        <f>AG40*'1. Standard_Cost'!$B$25+'Incremental_Cost Year 7'!AH40*'1. Standard_Cost'!$C$25+'Incremental_Cost Year 7'!AI40*'1. Standard_Cost'!$D$25+'Incremental_Cost Year 7'!AJ40+'Incremental_Cost Year 7'!AL40+AK40</f>
        <v>0</v>
      </c>
      <c r="AN40" s="84">
        <f>AM40*'1. Standard_Cost'!$C$29</f>
        <v>0</v>
      </c>
      <c r="AO40" s="87"/>
      <c r="AP40" s="144"/>
      <c r="AQ40" s="113">
        <f t="shared" si="46"/>
        <v>0</v>
      </c>
      <c r="AR40" s="113">
        <f t="shared" si="47"/>
        <v>0</v>
      </c>
      <c r="AS40" s="113">
        <f t="shared" si="48"/>
        <v>0</v>
      </c>
      <c r="AT40" s="113">
        <f t="shared" si="49"/>
        <v>0</v>
      </c>
      <c r="AU40" s="154"/>
      <c r="AV40" s="154"/>
      <c r="AW40" s="154"/>
      <c r="AX40" s="154"/>
      <c r="AY40" s="154"/>
      <c r="AZ40" s="154"/>
      <c r="BA40" s="154"/>
      <c r="BB40" s="155">
        <f t="shared" si="50"/>
        <v>0</v>
      </c>
      <c r="BD40" s="322"/>
      <c r="BE40" s="322"/>
      <c r="BF40" s="322"/>
      <c r="BG40" s="322"/>
      <c r="BH40" s="322"/>
      <c r="BK40" s="322"/>
      <c r="BL40" s="322"/>
      <c r="BM40" s="322"/>
      <c r="BN40" s="322"/>
    </row>
    <row r="41" spans="1:66" s="28" customFormat="1" ht="88.9" customHeight="1" outlineLevel="2">
      <c r="A41" s="73"/>
      <c r="B41" s="107"/>
      <c r="C41" s="108"/>
      <c r="D41" s="88"/>
      <c r="E41" s="183"/>
      <c r="F41" s="343">
        <v>2024</v>
      </c>
      <c r="G41" s="343">
        <v>2025</v>
      </c>
      <c r="H41" s="70" t="s">
        <v>616</v>
      </c>
      <c r="I41" s="87"/>
      <c r="J41" s="83"/>
      <c r="K41" s="83"/>
      <c r="L41" s="82" t="str">
        <f>IF(I41&lt;&gt;0,((VLOOKUP(I41,'1. Standard_Cost'!$B$4:$D$9,2)+VLOOKUP(I41,'1. Standard_Cost'!$B$4:$D$9,3))*J41*K41),"0")</f>
        <v>0</v>
      </c>
      <c r="M41" s="82">
        <f>L41*'1. Standard_Cost'!$F$4</f>
        <v>0</v>
      </c>
      <c r="N41" s="83"/>
      <c r="O41" s="83"/>
      <c r="P41" s="83"/>
      <c r="Q41" s="83"/>
      <c r="R41" s="84">
        <f>'1. Standard_Cost'!$B$13*N41*P41</f>
        <v>0</v>
      </c>
      <c r="S41" s="84">
        <f>N41*O41*P41*'1. Standard_Cost'!$C$13</f>
        <v>0</v>
      </c>
      <c r="T41" s="84">
        <f>N41*P41*Q41*'1. Standard_Cost'!$D$13</f>
        <v>0</v>
      </c>
      <c r="U41" s="84">
        <f>N41*O41*'1. Standard_Cost'!$E$13</f>
        <v>0</v>
      </c>
      <c r="V41" s="83"/>
      <c r="W41" s="83"/>
      <c r="X41" s="83"/>
      <c r="Y41" s="84">
        <f>+V41*((X41*'1. Standard_Cost'!$B$17)+(W41*X41*'1. Standard_Cost'!$C$17))</f>
        <v>0</v>
      </c>
      <c r="Z41" s="83"/>
      <c r="AA41" s="83"/>
      <c r="AB41" s="84">
        <f>+Z41*'1. Standard_Cost'!$B$21+AA41*'1. Standard_Cost'!$C$21</f>
        <v>0</v>
      </c>
      <c r="AC41" s="85"/>
      <c r="AD41" s="86"/>
      <c r="AE41" s="84">
        <f>SUM(AD41,AC41,AB41,Y41,U41,T41,S41,R41)*'1. Standard_Cost'!$B$29</f>
        <v>0</v>
      </c>
      <c r="AF41" s="84">
        <f>SUM(AE41,AD41,AC41,AB41,Y41,U41,T41,S41,R41)</f>
        <v>0</v>
      </c>
      <c r="AG41" s="83"/>
      <c r="AH41" s="83"/>
      <c r="AI41" s="83"/>
      <c r="AJ41" s="87"/>
      <c r="AK41" s="87"/>
      <c r="AL41" s="87"/>
      <c r="AM41" s="84">
        <f>AG41*'1. Standard_Cost'!$B$25+'Incremental_Cost Year 7'!AH41*'1. Standard_Cost'!$C$25+'Incremental_Cost Year 7'!AI41*'1. Standard_Cost'!$D$25+'Incremental_Cost Year 7'!AJ41+'Incremental_Cost Year 7'!AL41+AK41</f>
        <v>0</v>
      </c>
      <c r="AN41" s="84">
        <f>AM41*'1. Standard_Cost'!$C$29</f>
        <v>0</v>
      </c>
      <c r="AO41" s="87"/>
      <c r="AP41" s="144"/>
      <c r="AQ41" s="113">
        <f t="shared" si="46"/>
        <v>0</v>
      </c>
      <c r="AR41" s="113">
        <f t="shared" si="47"/>
        <v>0</v>
      </c>
      <c r="AS41" s="113">
        <f t="shared" si="48"/>
        <v>0</v>
      </c>
      <c r="AT41" s="113">
        <f t="shared" si="49"/>
        <v>0</v>
      </c>
      <c r="AU41" s="154"/>
      <c r="AV41" s="154"/>
      <c r="AW41" s="154"/>
      <c r="AX41" s="154"/>
      <c r="AY41" s="154"/>
      <c r="AZ41" s="154"/>
      <c r="BA41" s="154"/>
      <c r="BB41" s="155">
        <f t="shared" si="50"/>
        <v>0</v>
      </c>
      <c r="BD41" s="322"/>
      <c r="BE41" s="322"/>
      <c r="BF41" s="322"/>
      <c r="BG41" s="322"/>
      <c r="BH41" s="322"/>
      <c r="BK41" s="322"/>
      <c r="BL41" s="322"/>
      <c r="BM41" s="322"/>
      <c r="BN41" s="322"/>
    </row>
    <row r="42" spans="1:66" s="28" customFormat="1" ht="134.44999999999999" customHeight="1" outlineLevel="2">
      <c r="A42" s="73"/>
      <c r="B42" s="107"/>
      <c r="C42" s="108"/>
      <c r="D42" s="88"/>
      <c r="E42" s="183"/>
      <c r="F42" s="343" t="s">
        <v>542</v>
      </c>
      <c r="G42" s="343" t="s">
        <v>550</v>
      </c>
      <c r="H42" s="70" t="s">
        <v>617</v>
      </c>
      <c r="I42" s="87"/>
      <c r="J42" s="83"/>
      <c r="K42" s="83"/>
      <c r="L42" s="82" t="str">
        <f>IF(I42&lt;&gt;0,((VLOOKUP(I42,'1. Standard_Cost'!$B$4:$D$9,2)+VLOOKUP(I42,'1. Standard_Cost'!$B$4:$D$9,3))*J42*K42),"0")</f>
        <v>0</v>
      </c>
      <c r="M42" s="82">
        <f>L42*'1. Standard_Cost'!$F$4</f>
        <v>0</v>
      </c>
      <c r="N42" s="83"/>
      <c r="O42" s="83"/>
      <c r="P42" s="83"/>
      <c r="Q42" s="83"/>
      <c r="R42" s="84">
        <f>'1. Standard_Cost'!$B$13*N42*P42</f>
        <v>0</v>
      </c>
      <c r="S42" s="84">
        <f>N42*O42*P42*'1. Standard_Cost'!$C$13</f>
        <v>0</v>
      </c>
      <c r="T42" s="84">
        <f>N42*P42*Q42*'1. Standard_Cost'!$D$13</f>
        <v>0</v>
      </c>
      <c r="U42" s="84">
        <f>N42*O42*'1. Standard_Cost'!$E$13</f>
        <v>0</v>
      </c>
      <c r="V42" s="83"/>
      <c r="W42" s="83"/>
      <c r="X42" s="83"/>
      <c r="Y42" s="84">
        <f>+V42*((X42*'1. Standard_Cost'!$B$17)+(W42*X42*'1. Standard_Cost'!$C$17))</f>
        <v>0</v>
      </c>
      <c r="Z42" s="83"/>
      <c r="AA42" s="83"/>
      <c r="AB42" s="84">
        <f>+Z42*'1. Standard_Cost'!$B$21+AA42*'1. Standard_Cost'!$C$21</f>
        <v>0</v>
      </c>
      <c r="AC42" s="85"/>
      <c r="AD42" s="86"/>
      <c r="AE42" s="84">
        <f>SUM(AD42,AC42,AB42,Y42,U42,T42,S42,R42)*'1. Standard_Cost'!$B$29</f>
        <v>0</v>
      </c>
      <c r="AF42" s="84">
        <f>SUM(AE42,AD42,AC42,AB42,Y42,U42,T42,S42,R42)</f>
        <v>0</v>
      </c>
      <c r="AG42" s="83"/>
      <c r="AH42" s="83"/>
      <c r="AI42" s="83"/>
      <c r="AJ42" s="87"/>
      <c r="AK42" s="87"/>
      <c r="AL42" s="87"/>
      <c r="AM42" s="84">
        <f>AG42*'1. Standard_Cost'!$B$25+'Incremental_Cost Year 7'!AH42*'1. Standard_Cost'!$C$25+'Incremental_Cost Year 7'!AI42*'1. Standard_Cost'!$D$25+'Incremental_Cost Year 7'!AJ42+'Incremental_Cost Year 7'!AL42+AK42</f>
        <v>0</v>
      </c>
      <c r="AN42" s="84">
        <f>AM42*'1. Standard_Cost'!$C$29</f>
        <v>0</v>
      </c>
      <c r="AO42" s="87"/>
      <c r="AP42" s="144"/>
      <c r="AQ42" s="113">
        <f t="shared" si="46"/>
        <v>0</v>
      </c>
      <c r="AR42" s="113">
        <f t="shared" si="47"/>
        <v>0</v>
      </c>
      <c r="AS42" s="113">
        <f t="shared" si="48"/>
        <v>0</v>
      </c>
      <c r="AT42" s="113">
        <f t="shared" si="49"/>
        <v>0</v>
      </c>
      <c r="AU42" s="154"/>
      <c r="AV42" s="154"/>
      <c r="AW42" s="154"/>
      <c r="AX42" s="154"/>
      <c r="AY42" s="154"/>
      <c r="AZ42" s="154"/>
      <c r="BA42" s="154"/>
      <c r="BB42" s="155">
        <f t="shared" si="50"/>
        <v>0</v>
      </c>
      <c r="BD42" s="322"/>
      <c r="BE42" s="322"/>
      <c r="BF42" s="322"/>
      <c r="BG42" s="322"/>
      <c r="BH42" s="322"/>
      <c r="BK42" s="322"/>
      <c r="BL42" s="322"/>
      <c r="BM42" s="322"/>
      <c r="BN42" s="322"/>
    </row>
    <row r="43" spans="1:66" s="28" customFormat="1" ht="141.75" outlineLevel="2">
      <c r="A43" s="73"/>
      <c r="B43" s="107"/>
      <c r="C43" s="108"/>
      <c r="D43" s="88"/>
      <c r="E43" s="183"/>
      <c r="F43" s="343" t="s">
        <v>541</v>
      </c>
      <c r="G43" s="343">
        <v>2026</v>
      </c>
      <c r="H43" s="70" t="s">
        <v>618</v>
      </c>
      <c r="I43" s="87"/>
      <c r="J43" s="83"/>
      <c r="K43" s="83"/>
      <c r="L43" s="82" t="str">
        <f>IF(I43&lt;&gt;0,((VLOOKUP(I43,'1. Standard_Cost'!$B$4:$D$9,2)+VLOOKUP(I43,'1. Standard_Cost'!$B$4:$D$9,3))*J43*K43),"0")</f>
        <v>0</v>
      </c>
      <c r="M43" s="82">
        <f>L43*'1. Standard_Cost'!$F$4</f>
        <v>0</v>
      </c>
      <c r="N43" s="83"/>
      <c r="O43" s="83"/>
      <c r="P43" s="83"/>
      <c r="Q43" s="83"/>
      <c r="R43" s="84">
        <f>'1. Standard_Cost'!$B$13*N43*P43</f>
        <v>0</v>
      </c>
      <c r="S43" s="84">
        <f>N43*O43*P43*'1. Standard_Cost'!$C$13</f>
        <v>0</v>
      </c>
      <c r="T43" s="84">
        <f>N43*P43*Q43*'1. Standard_Cost'!$D$13</f>
        <v>0</v>
      </c>
      <c r="U43" s="84">
        <f>N43*O43*'1. Standard_Cost'!$E$13</f>
        <v>0</v>
      </c>
      <c r="V43" s="83"/>
      <c r="W43" s="83"/>
      <c r="X43" s="83"/>
      <c r="Y43" s="84">
        <f>+V43*((X43*'1. Standard_Cost'!$B$17)+(W43*X43*'1. Standard_Cost'!$C$17))</f>
        <v>0</v>
      </c>
      <c r="Z43" s="83"/>
      <c r="AA43" s="83"/>
      <c r="AB43" s="84">
        <f>+Z43*'1. Standard_Cost'!$B$21+AA43*'1. Standard_Cost'!$C$21</f>
        <v>0</v>
      </c>
      <c r="AC43" s="85"/>
      <c r="AD43" s="86"/>
      <c r="AE43" s="84">
        <f>SUM(AD43,AC43,AB43,Y43,U43,T43,S43,R43)*'1. Standard_Cost'!$B$29</f>
        <v>0</v>
      </c>
      <c r="AF43" s="84">
        <f>SUM(AE43,AD43,AC43,AB43,Y43,U43,T43,S43,R43)</f>
        <v>0</v>
      </c>
      <c r="AG43" s="83"/>
      <c r="AH43" s="83"/>
      <c r="AI43" s="83"/>
      <c r="AJ43" s="87"/>
      <c r="AK43" s="87"/>
      <c r="AL43" s="87"/>
      <c r="AM43" s="84">
        <f>AG43*'1. Standard_Cost'!$B$25+'Incremental_Cost Year 7'!AH43*'1. Standard_Cost'!$C$25+'Incremental_Cost Year 7'!AI43*'1. Standard_Cost'!$D$25+'Incremental_Cost Year 7'!AJ43+'Incremental_Cost Year 7'!AL43+AK43</f>
        <v>0</v>
      </c>
      <c r="AN43" s="84">
        <f>AM43*'1. Standard_Cost'!$C$29</f>
        <v>0</v>
      </c>
      <c r="AO43" s="87"/>
      <c r="AP43" s="144"/>
      <c r="AQ43" s="113">
        <f t="shared" si="46"/>
        <v>0</v>
      </c>
      <c r="AR43" s="113">
        <f t="shared" si="47"/>
        <v>0</v>
      </c>
      <c r="AS43" s="113">
        <f t="shared" si="48"/>
        <v>0</v>
      </c>
      <c r="AT43" s="113">
        <f t="shared" si="49"/>
        <v>0</v>
      </c>
      <c r="AU43" s="154"/>
      <c r="AV43" s="154"/>
      <c r="AW43" s="154"/>
      <c r="AX43" s="154"/>
      <c r="AY43" s="154"/>
      <c r="AZ43" s="154"/>
      <c r="BA43" s="154"/>
      <c r="BB43" s="155">
        <f t="shared" si="50"/>
        <v>0</v>
      </c>
      <c r="BD43" s="322"/>
      <c r="BE43" s="322"/>
      <c r="BF43" s="322"/>
      <c r="BG43" s="322"/>
      <c r="BH43" s="322"/>
      <c r="BK43" s="322"/>
      <c r="BL43" s="322"/>
      <c r="BM43" s="322"/>
      <c r="BN43" s="322"/>
    </row>
    <row r="44" spans="1:66" s="28" customFormat="1" ht="78.75" outlineLevel="2">
      <c r="A44" s="73"/>
      <c r="B44" s="107"/>
      <c r="C44" s="108"/>
      <c r="D44" s="88"/>
      <c r="E44" s="183"/>
      <c r="F44" s="343">
        <v>2024</v>
      </c>
      <c r="G44" s="343">
        <v>2026</v>
      </c>
      <c r="H44" s="70" t="s">
        <v>696</v>
      </c>
      <c r="I44" s="87"/>
      <c r="J44" s="254"/>
      <c r="K44" s="83"/>
      <c r="L44" s="82" t="str">
        <f>IF(I44&lt;&gt;0,((VLOOKUP(I44,'1. Standard_Cost'!$B$4:$D$9,2)+VLOOKUP(I44,'1. Standard_Cost'!$B$4:$D$9,3))*J44*K44),"0")</f>
        <v>0</v>
      </c>
      <c r="M44" s="82">
        <f>L44*'1. Standard_Cost'!$F$4</f>
        <v>0</v>
      </c>
      <c r="N44" s="83"/>
      <c r="O44" s="83"/>
      <c r="P44" s="83"/>
      <c r="Q44" s="83"/>
      <c r="R44" s="84">
        <f>'1. Standard_Cost'!$B$13*N44*P44</f>
        <v>0</v>
      </c>
      <c r="S44" s="84">
        <f>N44*O44*P44*'1. Standard_Cost'!$C$13</f>
        <v>0</v>
      </c>
      <c r="T44" s="84">
        <f>N44*P44*Q44*'1. Standard_Cost'!$D$13</f>
        <v>0</v>
      </c>
      <c r="U44" s="84">
        <f>N44*O44*'1. Standard_Cost'!$E$13</f>
        <v>0</v>
      </c>
      <c r="V44" s="83"/>
      <c r="W44" s="83"/>
      <c r="X44" s="83"/>
      <c r="Y44" s="84">
        <f>+V44*((X44*'1. Standard_Cost'!$B$17)+(W44*X44*'1. Standard_Cost'!$C$17))</f>
        <v>0</v>
      </c>
      <c r="Z44" s="83"/>
      <c r="AA44" s="83"/>
      <c r="AB44" s="84">
        <f>+Z44*'1. Standard_Cost'!$B$21+AA44*'1. Standard_Cost'!$C$21</f>
        <v>0</v>
      </c>
      <c r="AC44" s="85"/>
      <c r="AD44" s="86"/>
      <c r="AE44" s="84">
        <f>SUM(AD44,AC44,AB44,Y44,U44,T44,S44,R44)*'1. Standard_Cost'!$B$29</f>
        <v>0</v>
      </c>
      <c r="AF44" s="84">
        <f>SUM(AE44,AD44,AC44,AB44,Y44,U44,T44,S44,R44)</f>
        <v>0</v>
      </c>
      <c r="AG44" s="83"/>
      <c r="AH44" s="83"/>
      <c r="AI44" s="83"/>
      <c r="AJ44" s="87"/>
      <c r="AK44" s="87"/>
      <c r="AL44" s="87"/>
      <c r="AM44" s="84">
        <f>AG44*'1. Standard_Cost'!$B$25+'Incremental_Cost Year 7'!AH44*'1. Standard_Cost'!$C$25+'Incremental_Cost Year 7'!AI44*'1. Standard_Cost'!$D$25+'Incremental_Cost Year 7'!AJ44+'Incremental_Cost Year 7'!AL44+AK44</f>
        <v>0</v>
      </c>
      <c r="AN44" s="84">
        <f>AM44*'1. Standard_Cost'!$C$29</f>
        <v>0</v>
      </c>
      <c r="AO44" s="87"/>
      <c r="AP44" s="144"/>
      <c r="AQ44" s="113">
        <f t="shared" si="46"/>
        <v>0</v>
      </c>
      <c r="AR44" s="113">
        <f t="shared" si="47"/>
        <v>0</v>
      </c>
      <c r="AS44" s="113">
        <f t="shared" si="48"/>
        <v>0</v>
      </c>
      <c r="AT44" s="113">
        <f t="shared" si="49"/>
        <v>0</v>
      </c>
      <c r="AU44" s="154"/>
      <c r="AV44" s="154"/>
      <c r="AW44" s="154"/>
      <c r="AX44" s="154"/>
      <c r="AY44" s="154"/>
      <c r="AZ44" s="154"/>
      <c r="BA44" s="154"/>
      <c r="BB44" s="155">
        <f t="shared" si="50"/>
        <v>0</v>
      </c>
      <c r="BD44" s="322"/>
      <c r="BE44" s="322"/>
      <c r="BF44" s="322"/>
      <c r="BG44" s="322"/>
      <c r="BH44" s="322"/>
      <c r="BK44" s="322"/>
      <c r="BL44" s="322"/>
      <c r="BM44" s="322"/>
      <c r="BN44" s="322"/>
    </row>
    <row r="45" spans="1:66" s="28" customFormat="1" ht="78.75" outlineLevel="1">
      <c r="A45" s="73"/>
      <c r="B45" s="181"/>
      <c r="C45" s="252"/>
      <c r="D45" s="293" t="s">
        <v>552</v>
      </c>
      <c r="E45" s="197" t="s">
        <v>551</v>
      </c>
      <c r="F45" s="75">
        <v>2024</v>
      </c>
      <c r="G45" s="75">
        <v>2026</v>
      </c>
      <c r="H45" s="220" t="s">
        <v>194</v>
      </c>
      <c r="I45" s="156"/>
      <c r="J45" s="156"/>
      <c r="K45" s="156"/>
      <c r="L45" s="84">
        <f>SUM(L39:L44)</f>
        <v>0</v>
      </c>
      <c r="M45" s="84">
        <f>SUM(M39:M44)</f>
        <v>0</v>
      </c>
      <c r="N45" s="84"/>
      <c r="O45" s="156"/>
      <c r="P45" s="156"/>
      <c r="Q45" s="156"/>
      <c r="R45" s="84">
        <f>SUM(R39:R44)</f>
        <v>0</v>
      </c>
      <c r="S45" s="84">
        <f>SUM(S39:S44)</f>
        <v>0</v>
      </c>
      <c r="T45" s="84">
        <f>SUM(T39:T44)</f>
        <v>0</v>
      </c>
      <c r="U45" s="84">
        <f>SUM(U39:U44)</f>
        <v>0</v>
      </c>
      <c r="V45" s="156"/>
      <c r="W45" s="156"/>
      <c r="X45" s="156"/>
      <c r="Y45" s="84">
        <f>SUM(Y39:Y44)</f>
        <v>0</v>
      </c>
      <c r="Z45" s="156"/>
      <c r="AA45" s="156"/>
      <c r="AB45" s="84">
        <f t="shared" ref="AB45:AF45" si="51">SUM(AB39:AB44)</f>
        <v>0</v>
      </c>
      <c r="AC45" s="84">
        <f t="shared" si="51"/>
        <v>0</v>
      </c>
      <c r="AD45" s="84">
        <f t="shared" si="51"/>
        <v>0</v>
      </c>
      <c r="AE45" s="84">
        <f t="shared" si="51"/>
        <v>0</v>
      </c>
      <c r="AF45" s="84">
        <f t="shared" si="51"/>
        <v>0</v>
      </c>
      <c r="AG45" s="156"/>
      <c r="AH45" s="156"/>
      <c r="AI45" s="156"/>
      <c r="AJ45" s="84">
        <f>SUM(AJ39:AJ44)</f>
        <v>0</v>
      </c>
      <c r="AK45" s="84">
        <f>SUM(AK39:AK44)</f>
        <v>0</v>
      </c>
      <c r="AL45" s="84">
        <f>SUM(AL39:AL44)</f>
        <v>0</v>
      </c>
      <c r="AM45" s="84">
        <f>SUM(AM39:AM44)</f>
        <v>0</v>
      </c>
      <c r="AN45" s="84">
        <f>SUM(AN39:AN44)</f>
        <v>0</v>
      </c>
      <c r="AO45" s="157"/>
      <c r="AP45" s="158"/>
      <c r="AQ45" s="84">
        <f t="shared" ref="AQ45:BB45" si="52">SUM(AQ39:AQ44)</f>
        <v>0</v>
      </c>
      <c r="AR45" s="84">
        <f t="shared" si="52"/>
        <v>0</v>
      </c>
      <c r="AS45" s="84">
        <f t="shared" si="52"/>
        <v>0</v>
      </c>
      <c r="AT45" s="84">
        <f t="shared" si="52"/>
        <v>0</v>
      </c>
      <c r="AU45" s="84">
        <f t="shared" si="52"/>
        <v>0</v>
      </c>
      <c r="AV45" s="84">
        <f t="shared" si="52"/>
        <v>0</v>
      </c>
      <c r="AW45" s="84">
        <f t="shared" si="52"/>
        <v>0</v>
      </c>
      <c r="AX45" s="84">
        <f t="shared" si="52"/>
        <v>0</v>
      </c>
      <c r="AY45" s="84">
        <f t="shared" si="52"/>
        <v>0</v>
      </c>
      <c r="AZ45" s="84">
        <f t="shared" si="52"/>
        <v>0</v>
      </c>
      <c r="BA45" s="84">
        <f t="shared" si="52"/>
        <v>0</v>
      </c>
      <c r="BB45" s="84">
        <f t="shared" si="52"/>
        <v>0</v>
      </c>
      <c r="BK45" s="322"/>
      <c r="BL45" s="322"/>
      <c r="BM45" s="322"/>
      <c r="BN45" s="322"/>
    </row>
    <row r="46" spans="1:66" s="28" customFormat="1" ht="63" outlineLevel="1">
      <c r="A46" s="73"/>
      <c r="B46" s="181"/>
      <c r="C46" s="188"/>
      <c r="D46" s="188"/>
      <c r="E46" s="309"/>
      <c r="F46" s="343" t="s">
        <v>542</v>
      </c>
      <c r="G46" s="343" t="s">
        <v>544</v>
      </c>
      <c r="H46" s="327" t="s">
        <v>619</v>
      </c>
      <c r="I46" s="87"/>
      <c r="J46" s="83"/>
      <c r="K46" s="83"/>
      <c r="L46" s="82" t="str">
        <f>IF(I46&lt;&gt;0,((VLOOKUP(I46,'1. Standard_Cost'!$B$4:$D$9,2)+VLOOKUP(I46,'1. Standard_Cost'!$B$4:$D$9,3))*J46*K46),"0")</f>
        <v>0</v>
      </c>
      <c r="M46" s="82">
        <f>L46*'1. Standard_Cost'!$F$4</f>
        <v>0</v>
      </c>
      <c r="N46" s="83"/>
      <c r="O46" s="83"/>
      <c r="P46" s="83"/>
      <c r="Q46" s="83"/>
      <c r="R46" s="84">
        <f>'1. Standard_Cost'!$B$13*N46*P46</f>
        <v>0</v>
      </c>
      <c r="S46" s="84">
        <f>N46*O46*P46*'1. Standard_Cost'!$C$13</f>
        <v>0</v>
      </c>
      <c r="T46" s="84">
        <f>N46*P46*Q46*'1. Standard_Cost'!$D$13</f>
        <v>0</v>
      </c>
      <c r="U46" s="84">
        <f>N46*O46*'1. Standard_Cost'!$E$13</f>
        <v>0</v>
      </c>
      <c r="V46" s="83"/>
      <c r="W46" s="83"/>
      <c r="X46" s="83"/>
      <c r="Y46" s="84">
        <f>+V46*((X46*'1. Standard_Cost'!$B$17)+(W46*X46*'1. Standard_Cost'!$C$17))</f>
        <v>0</v>
      </c>
      <c r="Z46" s="83"/>
      <c r="AA46" s="83"/>
      <c r="AB46" s="84">
        <f>+Z46*'1. Standard_Cost'!$B$21+AA46*'1. Standard_Cost'!$C$21</f>
        <v>0</v>
      </c>
      <c r="AC46" s="85"/>
      <c r="AD46" s="86"/>
      <c r="AE46" s="84">
        <f>SUM(AD46,AC46,AB46,Y46,U46,T46,S46,R46)*'1. Standard_Cost'!$B$29</f>
        <v>0</v>
      </c>
      <c r="AF46" s="84">
        <f>SUM(AE46,AD46,AC46,AB46,Y46,U46,T46,S46,R46)</f>
        <v>0</v>
      </c>
      <c r="AG46" s="83"/>
      <c r="AH46" s="83"/>
      <c r="AI46" s="83"/>
      <c r="AJ46" s="87"/>
      <c r="AK46" s="87"/>
      <c r="AL46" s="87"/>
      <c r="AM46" s="84">
        <f>AG46*'1. Standard_Cost'!$B$25+'Incremental_Cost Year 7'!AH46*'1. Standard_Cost'!$C$25+'Incremental_Cost Year 7'!AI46*'1. Standard_Cost'!$D$25+'Incremental_Cost Year 7'!AJ46+'Incremental_Cost Year 7'!AL46+AK46</f>
        <v>0</v>
      </c>
      <c r="AN46" s="84">
        <f>AM46*'1. Standard_Cost'!$C$29</f>
        <v>0</v>
      </c>
      <c r="AO46" s="87"/>
      <c r="AP46" s="144"/>
      <c r="AQ46" s="113">
        <f t="shared" ref="AQ46" si="53">L46+M46</f>
        <v>0</v>
      </c>
      <c r="AR46" s="113">
        <f t="shared" ref="AR46" si="54">AF46</f>
        <v>0</v>
      </c>
      <c r="AS46" s="113">
        <f t="shared" ref="AS46" si="55">AM46+AN46</f>
        <v>0</v>
      </c>
      <c r="AT46" s="113">
        <f t="shared" ref="AT46" si="56">SUM(AQ46,AR46,AS46)</f>
        <v>0</v>
      </c>
      <c r="AU46" s="154"/>
      <c r="AV46" s="154"/>
      <c r="AW46" s="154"/>
      <c r="AX46" s="154"/>
      <c r="AY46" s="154"/>
      <c r="AZ46" s="154"/>
      <c r="BA46" s="154"/>
      <c r="BB46" s="155">
        <f t="shared" ref="BB46" si="57">SUM(AU46:BA46)-AT46</f>
        <v>0</v>
      </c>
      <c r="BD46" s="322"/>
      <c r="BE46" s="322"/>
      <c r="BF46" s="322"/>
      <c r="BG46" s="322"/>
      <c r="BH46" s="322"/>
      <c r="BK46" s="322"/>
      <c r="BL46" s="322"/>
      <c r="BM46" s="322"/>
      <c r="BN46" s="322"/>
    </row>
    <row r="47" spans="1:66" s="28" customFormat="1" ht="63" outlineLevel="1">
      <c r="A47" s="73"/>
      <c r="B47" s="107"/>
      <c r="C47" s="189"/>
      <c r="D47" s="189"/>
      <c r="E47" s="316"/>
      <c r="F47" s="343" t="s">
        <v>542</v>
      </c>
      <c r="G47" s="343">
        <v>2024</v>
      </c>
      <c r="H47" s="327" t="s">
        <v>620</v>
      </c>
      <c r="I47" s="87"/>
      <c r="J47" s="83"/>
      <c r="K47" s="83"/>
      <c r="L47" s="82" t="str">
        <f>IF(I47&lt;&gt;0,((VLOOKUP(I47,'1. Standard_Cost'!$B$4:$D$9,2)+VLOOKUP(I47,'1. Standard_Cost'!$B$4:$D$9,3))*J47*K47),"0")</f>
        <v>0</v>
      </c>
      <c r="M47" s="82">
        <f>L47*'1. Standard_Cost'!$F$4</f>
        <v>0</v>
      </c>
      <c r="N47" s="83"/>
      <c r="O47" s="83"/>
      <c r="P47" s="83"/>
      <c r="Q47" s="83"/>
      <c r="R47" s="84">
        <f>'1. Standard_Cost'!$B$13*N47*P47</f>
        <v>0</v>
      </c>
      <c r="S47" s="84">
        <f>N47*O47*P47*'1. Standard_Cost'!$C$13</f>
        <v>0</v>
      </c>
      <c r="T47" s="84">
        <f>N47*P47*Q47*'1. Standard_Cost'!$D$13</f>
        <v>0</v>
      </c>
      <c r="U47" s="84">
        <f>N47*O47*'1. Standard_Cost'!$E$13</f>
        <v>0</v>
      </c>
      <c r="V47" s="83"/>
      <c r="W47" s="83"/>
      <c r="X47" s="83"/>
      <c r="Y47" s="84">
        <f>+V47*((X47*'1. Standard_Cost'!$B$17)+(W47*X47*'1. Standard_Cost'!$C$17))</f>
        <v>0</v>
      </c>
      <c r="Z47" s="83"/>
      <c r="AA47" s="83"/>
      <c r="AB47" s="84">
        <f>+Z47*'1. Standard_Cost'!$B$21+AA47*'1. Standard_Cost'!$C$21</f>
        <v>0</v>
      </c>
      <c r="AC47" s="85">
        <f>SUM(L47:M47)</f>
        <v>0</v>
      </c>
      <c r="AD47" s="86"/>
      <c r="AE47" s="84">
        <f>SUM(AD47,AC47,AB47,Y47,U47,T47,S47,R47)*'1. Standard_Cost'!$B$29</f>
        <v>0</v>
      </c>
      <c r="AF47" s="84">
        <f>SUM(AE47,AD47,AC47,AB47,Y47,U47,T47,S47,R47)</f>
        <v>0</v>
      </c>
      <c r="AG47" s="83"/>
      <c r="AH47" s="83"/>
      <c r="AI47" s="83"/>
      <c r="AJ47" s="87"/>
      <c r="AK47" s="87"/>
      <c r="AL47" s="87"/>
      <c r="AM47" s="84">
        <f>AG47*'1. Standard_Cost'!$B$25+'Incremental_Cost Year 7'!AH47*'1. Standard_Cost'!$C$25+'Incremental_Cost Year 7'!AI47*'1. Standard_Cost'!$D$25+'Incremental_Cost Year 7'!AJ47+'Incremental_Cost Year 7'!AL47+AK47</f>
        <v>0</v>
      </c>
      <c r="AN47" s="84">
        <f>AM47*'1. Standard_Cost'!$C$29</f>
        <v>0</v>
      </c>
      <c r="AO47" s="87"/>
      <c r="AP47" s="144"/>
      <c r="AQ47" s="113">
        <f>L47+M47</f>
        <v>0</v>
      </c>
      <c r="AR47" s="113">
        <f>AF47</f>
        <v>0</v>
      </c>
      <c r="AS47" s="113">
        <f>AM47+AN47</f>
        <v>0</v>
      </c>
      <c r="AT47" s="113">
        <f>SUM(AQ47,AR47,AS47)</f>
        <v>0</v>
      </c>
      <c r="AU47" s="154"/>
      <c r="AV47" s="154"/>
      <c r="AW47" s="154"/>
      <c r="AX47" s="154"/>
      <c r="AY47" s="154"/>
      <c r="AZ47" s="154"/>
      <c r="BA47" s="154"/>
      <c r="BB47" s="155">
        <f>SUM(AU47:BA47)-AT47</f>
        <v>0</v>
      </c>
      <c r="BD47" s="322"/>
      <c r="BE47" s="322"/>
      <c r="BF47" s="322"/>
      <c r="BG47" s="322"/>
      <c r="BH47" s="322"/>
      <c r="BK47" s="322"/>
      <c r="BL47" s="322"/>
      <c r="BM47" s="322"/>
      <c r="BN47" s="322"/>
    </row>
    <row r="48" spans="1:66" s="28" customFormat="1" ht="78.75" outlineLevel="1">
      <c r="A48" s="73"/>
      <c r="B48" s="253"/>
      <c r="C48" s="291"/>
      <c r="D48" s="291"/>
      <c r="E48" s="317"/>
      <c r="F48" s="343" t="s">
        <v>542</v>
      </c>
      <c r="G48" s="343" t="s">
        <v>554</v>
      </c>
      <c r="H48" s="327" t="s">
        <v>621</v>
      </c>
      <c r="I48" s="87"/>
      <c r="J48" s="83"/>
      <c r="K48" s="83"/>
      <c r="L48" s="82" t="str">
        <f>IF(I48&lt;&gt;0,((VLOOKUP(I48,'1. Standard_Cost'!$B$4:$D$9,2)+VLOOKUP(I48,'1. Standard_Cost'!$B$4:$D$9,3))*J48*K48),"0")</f>
        <v>0</v>
      </c>
      <c r="M48" s="82">
        <f>L48*'1. Standard_Cost'!$F$4</f>
        <v>0</v>
      </c>
      <c r="N48" s="83"/>
      <c r="O48" s="83"/>
      <c r="P48" s="83"/>
      <c r="Q48" s="83"/>
      <c r="R48" s="84">
        <f>'1. Standard_Cost'!$B$13*N48*P48</f>
        <v>0</v>
      </c>
      <c r="S48" s="84">
        <f>N48*O48*P48*'1. Standard_Cost'!$C$13</f>
        <v>0</v>
      </c>
      <c r="T48" s="84">
        <f>N48*P48*Q48*'1. Standard_Cost'!$D$13</f>
        <v>0</v>
      </c>
      <c r="U48" s="84">
        <f>N48*O48*'1. Standard_Cost'!$E$13</f>
        <v>0</v>
      </c>
      <c r="V48" s="83"/>
      <c r="W48" s="83"/>
      <c r="X48" s="83"/>
      <c r="Y48" s="84">
        <f>+V48*((X48*'1. Standard_Cost'!$B$17)+(W48*X48*'1. Standard_Cost'!$C$17))</f>
        <v>0</v>
      </c>
      <c r="Z48" s="83"/>
      <c r="AA48" s="83"/>
      <c r="AB48" s="84">
        <f>+Z48*'1. Standard_Cost'!$B$21+AA48*'1. Standard_Cost'!$C$21</f>
        <v>0</v>
      </c>
      <c r="AC48" s="85">
        <f>SUM(L48:M48)</f>
        <v>0</v>
      </c>
      <c r="AD48" s="86"/>
      <c r="AE48" s="84">
        <f>SUM(AD48,AC48,AB48,Y48,U48,T48,S48,R48)*'1. Standard_Cost'!$B$29</f>
        <v>0</v>
      </c>
      <c r="AF48" s="84">
        <f>SUM(AE48,AD48,AC48,AB48,Y48,U48,T48,S48,R48)</f>
        <v>0</v>
      </c>
      <c r="AG48" s="83"/>
      <c r="AH48" s="83"/>
      <c r="AI48" s="83"/>
      <c r="AJ48" s="87"/>
      <c r="AK48" s="87"/>
      <c r="AL48" s="87"/>
      <c r="AM48" s="84">
        <f>AG48*'1. Standard_Cost'!$B$25+'Incremental_Cost Year 7'!AH48*'1. Standard_Cost'!$C$25+'Incremental_Cost Year 7'!AI48*'1. Standard_Cost'!$D$25+'Incremental_Cost Year 7'!AJ48+'Incremental_Cost Year 7'!AL48+AK48</f>
        <v>0</v>
      </c>
      <c r="AN48" s="84">
        <f>AM48*'1. Standard_Cost'!$C$29</f>
        <v>0</v>
      </c>
      <c r="AO48" s="87"/>
      <c r="AP48" s="144"/>
      <c r="AQ48" s="113">
        <f t="shared" ref="AQ48" si="58">L48+M48</f>
        <v>0</v>
      </c>
      <c r="AR48" s="113">
        <f t="shared" ref="AR48" si="59">AF48</f>
        <v>0</v>
      </c>
      <c r="AS48" s="113">
        <f t="shared" ref="AS48" si="60">AM48+AN48</f>
        <v>0</v>
      </c>
      <c r="AT48" s="113">
        <f t="shared" ref="AT48" si="61">SUM(AQ48,AR48,AS48)</f>
        <v>0</v>
      </c>
      <c r="AU48" s="154"/>
      <c r="AV48" s="154"/>
      <c r="AW48" s="154"/>
      <c r="AX48" s="154"/>
      <c r="AY48" s="154"/>
      <c r="AZ48" s="154"/>
      <c r="BA48" s="154"/>
      <c r="BB48" s="155">
        <f t="shared" ref="BB48" si="62">SUM(AU48:BA48)-AT48</f>
        <v>0</v>
      </c>
      <c r="BD48" s="322"/>
      <c r="BE48" s="322"/>
      <c r="BF48" s="322"/>
      <c r="BG48" s="322"/>
      <c r="BH48" s="322"/>
      <c r="BK48" s="322"/>
      <c r="BL48" s="322"/>
      <c r="BM48" s="322"/>
      <c r="BN48" s="322"/>
    </row>
    <row r="49" spans="1:66" s="28" customFormat="1" ht="47.25" outlineLevel="1">
      <c r="A49" s="73"/>
      <c r="B49" s="253"/>
      <c r="C49" s="274"/>
      <c r="D49" s="196" t="s">
        <v>538</v>
      </c>
      <c r="E49" s="259" t="s">
        <v>553</v>
      </c>
      <c r="F49" s="126">
        <v>2024</v>
      </c>
      <c r="G49" s="126">
        <v>2030</v>
      </c>
      <c r="H49" s="326" t="s">
        <v>535</v>
      </c>
      <c r="I49" s="156"/>
      <c r="J49" s="156"/>
      <c r="K49" s="156"/>
      <c r="L49" s="84">
        <f>SUM(L46:L48)</f>
        <v>0</v>
      </c>
      <c r="M49" s="84">
        <f>SUM(M46:M48)</f>
        <v>0</v>
      </c>
      <c r="N49" s="84"/>
      <c r="O49" s="156"/>
      <c r="P49" s="156"/>
      <c r="Q49" s="156"/>
      <c r="R49" s="84">
        <f>SUM(R46:R48)</f>
        <v>0</v>
      </c>
      <c r="S49" s="84">
        <f>SUM(S46:S48)</f>
        <v>0</v>
      </c>
      <c r="T49" s="84">
        <f>SUM(T46:T48)</f>
        <v>0</v>
      </c>
      <c r="U49" s="84">
        <f>SUM(U46:U48)</f>
        <v>0</v>
      </c>
      <c r="V49" s="156"/>
      <c r="W49" s="156"/>
      <c r="X49" s="156"/>
      <c r="Y49" s="84">
        <f>SUM(Y46:Y48)</f>
        <v>0</v>
      </c>
      <c r="Z49" s="156"/>
      <c r="AA49" s="156"/>
      <c r="AB49" s="84">
        <f>SUM(AB46:AB48)</f>
        <v>0</v>
      </c>
      <c r="AC49" s="84">
        <f>SUM(AC46:AC48)</f>
        <v>0</v>
      </c>
      <c r="AD49" s="84">
        <f>SUM(AD46:AD48)</f>
        <v>0</v>
      </c>
      <c r="AE49" s="84">
        <f>SUM(AE46:AE48)</f>
        <v>0</v>
      </c>
      <c r="AF49" s="84">
        <f>SUM(AF46:AF48)</f>
        <v>0</v>
      </c>
      <c r="AG49" s="156"/>
      <c r="AH49" s="156"/>
      <c r="AI49" s="156"/>
      <c r="AJ49" s="84">
        <f>SUM(AJ46:AJ48)</f>
        <v>0</v>
      </c>
      <c r="AK49" s="84">
        <f>SUM(AK46:AK48)</f>
        <v>0</v>
      </c>
      <c r="AL49" s="84">
        <f>SUM(AL46:AL48)</f>
        <v>0</v>
      </c>
      <c r="AM49" s="84">
        <f>SUM(AM46:AM48)</f>
        <v>0</v>
      </c>
      <c r="AN49" s="84">
        <f>SUM(AN46:AN48)</f>
        <v>0</v>
      </c>
      <c r="AO49" s="157"/>
      <c r="AP49" s="158"/>
      <c r="AQ49" s="84">
        <f>SUM(AQ46:AQ48)</f>
        <v>0</v>
      </c>
      <c r="AR49" s="84">
        <f t="shared" ref="AR49:BB49" si="63">SUM(AR46:AR48)</f>
        <v>0</v>
      </c>
      <c r="AS49" s="84">
        <f t="shared" si="63"/>
        <v>0</v>
      </c>
      <c r="AT49" s="84">
        <f t="shared" si="63"/>
        <v>0</v>
      </c>
      <c r="AU49" s="84">
        <f t="shared" si="63"/>
        <v>0</v>
      </c>
      <c r="AV49" s="84">
        <f t="shared" si="63"/>
        <v>0</v>
      </c>
      <c r="AW49" s="84">
        <f t="shared" si="63"/>
        <v>0</v>
      </c>
      <c r="AX49" s="84">
        <f t="shared" si="63"/>
        <v>0</v>
      </c>
      <c r="AY49" s="84">
        <f t="shared" si="63"/>
        <v>0</v>
      </c>
      <c r="AZ49" s="84">
        <f t="shared" si="63"/>
        <v>0</v>
      </c>
      <c r="BA49" s="84">
        <f t="shared" si="63"/>
        <v>0</v>
      </c>
      <c r="BB49" s="84">
        <f t="shared" si="63"/>
        <v>0</v>
      </c>
      <c r="BK49" s="322"/>
      <c r="BL49" s="322"/>
      <c r="BM49" s="322"/>
      <c r="BN49" s="322"/>
    </row>
    <row r="50" spans="1:66" s="30" customFormat="1" ht="40.9" customHeight="1">
      <c r="A50" s="78"/>
      <c r="B50" s="179"/>
      <c r="C50" s="527" t="s">
        <v>555</v>
      </c>
      <c r="D50" s="527"/>
      <c r="E50" s="528"/>
      <c r="F50" s="129"/>
      <c r="G50" s="129"/>
      <c r="H50" s="342" t="s">
        <v>556</v>
      </c>
      <c r="I50" s="151"/>
      <c r="J50" s="151"/>
      <c r="K50" s="151"/>
      <c r="L50" s="152">
        <f>SUM(L54,L59,L68,L73)</f>
        <v>0</v>
      </c>
      <c r="M50" s="152">
        <f>SUM(M54,M59,M68,M73)</f>
        <v>0</v>
      </c>
      <c r="N50" s="152"/>
      <c r="O50" s="152"/>
      <c r="P50" s="152"/>
      <c r="Q50" s="152"/>
      <c r="R50" s="152">
        <f>SUM(R54,R59,R68,R73)</f>
        <v>0</v>
      </c>
      <c r="S50" s="152">
        <f>SUM(S54,S59,S68,S73)</f>
        <v>0</v>
      </c>
      <c r="T50" s="152">
        <f>SUM(T54,T59,T68,T73)</f>
        <v>0</v>
      </c>
      <c r="U50" s="152">
        <f>SUM(U54,U59,U68,U73)</f>
        <v>0</v>
      </c>
      <c r="V50" s="152"/>
      <c r="W50" s="152"/>
      <c r="X50" s="152"/>
      <c r="Y50" s="152">
        <f>SUM(Y54,Y59,Y68,Y73)</f>
        <v>0</v>
      </c>
      <c r="Z50" s="152"/>
      <c r="AA50" s="152"/>
      <c r="AB50" s="152">
        <f>SUM(AB54,AB59,AB68,AB73)</f>
        <v>0</v>
      </c>
      <c r="AC50" s="152">
        <f>SUM(AC54,AC59,AC68,AC73)</f>
        <v>0</v>
      </c>
      <c r="AD50" s="152">
        <f>SUM(AD54,AD59,AD68,AD73)</f>
        <v>0</v>
      </c>
      <c r="AE50" s="152">
        <f>SUM(AE54,AE59,AE68,AE73)</f>
        <v>0</v>
      </c>
      <c r="AF50" s="152">
        <f>SUM(AF54,AF59,AF68,AF73)</f>
        <v>0</v>
      </c>
      <c r="AG50" s="152"/>
      <c r="AH50" s="152"/>
      <c r="AI50" s="152"/>
      <c r="AJ50" s="152">
        <f>SUM(AJ54,AJ59,AJ68,AJ73)</f>
        <v>0</v>
      </c>
      <c r="AK50" s="152">
        <f>SUM(AK54,AK59,AK68,AK73)</f>
        <v>0</v>
      </c>
      <c r="AL50" s="152">
        <f>SUM(AL54,AL59,AL68,AL73)</f>
        <v>0</v>
      </c>
      <c r="AM50" s="152">
        <f>SUM(AM54,AM59,AM68,AM73)</f>
        <v>0</v>
      </c>
      <c r="AN50" s="152">
        <f>SUM(AN54,AN59,AN68,AN73)</f>
        <v>0</v>
      </c>
      <c r="AO50" s="152"/>
      <c r="AP50" s="159"/>
      <c r="AQ50" s="152">
        <f t="shared" ref="AQ50:BB50" si="64">SUM(AQ54,AQ59,AQ68,AQ73)</f>
        <v>0</v>
      </c>
      <c r="AR50" s="152">
        <f t="shared" si="64"/>
        <v>0</v>
      </c>
      <c r="AS50" s="152">
        <f t="shared" si="64"/>
        <v>0</v>
      </c>
      <c r="AT50" s="152">
        <f t="shared" si="64"/>
        <v>0</v>
      </c>
      <c r="AU50" s="152">
        <f t="shared" si="64"/>
        <v>0</v>
      </c>
      <c r="AV50" s="152">
        <f t="shared" si="64"/>
        <v>0</v>
      </c>
      <c r="AW50" s="152">
        <f t="shared" si="64"/>
        <v>0</v>
      </c>
      <c r="AX50" s="152">
        <f t="shared" si="64"/>
        <v>0</v>
      </c>
      <c r="AY50" s="152">
        <f t="shared" si="64"/>
        <v>0</v>
      </c>
      <c r="AZ50" s="152">
        <f t="shared" si="64"/>
        <v>0</v>
      </c>
      <c r="BA50" s="152">
        <f t="shared" si="64"/>
        <v>0</v>
      </c>
      <c r="BB50" s="152">
        <f t="shared" si="64"/>
        <v>0</v>
      </c>
      <c r="BK50" s="358"/>
      <c r="BL50" s="358"/>
      <c r="BM50" s="358"/>
      <c r="BN50" s="358"/>
    </row>
    <row r="51" spans="1:66" s="28" customFormat="1" ht="99" customHeight="1" outlineLevel="2">
      <c r="A51" s="73"/>
      <c r="B51" s="107"/>
      <c r="C51" s="108"/>
      <c r="D51" s="120"/>
      <c r="E51" s="135"/>
      <c r="F51" s="343">
        <v>2024</v>
      </c>
      <c r="G51" s="343">
        <v>2026</v>
      </c>
      <c r="H51" s="110" t="s">
        <v>622</v>
      </c>
      <c r="I51" s="87"/>
      <c r="J51" s="83"/>
      <c r="K51" s="83"/>
      <c r="L51" s="82" t="str">
        <f>IF(I51&lt;&gt;0,((VLOOKUP(I51,'1. Standard_Cost'!$B$4:$D$9,2)+VLOOKUP(I51,'1. Standard_Cost'!$B$4:$D$9,3))*J51*K51),"0")</f>
        <v>0</v>
      </c>
      <c r="M51" s="82">
        <f>L51*'1. Standard_Cost'!$F$4</f>
        <v>0</v>
      </c>
      <c r="N51" s="83"/>
      <c r="O51" s="83"/>
      <c r="P51" s="83"/>
      <c r="Q51" s="83"/>
      <c r="R51" s="84">
        <f>'1. Standard_Cost'!$B$13*N51*P51</f>
        <v>0</v>
      </c>
      <c r="S51" s="84">
        <f>N51*O51*P51*'1. Standard_Cost'!$C$13</f>
        <v>0</v>
      </c>
      <c r="T51" s="84">
        <f>N51*P51*Q51*'1. Standard_Cost'!$D$13</f>
        <v>0</v>
      </c>
      <c r="U51" s="84">
        <f>N51*O51*'1. Standard_Cost'!$E$13</f>
        <v>0</v>
      </c>
      <c r="V51" s="83"/>
      <c r="W51" s="83"/>
      <c r="X51" s="83"/>
      <c r="Y51" s="84">
        <f>+V51*((X51*'1. Standard_Cost'!$B$17)+(W51*X51*'1. Standard_Cost'!$C$17))</f>
        <v>0</v>
      </c>
      <c r="Z51" s="83"/>
      <c r="AA51" s="83"/>
      <c r="AB51" s="84">
        <f>+Z51*'1. Standard_Cost'!$B$21+AA51*'1. Standard_Cost'!$C$21</f>
        <v>0</v>
      </c>
      <c r="AC51" s="85"/>
      <c r="AD51" s="86"/>
      <c r="AE51" s="84">
        <f>SUM(AD51,AC51,AB51,Y51,U51,T51,S51,R51)*'1. Standard_Cost'!$B$29</f>
        <v>0</v>
      </c>
      <c r="AF51" s="84">
        <f>SUM(AE51,AD51,AC51,AB51,Y51,U51,T51,S51,R51)</f>
        <v>0</v>
      </c>
      <c r="AG51" s="83"/>
      <c r="AH51" s="83"/>
      <c r="AI51" s="83"/>
      <c r="AJ51" s="87"/>
      <c r="AK51" s="87"/>
      <c r="AL51" s="87"/>
      <c r="AM51" s="84">
        <f>AG51*'1. Standard_Cost'!$B$25+'Incremental_Cost Year 7'!AH51*'1. Standard_Cost'!$C$25+'Incremental_Cost Year 7'!AI51*'1. Standard_Cost'!$D$25+'Incremental_Cost Year 7'!AJ51+'Incremental_Cost Year 7'!AL51+AK51</f>
        <v>0</v>
      </c>
      <c r="AN51" s="84">
        <f>AM51*'1. Standard_Cost'!$C$29</f>
        <v>0</v>
      </c>
      <c r="AO51" s="87"/>
      <c r="AP51" s="160"/>
      <c r="AQ51" s="113">
        <f>L51+M51</f>
        <v>0</v>
      </c>
      <c r="AR51" s="113">
        <f>AF51</f>
        <v>0</v>
      </c>
      <c r="AS51" s="113">
        <f>AM51+AN51</f>
        <v>0</v>
      </c>
      <c r="AT51" s="113">
        <f>SUM(AQ51,AR51,AS51)</f>
        <v>0</v>
      </c>
      <c r="AU51" s="154"/>
      <c r="AV51" s="154"/>
      <c r="AW51" s="154"/>
      <c r="AX51" s="154"/>
      <c r="AY51" s="154"/>
      <c r="AZ51" s="154"/>
      <c r="BA51" s="154"/>
      <c r="BB51" s="155">
        <f>SUM(AU51:BA51)-AT51</f>
        <v>0</v>
      </c>
      <c r="BD51" s="359"/>
      <c r="BE51" s="359"/>
      <c r="BF51" s="359"/>
      <c r="BG51" s="359"/>
      <c r="BH51" s="359"/>
      <c r="BK51" s="322"/>
      <c r="BL51" s="322"/>
      <c r="BM51" s="322"/>
      <c r="BN51" s="322"/>
    </row>
    <row r="52" spans="1:66" s="28" customFormat="1" ht="100.15" customHeight="1" outlineLevel="2">
      <c r="A52" s="73"/>
      <c r="B52" s="107"/>
      <c r="C52" s="108"/>
      <c r="D52" s="120"/>
      <c r="E52" s="120"/>
      <c r="F52" s="343">
        <v>2024</v>
      </c>
      <c r="G52" s="343">
        <v>2026</v>
      </c>
      <c r="H52" s="110" t="s">
        <v>623</v>
      </c>
      <c r="I52" s="87"/>
      <c r="J52" s="83"/>
      <c r="K52" s="83"/>
      <c r="L52" s="82" t="str">
        <f>IF(I52&lt;&gt;0,((VLOOKUP(I52,'1. Standard_Cost'!$B$4:$D$9,2)+VLOOKUP(I52,'1. Standard_Cost'!$B$4:$D$9,3))*J52*K52),"0")</f>
        <v>0</v>
      </c>
      <c r="M52" s="82">
        <f>L52*'1. Standard_Cost'!$F$4</f>
        <v>0</v>
      </c>
      <c r="N52" s="83"/>
      <c r="O52" s="83"/>
      <c r="P52" s="83"/>
      <c r="Q52" s="83"/>
      <c r="R52" s="84">
        <f>'1. Standard_Cost'!$B$13*N52*P52</f>
        <v>0</v>
      </c>
      <c r="S52" s="84">
        <f>N52*O52*P52*'1. Standard_Cost'!$C$13</f>
        <v>0</v>
      </c>
      <c r="T52" s="84">
        <f>N52*P52*Q52*'1. Standard_Cost'!$D$13</f>
        <v>0</v>
      </c>
      <c r="U52" s="84">
        <f>N52*O52*'1. Standard_Cost'!$E$13</f>
        <v>0</v>
      </c>
      <c r="V52" s="83"/>
      <c r="W52" s="83"/>
      <c r="X52" s="83"/>
      <c r="Y52" s="84">
        <f>+V52*((X52*'1. Standard_Cost'!$B$17)+(W52*X52*'1. Standard_Cost'!$C$17))</f>
        <v>0</v>
      </c>
      <c r="Z52" s="83"/>
      <c r="AA52" s="83"/>
      <c r="AB52" s="84">
        <f>+Z52*'1. Standard_Cost'!$B$21+AA52*'1. Standard_Cost'!$C$21</f>
        <v>0</v>
      </c>
      <c r="AC52" s="85"/>
      <c r="AD52" s="86"/>
      <c r="AE52" s="84">
        <f>SUM(AD52,AC52,AB52,Y52,U52,T52,S52,R52)*'1. Standard_Cost'!$B$29</f>
        <v>0</v>
      </c>
      <c r="AF52" s="84">
        <f>SUM(AE52,AD52,AC52,AB52,Y52,U52,T52,S52,R52)</f>
        <v>0</v>
      </c>
      <c r="AG52" s="83"/>
      <c r="AH52" s="83"/>
      <c r="AI52" s="83"/>
      <c r="AJ52" s="87"/>
      <c r="AK52" s="87"/>
      <c r="AL52" s="87"/>
      <c r="AM52" s="84">
        <f>AG52*'1. Standard_Cost'!$B$25+'Incremental_Cost Year 7'!AH52*'1. Standard_Cost'!$C$25+'Incremental_Cost Year 7'!AI52*'1. Standard_Cost'!$D$25+'Incremental_Cost Year 7'!AJ52+'Incremental_Cost Year 7'!AL52+AK52</f>
        <v>0</v>
      </c>
      <c r="AN52" s="84">
        <f>AM52*'1. Standard_Cost'!$C$29</f>
        <v>0</v>
      </c>
      <c r="AO52" s="87"/>
      <c r="AP52" s="160"/>
      <c r="AQ52" s="113">
        <f>L52+M52</f>
        <v>0</v>
      </c>
      <c r="AR52" s="113">
        <f>AF52</f>
        <v>0</v>
      </c>
      <c r="AS52" s="113">
        <f>AM52+AN52</f>
        <v>0</v>
      </c>
      <c r="AT52" s="113">
        <f>SUM(AQ52,AR52,AS52)</f>
        <v>0</v>
      </c>
      <c r="AU52" s="154"/>
      <c r="AV52" s="154"/>
      <c r="AW52" s="154"/>
      <c r="AX52" s="154"/>
      <c r="AY52" s="154"/>
      <c r="AZ52" s="154"/>
      <c r="BA52" s="154"/>
      <c r="BB52" s="155">
        <f>SUM(AU52:BA52)-AT52</f>
        <v>0</v>
      </c>
      <c r="BG52" s="359"/>
      <c r="BH52" s="359"/>
      <c r="BK52" s="322"/>
      <c r="BL52" s="322"/>
      <c r="BM52" s="322"/>
      <c r="BN52" s="322"/>
    </row>
    <row r="53" spans="1:66" s="28" customFormat="1" ht="66" customHeight="1" outlineLevel="2">
      <c r="A53" s="73"/>
      <c r="B53" s="107"/>
      <c r="C53" s="108"/>
      <c r="D53" s="120"/>
      <c r="E53" s="120"/>
      <c r="F53" s="343">
        <v>2024</v>
      </c>
      <c r="G53" s="343">
        <v>2026</v>
      </c>
      <c r="H53" s="110" t="s">
        <v>624</v>
      </c>
      <c r="I53" s="87"/>
      <c r="J53" s="83"/>
      <c r="K53" s="83"/>
      <c r="L53" s="82" t="str">
        <f>IF(I53&lt;&gt;0,((VLOOKUP(I53,'1. Standard_Cost'!$B$4:$D$9,2)+VLOOKUP(I53,'1. Standard_Cost'!$B$4:$D$9,3))*J53*K53),"0")</f>
        <v>0</v>
      </c>
      <c r="M53" s="82">
        <f>L53*'1. Standard_Cost'!$F$4</f>
        <v>0</v>
      </c>
      <c r="N53" s="83"/>
      <c r="O53" s="83"/>
      <c r="P53" s="83"/>
      <c r="Q53" s="83"/>
      <c r="R53" s="84">
        <f>'1. Standard_Cost'!$B$13*N53*P53</f>
        <v>0</v>
      </c>
      <c r="S53" s="84">
        <f>N53*O53*P53*'1. Standard_Cost'!$C$13</f>
        <v>0</v>
      </c>
      <c r="T53" s="84">
        <f>N53*P53*Q53*'1. Standard_Cost'!$D$13</f>
        <v>0</v>
      </c>
      <c r="U53" s="84">
        <f>N53*O53*'1. Standard_Cost'!$E$13</f>
        <v>0</v>
      </c>
      <c r="V53" s="83"/>
      <c r="W53" s="83"/>
      <c r="X53" s="83"/>
      <c r="Y53" s="84">
        <f>+V53*((X53*'1. Standard_Cost'!$B$17)+(W53*X53*'1. Standard_Cost'!$C$17))</f>
        <v>0</v>
      </c>
      <c r="Z53" s="83"/>
      <c r="AA53" s="83"/>
      <c r="AB53" s="84">
        <f>+Z53*'1. Standard_Cost'!$B$21+AA53*'1. Standard_Cost'!$C$21</f>
        <v>0</v>
      </c>
      <c r="AC53" s="85">
        <f>SUM(L53:M53)*0.1</f>
        <v>0</v>
      </c>
      <c r="AD53" s="86"/>
      <c r="AE53" s="84">
        <f>SUM(AD53,AC53,AB53,Y53,U53,T53,S53,R53)*'1. Standard_Cost'!$B$29</f>
        <v>0</v>
      </c>
      <c r="AF53" s="84">
        <f>SUM(AE53,AD53,AC53,AB53,Y53,U53,T53,S53,R53)</f>
        <v>0</v>
      </c>
      <c r="AG53" s="83"/>
      <c r="AH53" s="83"/>
      <c r="AI53" s="83"/>
      <c r="AJ53" s="87"/>
      <c r="AK53" s="87"/>
      <c r="AL53" s="87"/>
      <c r="AM53" s="84">
        <f>AG53*'1. Standard_Cost'!$B$25+'Incremental_Cost Year 7'!AH53*'1. Standard_Cost'!$C$25+'Incremental_Cost Year 7'!AI53*'1. Standard_Cost'!$D$25+'Incremental_Cost Year 7'!AJ53+'Incremental_Cost Year 7'!AL53+AK53</f>
        <v>0</v>
      </c>
      <c r="AN53" s="84">
        <f>AM53*'1. Standard_Cost'!$C$29</f>
        <v>0</v>
      </c>
      <c r="AO53" s="87"/>
      <c r="AP53" s="160"/>
      <c r="AQ53" s="113">
        <f>L53+M53</f>
        <v>0</v>
      </c>
      <c r="AR53" s="113">
        <f>AF53</f>
        <v>0</v>
      </c>
      <c r="AS53" s="113">
        <f>AM53+AN53</f>
        <v>0</v>
      </c>
      <c r="AT53" s="113">
        <f>SUM(AQ53,AR53,AS53)</f>
        <v>0</v>
      </c>
      <c r="AU53" s="154"/>
      <c r="AV53" s="154"/>
      <c r="AW53" s="154"/>
      <c r="AX53" s="154"/>
      <c r="AY53" s="154"/>
      <c r="AZ53" s="154"/>
      <c r="BA53" s="154"/>
      <c r="BB53" s="155">
        <f>SUM(AU53:BA53)-AT53</f>
        <v>0</v>
      </c>
      <c r="BG53" s="359"/>
      <c r="BH53" s="359"/>
      <c r="BK53" s="322"/>
      <c r="BL53" s="322"/>
      <c r="BM53" s="322"/>
      <c r="BN53" s="322"/>
    </row>
    <row r="54" spans="1:66" s="28" customFormat="1" ht="47.25" outlineLevel="1">
      <c r="A54" s="73"/>
      <c r="B54" s="111"/>
      <c r="C54" s="112"/>
      <c r="D54" s="94" t="s">
        <v>559</v>
      </c>
      <c r="E54" s="135" t="s">
        <v>558</v>
      </c>
      <c r="F54" s="346">
        <v>2024</v>
      </c>
      <c r="G54" s="347">
        <v>2026</v>
      </c>
      <c r="H54" s="219" t="s">
        <v>557</v>
      </c>
      <c r="I54" s="156"/>
      <c r="J54" s="156"/>
      <c r="K54" s="156"/>
      <c r="L54" s="84">
        <f>SUM(L51:L53)</f>
        <v>0</v>
      </c>
      <c r="M54" s="84">
        <f>SUM(M51:M53)</f>
        <v>0</v>
      </c>
      <c r="N54" s="156"/>
      <c r="O54" s="156"/>
      <c r="P54" s="156"/>
      <c r="Q54" s="156"/>
      <c r="R54" s="84">
        <f>SUM(R51:R53)</f>
        <v>0</v>
      </c>
      <c r="S54" s="84">
        <f>SUM(S51:S53)</f>
        <v>0</v>
      </c>
      <c r="T54" s="84">
        <f>SUM(T51:T53)</f>
        <v>0</v>
      </c>
      <c r="U54" s="84">
        <f>SUM(U51:U53)</f>
        <v>0</v>
      </c>
      <c r="V54" s="156"/>
      <c r="W54" s="156"/>
      <c r="X54" s="156"/>
      <c r="Y54" s="84">
        <f>SUM(Y51:Y53)</f>
        <v>0</v>
      </c>
      <c r="Z54" s="156"/>
      <c r="AA54" s="156"/>
      <c r="AB54" s="84">
        <f>SUM(AB51:AB53)</f>
        <v>0</v>
      </c>
      <c r="AC54" s="84">
        <f>SUM(AC51:AC53)</f>
        <v>0</v>
      </c>
      <c r="AD54" s="84">
        <f>SUM(AD51:AD53)</f>
        <v>0</v>
      </c>
      <c r="AE54" s="84">
        <f>SUM(AE51:AE53)</f>
        <v>0</v>
      </c>
      <c r="AF54" s="84">
        <f>SUM(AF51:AF53)</f>
        <v>0</v>
      </c>
      <c r="AG54" s="156"/>
      <c r="AH54" s="156"/>
      <c r="AI54" s="156"/>
      <c r="AJ54" s="84">
        <f>SUM(AJ51:AJ53)</f>
        <v>0</v>
      </c>
      <c r="AK54" s="84">
        <f>SUM(AK51:AK53)</f>
        <v>0</v>
      </c>
      <c r="AL54" s="84">
        <f>SUM(AL51:AL53)</f>
        <v>0</v>
      </c>
      <c r="AM54" s="84">
        <f>SUM(AM51:AM53)</f>
        <v>0</v>
      </c>
      <c r="AN54" s="84">
        <f>SUM(AN51:AN53)</f>
        <v>0</v>
      </c>
      <c r="AO54" s="157"/>
      <c r="AP54" s="158"/>
      <c r="AQ54" s="84">
        <f t="shared" ref="AQ54:BB54" si="65">SUM(AQ51:AQ53)</f>
        <v>0</v>
      </c>
      <c r="AR54" s="84">
        <f t="shared" si="65"/>
        <v>0</v>
      </c>
      <c r="AS54" s="84">
        <f t="shared" si="65"/>
        <v>0</v>
      </c>
      <c r="AT54" s="84">
        <f t="shared" si="65"/>
        <v>0</v>
      </c>
      <c r="AU54" s="84">
        <f t="shared" si="65"/>
        <v>0</v>
      </c>
      <c r="AV54" s="84">
        <f t="shared" si="65"/>
        <v>0</v>
      </c>
      <c r="AW54" s="84">
        <f t="shared" si="65"/>
        <v>0</v>
      </c>
      <c r="AX54" s="84">
        <f t="shared" si="65"/>
        <v>0</v>
      </c>
      <c r="AY54" s="84">
        <f t="shared" si="65"/>
        <v>0</v>
      </c>
      <c r="AZ54" s="84">
        <f t="shared" si="65"/>
        <v>0</v>
      </c>
      <c r="BA54" s="84">
        <f t="shared" si="65"/>
        <v>0</v>
      </c>
      <c r="BB54" s="84">
        <f t="shared" si="65"/>
        <v>0</v>
      </c>
      <c r="BK54" s="322"/>
      <c r="BL54" s="322"/>
      <c r="BM54" s="322"/>
      <c r="BN54" s="322"/>
    </row>
    <row r="55" spans="1:66" s="28" customFormat="1" ht="94.5" outlineLevel="2">
      <c r="A55" s="73"/>
      <c r="B55" s="181"/>
      <c r="C55" s="188"/>
      <c r="D55" s="186"/>
      <c r="E55" s="136"/>
      <c r="F55" s="222">
        <v>2024</v>
      </c>
      <c r="G55" s="75">
        <v>2026</v>
      </c>
      <c r="H55" s="110" t="s">
        <v>625</v>
      </c>
      <c r="I55" s="87"/>
      <c r="J55" s="83"/>
      <c r="K55" s="83"/>
      <c r="L55" s="82" t="str">
        <f>IF(I55&lt;&gt;0,((VLOOKUP(I55,'1. Standard_Cost'!$B$4:$D$9,2)+VLOOKUP(I55,'1. Standard_Cost'!$B$4:$D$9,3))*J55*K55),"0")</f>
        <v>0</v>
      </c>
      <c r="M55" s="82">
        <f>L55*'1. Standard_Cost'!$F$4</f>
        <v>0</v>
      </c>
      <c r="N55" s="83"/>
      <c r="O55" s="83"/>
      <c r="P55" s="83"/>
      <c r="Q55" s="83"/>
      <c r="R55" s="84">
        <f>'1. Standard_Cost'!$B$13*N55*P55</f>
        <v>0</v>
      </c>
      <c r="S55" s="84">
        <f>N55*O55*P55*'1. Standard_Cost'!$C$13</f>
        <v>0</v>
      </c>
      <c r="T55" s="84">
        <f>N55*P55*Q55*'1. Standard_Cost'!$D$13</f>
        <v>0</v>
      </c>
      <c r="U55" s="84">
        <f>N55*O55*'1. Standard_Cost'!$E$13</f>
        <v>0</v>
      </c>
      <c r="V55" s="83"/>
      <c r="W55" s="83"/>
      <c r="X55" s="83"/>
      <c r="Y55" s="84">
        <f>+V55*((X55*'1. Standard_Cost'!$B$17)+(W55*X55*'1. Standard_Cost'!$C$17))</f>
        <v>0</v>
      </c>
      <c r="Z55" s="83"/>
      <c r="AA55" s="83"/>
      <c r="AB55" s="84">
        <f>+Z55*'1. Standard_Cost'!$B$21+AA55*'1. Standard_Cost'!$C$21</f>
        <v>0</v>
      </c>
      <c r="AC55" s="85"/>
      <c r="AD55" s="86"/>
      <c r="AE55" s="84">
        <f>SUM(AD55,AC55,AB55,Y55,U55,T55,S55,R55)*'1. Standard_Cost'!$B$29</f>
        <v>0</v>
      </c>
      <c r="AF55" s="84">
        <f>SUM(AE55,AD55,AC55,AB55,Y55,U55,T55,S55,R55)</f>
        <v>0</v>
      </c>
      <c r="AG55" s="83"/>
      <c r="AH55" s="83"/>
      <c r="AI55" s="83"/>
      <c r="AJ55" s="87"/>
      <c r="AK55" s="87"/>
      <c r="AL55" s="87"/>
      <c r="AM55" s="84">
        <f>AG55*'1. Standard_Cost'!$B$25+'Incremental_Cost Year 7'!AH55*'1. Standard_Cost'!$C$25+'Incremental_Cost Year 7'!AI55*'1. Standard_Cost'!$D$25+'Incremental_Cost Year 7'!AJ55+'Incremental_Cost Year 7'!AL55+AK55</f>
        <v>0</v>
      </c>
      <c r="AN55" s="84">
        <f>AM55*'1. Standard_Cost'!$C$29</f>
        <v>0</v>
      </c>
      <c r="AO55" s="87"/>
      <c r="AP55" s="144"/>
      <c r="AQ55" s="113">
        <f>L55+M55</f>
        <v>0</v>
      </c>
      <c r="AR55" s="113">
        <f>AF55</f>
        <v>0</v>
      </c>
      <c r="AS55" s="113">
        <f>AM55+AN55</f>
        <v>0</v>
      </c>
      <c r="AT55" s="113">
        <f>SUM(AQ55,AR55,AS55)</f>
        <v>0</v>
      </c>
      <c r="AU55" s="154"/>
      <c r="AV55" s="154"/>
      <c r="AW55" s="154"/>
      <c r="AX55" s="154"/>
      <c r="AY55" s="154"/>
      <c r="AZ55" s="154"/>
      <c r="BA55" s="154"/>
      <c r="BB55" s="155">
        <f>SUM(AU55:BA55)-AT55</f>
        <v>0</v>
      </c>
      <c r="BD55" s="322"/>
      <c r="BE55" s="322"/>
      <c r="BF55" s="322"/>
      <c r="BG55" s="322"/>
      <c r="BH55" s="322"/>
      <c r="BK55" s="322"/>
      <c r="BL55" s="322"/>
      <c r="BM55" s="322"/>
      <c r="BN55" s="322"/>
    </row>
    <row r="56" spans="1:66" s="28" customFormat="1" ht="72" customHeight="1" outlineLevel="2">
      <c r="A56" s="73"/>
      <c r="B56" s="107"/>
      <c r="C56" s="189"/>
      <c r="D56" s="186"/>
      <c r="E56" s="121"/>
      <c r="F56" s="222">
        <v>2024</v>
      </c>
      <c r="G56" s="75">
        <v>2026</v>
      </c>
      <c r="H56" s="67" t="s">
        <v>626</v>
      </c>
      <c r="I56" s="87"/>
      <c r="J56" s="83"/>
      <c r="K56" s="83"/>
      <c r="L56" s="82" t="str">
        <f>IF(I56&lt;&gt;0,((VLOOKUP(I56,'1. Standard_Cost'!$B$4:$D$9,2)+VLOOKUP(I56,'1. Standard_Cost'!$B$4:$D$9,3))*J56*K56),"0")</f>
        <v>0</v>
      </c>
      <c r="M56" s="82">
        <f>L56*'1. Standard_Cost'!$F$4</f>
        <v>0</v>
      </c>
      <c r="N56" s="83"/>
      <c r="O56" s="83"/>
      <c r="P56" s="83"/>
      <c r="Q56" s="83"/>
      <c r="R56" s="84">
        <f>'1. Standard_Cost'!$B$13*N56*P56</f>
        <v>0</v>
      </c>
      <c r="S56" s="84">
        <f>N56*O56*P56*'1. Standard_Cost'!$C$13</f>
        <v>0</v>
      </c>
      <c r="T56" s="84">
        <f>N56*P56*Q56*'1. Standard_Cost'!$D$13</f>
        <v>0</v>
      </c>
      <c r="U56" s="84">
        <f>N56*O56*'1. Standard_Cost'!$E$13</f>
        <v>0</v>
      </c>
      <c r="V56" s="83"/>
      <c r="W56" s="83"/>
      <c r="X56" s="83"/>
      <c r="Y56" s="84">
        <f>+V56*((X56*'1. Standard_Cost'!$B$17)+(W56*X56*'1. Standard_Cost'!$C$17))</f>
        <v>0</v>
      </c>
      <c r="Z56" s="83"/>
      <c r="AA56" s="83"/>
      <c r="AB56" s="84">
        <f>+Z56*'1. Standard_Cost'!$B$21+AA56*'1. Standard_Cost'!$C$21</f>
        <v>0</v>
      </c>
      <c r="AC56" s="85"/>
      <c r="AD56" s="86"/>
      <c r="AE56" s="84">
        <f>SUM(AD56,AC56,AB56,Y56,U56,T56,S56,R56)*'1. Standard_Cost'!$B$29</f>
        <v>0</v>
      </c>
      <c r="AF56" s="84">
        <f>SUM(AE56,AD56,AC56,AB56,Y56,U56,T56,S56,R56)</f>
        <v>0</v>
      </c>
      <c r="AG56" s="83"/>
      <c r="AH56" s="83"/>
      <c r="AI56" s="83"/>
      <c r="AJ56" s="87"/>
      <c r="AK56" s="87"/>
      <c r="AL56" s="87"/>
      <c r="AM56" s="84">
        <f>AG56*'1. Standard_Cost'!$B$25+'Incremental_Cost Year 7'!AH56*'1. Standard_Cost'!$C$25+'Incremental_Cost Year 7'!AI56*'1. Standard_Cost'!$D$25+'Incremental_Cost Year 7'!AJ56+'Incremental_Cost Year 7'!AL56+AK56</f>
        <v>0</v>
      </c>
      <c r="AN56" s="84">
        <f>AM56*'1. Standard_Cost'!$C$29</f>
        <v>0</v>
      </c>
      <c r="AO56" s="153"/>
      <c r="AP56" s="144"/>
      <c r="AQ56" s="113">
        <f>L56+M56</f>
        <v>0</v>
      </c>
      <c r="AR56" s="113">
        <f>AF56</f>
        <v>0</v>
      </c>
      <c r="AS56" s="113">
        <f>AM56+AN56</f>
        <v>0</v>
      </c>
      <c r="AT56" s="113">
        <f>SUM(AQ56,AR56,AS56)</f>
        <v>0</v>
      </c>
      <c r="AU56" s="154"/>
      <c r="AV56" s="154"/>
      <c r="AW56" s="154"/>
      <c r="AX56" s="154"/>
      <c r="AY56" s="154"/>
      <c r="AZ56" s="154"/>
      <c r="BA56" s="154"/>
      <c r="BB56" s="155">
        <f>SUM(AU56:BA56)-AT56</f>
        <v>0</v>
      </c>
      <c r="BD56" s="322"/>
      <c r="BE56" s="322"/>
      <c r="BF56" s="322"/>
      <c r="BG56" s="322"/>
      <c r="BH56" s="322"/>
      <c r="BK56" s="322"/>
      <c r="BL56" s="322"/>
      <c r="BM56" s="322"/>
      <c r="BN56" s="322"/>
    </row>
    <row r="57" spans="1:66" s="28" customFormat="1" ht="69.599999999999994" customHeight="1" outlineLevel="2">
      <c r="A57" s="73"/>
      <c r="B57" s="107"/>
      <c r="C57" s="189"/>
      <c r="D57" s="186"/>
      <c r="E57" s="121"/>
      <c r="F57" s="222">
        <v>2024</v>
      </c>
      <c r="G57" s="75">
        <v>2026</v>
      </c>
      <c r="H57" s="67" t="s">
        <v>627</v>
      </c>
      <c r="I57" s="87"/>
      <c r="J57" s="83"/>
      <c r="K57" s="83"/>
      <c r="L57" s="82" t="str">
        <f>IF(I57&lt;&gt;0,((VLOOKUP(I57,'1. Standard_Cost'!$B$4:$D$9,2)+VLOOKUP(I57,'1. Standard_Cost'!$B$4:$D$9,3))*J57*K57),"0")</f>
        <v>0</v>
      </c>
      <c r="M57" s="82">
        <f>L57*'1. Standard_Cost'!$F$4</f>
        <v>0</v>
      </c>
      <c r="N57" s="83"/>
      <c r="O57" s="83"/>
      <c r="P57" s="83"/>
      <c r="Q57" s="83"/>
      <c r="R57" s="84">
        <f>'1. Standard_Cost'!$B$13*N57*P57</f>
        <v>0</v>
      </c>
      <c r="S57" s="84">
        <f>N57*O57*P57*'1. Standard_Cost'!$C$13</f>
        <v>0</v>
      </c>
      <c r="T57" s="84">
        <f>N57*P57*Q57*'1. Standard_Cost'!$D$13</f>
        <v>0</v>
      </c>
      <c r="U57" s="84">
        <f>N57*O57*'1. Standard_Cost'!$E$13</f>
        <v>0</v>
      </c>
      <c r="V57" s="83"/>
      <c r="W57" s="83"/>
      <c r="X57" s="83"/>
      <c r="Y57" s="84">
        <f>+V57*((X57*'1. Standard_Cost'!$B$17)+(W57*X57*'1. Standard_Cost'!$C$17))</f>
        <v>0</v>
      </c>
      <c r="Z57" s="83"/>
      <c r="AA57" s="83"/>
      <c r="AB57" s="84">
        <f>+Z57*'1. Standard_Cost'!$B$21+AA57*'1. Standard_Cost'!$C$21</f>
        <v>0</v>
      </c>
      <c r="AC57" s="85"/>
      <c r="AD57" s="86"/>
      <c r="AE57" s="84">
        <f>SUM(AD57,AC57,AB57,Y57,U57,T57,S57,R57)*'1. Standard_Cost'!$B$29</f>
        <v>0</v>
      </c>
      <c r="AF57" s="84">
        <f>SUM(AE57,AD57,AC57,AB57,Y57,U57,T57,S57,R57)</f>
        <v>0</v>
      </c>
      <c r="AG57" s="83"/>
      <c r="AH57" s="83"/>
      <c r="AI57" s="83"/>
      <c r="AJ57" s="87"/>
      <c r="AK57" s="87"/>
      <c r="AL57" s="87"/>
      <c r="AM57" s="84">
        <f>AG57*'1. Standard_Cost'!$B$25+'Incremental_Cost Year 7'!AH57*'1. Standard_Cost'!$C$25+'Incremental_Cost Year 7'!AI57*'1. Standard_Cost'!$D$25+'Incremental_Cost Year 7'!AJ57+'Incremental_Cost Year 7'!AL57+AK57</f>
        <v>0</v>
      </c>
      <c r="AN57" s="84">
        <f>AM57*'1. Standard_Cost'!$C$29</f>
        <v>0</v>
      </c>
      <c r="AO57" s="153"/>
      <c r="AP57" s="144"/>
      <c r="AQ57" s="113">
        <f>L57+M57</f>
        <v>0</v>
      </c>
      <c r="AR57" s="113">
        <f>AF57</f>
        <v>0</v>
      </c>
      <c r="AS57" s="113">
        <f>AM57+AN57</f>
        <v>0</v>
      </c>
      <c r="AT57" s="113">
        <f>SUM(AQ57,AR57,AS57)</f>
        <v>0</v>
      </c>
      <c r="AU57" s="154"/>
      <c r="AV57" s="154"/>
      <c r="AW57" s="154"/>
      <c r="AX57" s="154"/>
      <c r="AY57" s="154"/>
      <c r="AZ57" s="154"/>
      <c r="BA57" s="154"/>
      <c r="BB57" s="155">
        <f>SUM(AU57:BA57)-AT57</f>
        <v>0</v>
      </c>
      <c r="BD57" s="322"/>
      <c r="BE57" s="322"/>
      <c r="BF57" s="322"/>
      <c r="BG57" s="322"/>
      <c r="BH57" s="322"/>
      <c r="BK57" s="322"/>
      <c r="BL57" s="322"/>
      <c r="BM57" s="322"/>
      <c r="BN57" s="322"/>
    </row>
    <row r="58" spans="1:66" s="28" customFormat="1" ht="64.5" customHeight="1" outlineLevel="2">
      <c r="A58" s="73"/>
      <c r="B58" s="107"/>
      <c r="C58" s="189"/>
      <c r="D58" s="186"/>
      <c r="E58" s="121"/>
      <c r="F58" s="222">
        <v>2024</v>
      </c>
      <c r="G58" s="75">
        <v>2026</v>
      </c>
      <c r="H58" s="67" t="s">
        <v>628</v>
      </c>
      <c r="I58" s="87"/>
      <c r="J58" s="83"/>
      <c r="K58" s="83"/>
      <c r="L58" s="82" t="str">
        <f>IF(I58&lt;&gt;0,((VLOOKUP(I58,'1. Standard_Cost'!$B$4:$D$9,2)+VLOOKUP(I58,'1. Standard_Cost'!$B$4:$D$9,3))*J58*K58),"0")</f>
        <v>0</v>
      </c>
      <c r="M58" s="82">
        <f>L58*'1. Standard_Cost'!$F$4</f>
        <v>0</v>
      </c>
      <c r="N58" s="83"/>
      <c r="O58" s="83"/>
      <c r="P58" s="83"/>
      <c r="Q58" s="83"/>
      <c r="R58" s="84">
        <f>'1. Standard_Cost'!$B$13*N58*P58</f>
        <v>0</v>
      </c>
      <c r="S58" s="84">
        <f>N58*O58*P58*'1. Standard_Cost'!$C$13</f>
        <v>0</v>
      </c>
      <c r="T58" s="84">
        <f>N58*P58*Q58*'1. Standard_Cost'!$D$13</f>
        <v>0</v>
      </c>
      <c r="U58" s="84">
        <f>N58*O58*'1. Standard_Cost'!$E$13</f>
        <v>0</v>
      </c>
      <c r="V58" s="83"/>
      <c r="W58" s="83"/>
      <c r="X58" s="83"/>
      <c r="Y58" s="84">
        <f>+V58*((X58*'1. Standard_Cost'!$B$17)+(W58*X58*'1. Standard_Cost'!$C$17))</f>
        <v>0</v>
      </c>
      <c r="Z58" s="83"/>
      <c r="AA58" s="83"/>
      <c r="AB58" s="84">
        <f>+Z58*'1. Standard_Cost'!$B$21+AA58*'1. Standard_Cost'!$C$21</f>
        <v>0</v>
      </c>
      <c r="AC58" s="85"/>
      <c r="AD58" s="86"/>
      <c r="AE58" s="84">
        <f>SUM(AD58,AC58,AB58,Y58,U58,T58,S58,R58)*'1. Standard_Cost'!$B$29</f>
        <v>0</v>
      </c>
      <c r="AF58" s="84">
        <f>SUM(AE58,AD58,AC58,AB58,Y58,U58,T58,S58,R58)</f>
        <v>0</v>
      </c>
      <c r="AG58" s="83"/>
      <c r="AH58" s="83"/>
      <c r="AI58" s="83"/>
      <c r="AJ58" s="87"/>
      <c r="AK58" s="87"/>
      <c r="AL58" s="87"/>
      <c r="AM58" s="84">
        <f>AG58*'1. Standard_Cost'!$B$25+'Incremental_Cost Year 7'!AH58*'1. Standard_Cost'!$C$25+'Incremental_Cost Year 7'!AI58*'1. Standard_Cost'!$D$25+'Incremental_Cost Year 7'!AJ58+'Incremental_Cost Year 7'!AL58+AK58</f>
        <v>0</v>
      </c>
      <c r="AN58" s="84">
        <f>AM58*'1. Standard_Cost'!$C$29</f>
        <v>0</v>
      </c>
      <c r="AO58" s="153"/>
      <c r="AP58" s="144"/>
      <c r="AQ58" s="113">
        <f>L58+M58</f>
        <v>0</v>
      </c>
      <c r="AR58" s="113">
        <f>AF58</f>
        <v>0</v>
      </c>
      <c r="AS58" s="113">
        <f>AM58+AN58</f>
        <v>0</v>
      </c>
      <c r="AT58" s="113">
        <f>SUM(AQ58,AR58,AS58)</f>
        <v>0</v>
      </c>
      <c r="AU58" s="154"/>
      <c r="AV58" s="154"/>
      <c r="AW58" s="154"/>
      <c r="AX58" s="154"/>
      <c r="AY58" s="154"/>
      <c r="AZ58" s="154"/>
      <c r="BA58" s="154"/>
      <c r="BB58" s="155">
        <f>SUM(AU58:BA58)-AT58</f>
        <v>0</v>
      </c>
      <c r="BD58" s="322"/>
      <c r="BE58" s="322"/>
      <c r="BF58" s="322"/>
      <c r="BG58" s="322"/>
      <c r="BH58" s="322"/>
      <c r="BK58" s="322"/>
      <c r="BL58" s="322"/>
      <c r="BM58" s="322"/>
      <c r="BN58" s="322"/>
    </row>
    <row r="59" spans="1:66" s="28" customFormat="1" ht="31.5" outlineLevel="1">
      <c r="A59" s="73"/>
      <c r="B59" s="181"/>
      <c r="C59" s="252"/>
      <c r="D59" s="136" t="s">
        <v>561</v>
      </c>
      <c r="E59" s="136" t="s">
        <v>560</v>
      </c>
      <c r="F59" s="75">
        <v>2024</v>
      </c>
      <c r="G59" s="75">
        <v>2030</v>
      </c>
      <c r="H59" s="219" t="s">
        <v>562</v>
      </c>
      <c r="I59" s="156"/>
      <c r="J59" s="156"/>
      <c r="K59" s="156"/>
      <c r="L59" s="84">
        <f>SUM(L55:L58)</f>
        <v>0</v>
      </c>
      <c r="M59" s="84">
        <f>SUM(M55:M58)</f>
        <v>0</v>
      </c>
      <c r="N59" s="156"/>
      <c r="O59" s="156"/>
      <c r="P59" s="156"/>
      <c r="Q59" s="156"/>
      <c r="R59" s="84">
        <f>SUM(R55:R58)</f>
        <v>0</v>
      </c>
      <c r="S59" s="84">
        <f>SUM(S55:S58)</f>
        <v>0</v>
      </c>
      <c r="T59" s="84">
        <f>SUM(T55:T58)</f>
        <v>0</v>
      </c>
      <c r="U59" s="84">
        <f>SUM(U55:U58)</f>
        <v>0</v>
      </c>
      <c r="V59" s="156"/>
      <c r="W59" s="156"/>
      <c r="X59" s="156"/>
      <c r="Y59" s="84">
        <f>SUM(Y55:Y58)</f>
        <v>0</v>
      </c>
      <c r="Z59" s="156"/>
      <c r="AA59" s="156"/>
      <c r="AB59" s="84">
        <f>SUM(AB55:AB58)</f>
        <v>0</v>
      </c>
      <c r="AC59" s="84">
        <f>SUM(AC55:AC58)</f>
        <v>0</v>
      </c>
      <c r="AD59" s="84">
        <f>SUM(AD55:AD58)</f>
        <v>0</v>
      </c>
      <c r="AE59" s="84">
        <f>SUM(AE55:AE58)</f>
        <v>0</v>
      </c>
      <c r="AF59" s="84">
        <f>SUM(AF55:AF58)</f>
        <v>0</v>
      </c>
      <c r="AG59" s="156"/>
      <c r="AH59" s="156"/>
      <c r="AI59" s="156"/>
      <c r="AJ59" s="84">
        <f>SUM(AJ55:AJ58)</f>
        <v>0</v>
      </c>
      <c r="AK59" s="84">
        <f>SUM(AK55:AK58)</f>
        <v>0</v>
      </c>
      <c r="AL59" s="84">
        <f>SUM(AL55:AL58)</f>
        <v>0</v>
      </c>
      <c r="AM59" s="84">
        <f>SUM(AM55:AM58)</f>
        <v>0</v>
      </c>
      <c r="AN59" s="84">
        <f>SUM(AN55:AN58)</f>
        <v>0</v>
      </c>
      <c r="AO59" s="157"/>
      <c r="AP59" s="158"/>
      <c r="AQ59" s="84">
        <f t="shared" ref="AQ59:BB59" si="66">SUM(AQ55:AQ58)</f>
        <v>0</v>
      </c>
      <c r="AR59" s="84">
        <f t="shared" si="66"/>
        <v>0</v>
      </c>
      <c r="AS59" s="84">
        <f t="shared" si="66"/>
        <v>0</v>
      </c>
      <c r="AT59" s="84">
        <f t="shared" si="66"/>
        <v>0</v>
      </c>
      <c r="AU59" s="84">
        <f t="shared" si="66"/>
        <v>0</v>
      </c>
      <c r="AV59" s="84">
        <f t="shared" si="66"/>
        <v>0</v>
      </c>
      <c r="AW59" s="84">
        <f t="shared" si="66"/>
        <v>0</v>
      </c>
      <c r="AX59" s="84">
        <f t="shared" si="66"/>
        <v>0</v>
      </c>
      <c r="AY59" s="84">
        <f t="shared" si="66"/>
        <v>0</v>
      </c>
      <c r="AZ59" s="84">
        <f t="shared" si="66"/>
        <v>0</v>
      </c>
      <c r="BA59" s="84">
        <f t="shared" si="66"/>
        <v>0</v>
      </c>
      <c r="BB59" s="84">
        <f t="shared" si="66"/>
        <v>0</v>
      </c>
      <c r="BK59" s="322"/>
      <c r="BL59" s="322"/>
      <c r="BM59" s="322"/>
      <c r="BN59" s="322"/>
    </row>
    <row r="60" spans="1:66" s="30" customFormat="1" ht="40.9" customHeight="1">
      <c r="A60" s="348"/>
      <c r="B60" s="268"/>
      <c r="C60" s="540" t="s">
        <v>565</v>
      </c>
      <c r="D60" s="540"/>
      <c r="E60" s="541"/>
      <c r="F60" s="129"/>
      <c r="G60" s="129"/>
      <c r="H60" s="342" t="s">
        <v>564</v>
      </c>
      <c r="I60" s="151"/>
      <c r="J60" s="151"/>
      <c r="K60" s="151"/>
      <c r="L60" s="152">
        <f>SUM(L64,L69,L78,L80)</f>
        <v>0</v>
      </c>
      <c r="M60" s="152">
        <f>SUM(M64,M69,M78,M80)</f>
        <v>0</v>
      </c>
      <c r="N60" s="152"/>
      <c r="O60" s="152"/>
      <c r="P60" s="152"/>
      <c r="Q60" s="152"/>
      <c r="R60" s="152">
        <f>SUM(R64,R69,R78,R80)</f>
        <v>0</v>
      </c>
      <c r="S60" s="152">
        <f>SUM(S64,S69,S78,S80)</f>
        <v>0</v>
      </c>
      <c r="T60" s="152">
        <f>SUM(T64,T69,T78,T80)</f>
        <v>0</v>
      </c>
      <c r="U60" s="152">
        <f>SUM(U64,U69,U78,U80)</f>
        <v>0</v>
      </c>
      <c r="V60" s="152"/>
      <c r="W60" s="152"/>
      <c r="X60" s="152"/>
      <c r="Y60" s="152">
        <f>SUM(Y64,Y69,Y78,Y80)</f>
        <v>0</v>
      </c>
      <c r="Z60" s="152"/>
      <c r="AA60" s="152"/>
      <c r="AB60" s="152">
        <f>SUM(AB64,AB69,AB78,AB80)</f>
        <v>0</v>
      </c>
      <c r="AC60" s="152">
        <f>SUM(AC64,AC69,AC78,AC80)</f>
        <v>0</v>
      </c>
      <c r="AD60" s="152">
        <f>SUM(AD64,AD69,AD78,AD80)</f>
        <v>0</v>
      </c>
      <c r="AE60" s="152">
        <f>SUM(AE64,AE69,AE78,AE80)</f>
        <v>0</v>
      </c>
      <c r="AF60" s="152">
        <f>SUM(AF64,AF69,AF78,AF80)</f>
        <v>0</v>
      </c>
      <c r="AG60" s="152"/>
      <c r="AH60" s="152"/>
      <c r="AI60" s="152"/>
      <c r="AJ60" s="152">
        <f>SUM(AJ64,AJ69,AJ78,AJ80)</f>
        <v>0</v>
      </c>
      <c r="AK60" s="152">
        <f>SUM(AK64,AK69,AK78,AK80)</f>
        <v>0</v>
      </c>
      <c r="AL60" s="152">
        <f>SUM(AL64,AL69,AL78,AL80)</f>
        <v>0</v>
      </c>
      <c r="AM60" s="152">
        <f>SUM(AM64,AM69,AM78,AM80)</f>
        <v>0</v>
      </c>
      <c r="AN60" s="152">
        <f>SUM(AN64,AN69,AN78,AN80)</f>
        <v>0</v>
      </c>
      <c r="AO60" s="152"/>
      <c r="AP60" s="159"/>
      <c r="AQ60" s="152">
        <f t="shared" ref="AQ60:BB60" si="67">SUM(AQ64,AQ69,AQ78,AQ80)</f>
        <v>0</v>
      </c>
      <c r="AR60" s="152">
        <f t="shared" si="67"/>
        <v>0</v>
      </c>
      <c r="AS60" s="152">
        <f t="shared" si="67"/>
        <v>0</v>
      </c>
      <c r="AT60" s="152">
        <f t="shared" si="67"/>
        <v>0</v>
      </c>
      <c r="AU60" s="152">
        <f t="shared" si="67"/>
        <v>0</v>
      </c>
      <c r="AV60" s="152">
        <f t="shared" si="67"/>
        <v>0</v>
      </c>
      <c r="AW60" s="152">
        <f t="shared" si="67"/>
        <v>0</v>
      </c>
      <c r="AX60" s="152">
        <f t="shared" si="67"/>
        <v>0</v>
      </c>
      <c r="AY60" s="152">
        <f t="shared" si="67"/>
        <v>0</v>
      </c>
      <c r="AZ60" s="152">
        <f t="shared" si="67"/>
        <v>0</v>
      </c>
      <c r="BA60" s="152">
        <f t="shared" si="67"/>
        <v>0</v>
      </c>
      <c r="BB60" s="152">
        <f t="shared" si="67"/>
        <v>0</v>
      </c>
    </row>
    <row r="61" spans="1:66" s="28" customFormat="1" ht="126.75" customHeight="1" outlineLevel="2">
      <c r="A61" s="73"/>
      <c r="B61" s="181"/>
      <c r="C61" s="188"/>
      <c r="D61" s="223"/>
      <c r="E61" s="223"/>
      <c r="F61" s="343" t="s">
        <v>542</v>
      </c>
      <c r="G61" s="343" t="s">
        <v>543</v>
      </c>
      <c r="H61" s="70" t="s">
        <v>629</v>
      </c>
      <c r="I61" s="87"/>
      <c r="J61" s="83"/>
      <c r="K61" s="83"/>
      <c r="L61" s="82" t="str">
        <f>IF(I61&lt;&gt;0,((VLOOKUP(I61,'1. Standard_Cost'!$B$4:$D$9,2)+VLOOKUP(I61,'1. Standard_Cost'!$B$4:$D$9,3))*J61*K61),"0")</f>
        <v>0</v>
      </c>
      <c r="M61" s="82">
        <f>L61*'1. Standard_Cost'!$F$4</f>
        <v>0</v>
      </c>
      <c r="N61" s="83"/>
      <c r="O61" s="83"/>
      <c r="P61" s="83"/>
      <c r="Q61" s="83"/>
      <c r="R61" s="84">
        <f>'1. Standard_Cost'!$B$13*N61*P61</f>
        <v>0</v>
      </c>
      <c r="S61" s="84">
        <f>N61*O61*P61*'1. Standard_Cost'!$C$13</f>
        <v>0</v>
      </c>
      <c r="T61" s="84">
        <f>N61*P61*Q61*'1. Standard_Cost'!$D$13</f>
        <v>0</v>
      </c>
      <c r="U61" s="84">
        <f>N61*O61*'1. Standard_Cost'!$E$13</f>
        <v>0</v>
      </c>
      <c r="V61" s="83"/>
      <c r="W61" s="83"/>
      <c r="X61" s="83"/>
      <c r="Y61" s="84">
        <f>+V61*((X61*'1. Standard_Cost'!$B$17)+(W61*X61*'1. Standard_Cost'!$C$17))</f>
        <v>0</v>
      </c>
      <c r="Z61" s="83"/>
      <c r="AA61" s="83"/>
      <c r="AB61" s="84">
        <f>+Z61*'1. Standard_Cost'!$B$21+AA61*'1. Standard_Cost'!$C$21</f>
        <v>0</v>
      </c>
      <c r="AC61" s="85"/>
      <c r="AD61" s="86"/>
      <c r="AE61" s="84">
        <f>SUM(AD61,AC61,AB61,Y61,U61,T61,S61,R61)*'1. Standard_Cost'!$B$29</f>
        <v>0</v>
      </c>
      <c r="AF61" s="84">
        <f>SUM(AE61,AD61,AC61,AB61,Y61,U61,T61,S61,R61)</f>
        <v>0</v>
      </c>
      <c r="AG61" s="83"/>
      <c r="AH61" s="83"/>
      <c r="AI61" s="83"/>
      <c r="AJ61" s="87"/>
      <c r="AK61" s="87"/>
      <c r="AL61" s="87"/>
      <c r="AM61" s="84">
        <f>AG61*'1. Standard_Cost'!$B$25+'Incremental_Cost Year 7'!AH61*'1. Standard_Cost'!$C$25+'Incremental_Cost Year 7'!AI61*'1. Standard_Cost'!$D$25+'Incremental_Cost Year 7'!AJ61+'Incremental_Cost Year 7'!AL61+AK61</f>
        <v>0</v>
      </c>
      <c r="AN61" s="84">
        <f>AM61*'1. Standard_Cost'!$C$29</f>
        <v>0</v>
      </c>
      <c r="AO61" s="87"/>
      <c r="AP61" s="144"/>
      <c r="AQ61" s="113">
        <f>L61+M61</f>
        <v>0</v>
      </c>
      <c r="AR61" s="113">
        <f>AF61</f>
        <v>0</v>
      </c>
      <c r="AS61" s="113">
        <f>AM61+AN61</f>
        <v>0</v>
      </c>
      <c r="AT61" s="113">
        <f>SUM(AQ61,AR61,AS61)</f>
        <v>0</v>
      </c>
      <c r="AU61" s="154"/>
      <c r="AV61" s="154"/>
      <c r="AW61" s="154"/>
      <c r="AX61" s="154"/>
      <c r="AY61" s="154"/>
      <c r="AZ61" s="154"/>
      <c r="BA61" s="154"/>
      <c r="BB61" s="155">
        <f>SUM(AU61:BA61)-AT61</f>
        <v>0</v>
      </c>
      <c r="BK61" s="322"/>
      <c r="BL61" s="322"/>
      <c r="BM61" s="322"/>
      <c r="BN61" s="322"/>
    </row>
    <row r="62" spans="1:66" s="28" customFormat="1" ht="112.5" customHeight="1" outlineLevel="2">
      <c r="A62" s="73"/>
      <c r="B62" s="107"/>
      <c r="C62" s="189"/>
      <c r="D62" s="198"/>
      <c r="E62" s="198"/>
      <c r="F62" s="343" t="s">
        <v>542</v>
      </c>
      <c r="G62" s="343" t="s">
        <v>554</v>
      </c>
      <c r="H62" s="70" t="s">
        <v>630</v>
      </c>
      <c r="I62" s="87"/>
      <c r="J62" s="83"/>
      <c r="K62" s="83"/>
      <c r="L62" s="82" t="str">
        <f>IF(I62&lt;&gt;0,((VLOOKUP(I62,'1. Standard_Cost'!$B$4:$D$9,2)+VLOOKUP(I62,'1. Standard_Cost'!$B$4:$D$9,3))*J62*K62),"0")</f>
        <v>0</v>
      </c>
      <c r="M62" s="82">
        <f>L62*'1. Standard_Cost'!$F$4</f>
        <v>0</v>
      </c>
      <c r="N62" s="83"/>
      <c r="O62" s="83"/>
      <c r="P62" s="83"/>
      <c r="Q62" s="83"/>
      <c r="R62" s="84">
        <f>'1. Standard_Cost'!$B$13*N62*P62</f>
        <v>0</v>
      </c>
      <c r="S62" s="84">
        <f>N62*O62*P62*'1. Standard_Cost'!$C$13</f>
        <v>0</v>
      </c>
      <c r="T62" s="84">
        <f>N62*P62*Q62*'1. Standard_Cost'!$D$13</f>
        <v>0</v>
      </c>
      <c r="U62" s="84">
        <f>N62*O62*'1. Standard_Cost'!$E$13</f>
        <v>0</v>
      </c>
      <c r="V62" s="83"/>
      <c r="W62" s="83"/>
      <c r="X62" s="83"/>
      <c r="Y62" s="84">
        <f>+V62*((X62*'1. Standard_Cost'!$B$17)+(W62*X62*'1. Standard_Cost'!$C$17))</f>
        <v>0</v>
      </c>
      <c r="Z62" s="83"/>
      <c r="AA62" s="83"/>
      <c r="AB62" s="84">
        <f>+Z62*'1. Standard_Cost'!$B$21+AA62*'1. Standard_Cost'!$C$21</f>
        <v>0</v>
      </c>
      <c r="AC62" s="85"/>
      <c r="AD62" s="86"/>
      <c r="AE62" s="84">
        <f>SUM(AD62,AC62,AB62,Y62,U62,T62,S62,R62)*'1. Standard_Cost'!$B$29</f>
        <v>0</v>
      </c>
      <c r="AF62" s="84">
        <f>SUM(AE62,AD62,AC62,AB62,Y62,U62,T62,S62,R62)</f>
        <v>0</v>
      </c>
      <c r="AG62" s="83"/>
      <c r="AH62" s="83"/>
      <c r="AI62" s="83"/>
      <c r="AJ62" s="87"/>
      <c r="AK62" s="87"/>
      <c r="AL62" s="87"/>
      <c r="AM62" s="84">
        <f>AG62*'1. Standard_Cost'!$B$25+'Incremental_Cost Year 7'!AH62*'1. Standard_Cost'!$C$25+'Incremental_Cost Year 7'!AI62*'1. Standard_Cost'!$D$25+'Incremental_Cost Year 7'!AJ62+'Incremental_Cost Year 7'!AL62+AK62</f>
        <v>0</v>
      </c>
      <c r="AN62" s="84">
        <f>AM62*'1. Standard_Cost'!$C$29</f>
        <v>0</v>
      </c>
      <c r="AO62" s="87"/>
      <c r="AP62" s="144"/>
      <c r="AQ62" s="113">
        <f>L62+M62</f>
        <v>0</v>
      </c>
      <c r="AR62" s="113">
        <f>AF62</f>
        <v>0</v>
      </c>
      <c r="AS62" s="113">
        <f>AM62+AN62</f>
        <v>0</v>
      </c>
      <c r="AT62" s="113">
        <f>SUM(AQ62,AR62,AS62)</f>
        <v>0</v>
      </c>
      <c r="AU62" s="154"/>
      <c r="AV62" s="154"/>
      <c r="AW62" s="154"/>
      <c r="AX62" s="154"/>
      <c r="AY62" s="154"/>
      <c r="AZ62" s="154"/>
      <c r="BA62" s="154"/>
      <c r="BB62" s="155">
        <f>SUM(AU62:BA62)-AT62</f>
        <v>0</v>
      </c>
      <c r="BK62" s="322"/>
      <c r="BL62" s="322"/>
      <c r="BM62" s="322"/>
      <c r="BN62" s="322"/>
    </row>
    <row r="63" spans="1:66" s="28" customFormat="1" ht="84" customHeight="1" outlineLevel="2">
      <c r="A63" s="73"/>
      <c r="B63" s="107"/>
      <c r="C63" s="189"/>
      <c r="D63" s="198"/>
      <c r="E63" s="198"/>
      <c r="F63" s="343" t="s">
        <v>542</v>
      </c>
      <c r="G63" s="343" t="s">
        <v>554</v>
      </c>
      <c r="H63" s="68" t="s">
        <v>631</v>
      </c>
      <c r="I63" s="87"/>
      <c r="J63" s="83"/>
      <c r="K63" s="83"/>
      <c r="L63" s="82" t="str">
        <f>IF(I63&lt;&gt;0,((VLOOKUP(I63,'1. Standard_Cost'!$B$4:$D$9,2)+VLOOKUP(I63,'1. Standard_Cost'!$B$4:$D$9,3))*J63*K63),"0")</f>
        <v>0</v>
      </c>
      <c r="M63" s="82">
        <f>L63*'1. Standard_Cost'!$F$4</f>
        <v>0</v>
      </c>
      <c r="N63" s="83"/>
      <c r="O63" s="83"/>
      <c r="P63" s="83"/>
      <c r="Q63" s="83"/>
      <c r="R63" s="84">
        <f>'1. Standard_Cost'!$B$13*N63*P63</f>
        <v>0</v>
      </c>
      <c r="S63" s="84">
        <f>N63*O63*P63*'1. Standard_Cost'!$C$13</f>
        <v>0</v>
      </c>
      <c r="T63" s="84">
        <f>N63*P63*Q63*'1. Standard_Cost'!$D$13</f>
        <v>0</v>
      </c>
      <c r="U63" s="84">
        <f>N63*O63*'1. Standard_Cost'!$E$13</f>
        <v>0</v>
      </c>
      <c r="V63" s="83"/>
      <c r="W63" s="83"/>
      <c r="X63" s="83"/>
      <c r="Y63" s="84">
        <f>+V63*((X63*'1. Standard_Cost'!$B$17)+(W63*X63*'1. Standard_Cost'!$C$17))</f>
        <v>0</v>
      </c>
      <c r="Z63" s="83"/>
      <c r="AA63" s="83"/>
      <c r="AB63" s="84">
        <f>+Z63*'1. Standard_Cost'!$B$21+AA63*'1. Standard_Cost'!$C$21</f>
        <v>0</v>
      </c>
      <c r="AC63" s="85"/>
      <c r="AD63" s="86"/>
      <c r="AE63" s="84">
        <f>SUM(AD63,AC63,AB63,Y63,U63,T63,S63,R63)*'1. Standard_Cost'!$B$29</f>
        <v>0</v>
      </c>
      <c r="AF63" s="84">
        <f>SUM(AE63,AD63,AC63,AB63,Y63,U63,T63,S63,R63)</f>
        <v>0</v>
      </c>
      <c r="AG63" s="83"/>
      <c r="AH63" s="83"/>
      <c r="AI63" s="83"/>
      <c r="AJ63" s="87"/>
      <c r="AK63" s="87"/>
      <c r="AL63" s="87"/>
      <c r="AM63" s="84">
        <f>AG63*'1. Standard_Cost'!$B$25+'Incremental_Cost Year 7'!AH63*'1. Standard_Cost'!$C$25+'Incremental_Cost Year 7'!AI63*'1. Standard_Cost'!$D$25+'Incremental_Cost Year 7'!AJ63+'Incremental_Cost Year 7'!AL63+AK63</f>
        <v>0</v>
      </c>
      <c r="AN63" s="84">
        <f>AM63*'1. Standard_Cost'!$C$29</f>
        <v>0</v>
      </c>
      <c r="AO63" s="87"/>
      <c r="AP63" s="144"/>
      <c r="AQ63" s="113">
        <f>L63+M63</f>
        <v>0</v>
      </c>
      <c r="AR63" s="113">
        <f>AF63</f>
        <v>0</v>
      </c>
      <c r="AS63" s="113">
        <f>AM63+AN63</f>
        <v>0</v>
      </c>
      <c r="AT63" s="113">
        <f>SUM(AQ63,AR63,AS63)</f>
        <v>0</v>
      </c>
      <c r="AU63" s="154"/>
      <c r="AV63" s="154"/>
      <c r="AW63" s="154"/>
      <c r="AX63" s="154"/>
      <c r="AY63" s="154"/>
      <c r="AZ63" s="154"/>
      <c r="BA63" s="154"/>
      <c r="BB63" s="155">
        <f>SUM(AU63:BA63)-AT63</f>
        <v>0</v>
      </c>
      <c r="BK63" s="322"/>
      <c r="BL63" s="322"/>
      <c r="BM63" s="322"/>
      <c r="BN63" s="322"/>
    </row>
    <row r="64" spans="1:66" s="28" customFormat="1" ht="42.75" customHeight="1" outlineLevel="2">
      <c r="A64" s="73"/>
      <c r="B64" s="107"/>
      <c r="C64" s="189"/>
      <c r="D64" s="198"/>
      <c r="E64" s="198"/>
      <c r="F64" s="343" t="s">
        <v>542</v>
      </c>
      <c r="G64" s="343" t="s">
        <v>554</v>
      </c>
      <c r="H64" s="67" t="s">
        <v>697</v>
      </c>
      <c r="I64" s="87"/>
      <c r="J64" s="83"/>
      <c r="K64" s="83"/>
      <c r="L64" s="82" t="str">
        <f>IF(I64&lt;&gt;0,((VLOOKUP(I64,'1. Standard_Cost'!$B$4:$D$9,2)+VLOOKUP(I64,'1. Standard_Cost'!$B$4:$D$9,3))*J64*K64),"0")</f>
        <v>0</v>
      </c>
      <c r="M64" s="82">
        <f>L64*'1. Standard_Cost'!$F$4</f>
        <v>0</v>
      </c>
      <c r="N64" s="83"/>
      <c r="O64" s="83"/>
      <c r="P64" s="83"/>
      <c r="Q64" s="83"/>
      <c r="R64" s="84">
        <f>'1. Standard_Cost'!$B$13*N64*P64</f>
        <v>0</v>
      </c>
      <c r="S64" s="84">
        <f>N64*O64*P64*'1. Standard_Cost'!$C$13</f>
        <v>0</v>
      </c>
      <c r="T64" s="84">
        <f>N64*P64*Q64*'1. Standard_Cost'!$D$13</f>
        <v>0</v>
      </c>
      <c r="U64" s="84">
        <f>N64*O64*'1. Standard_Cost'!$E$13</f>
        <v>0</v>
      </c>
      <c r="V64" s="83"/>
      <c r="W64" s="83"/>
      <c r="X64" s="83"/>
      <c r="Y64" s="84">
        <f>+V64*((X64*'1. Standard_Cost'!$B$17)+(W64*X64*'1. Standard_Cost'!$C$17))</f>
        <v>0</v>
      </c>
      <c r="Z64" s="83"/>
      <c r="AA64" s="83"/>
      <c r="AB64" s="84">
        <f>+Z64*'1. Standard_Cost'!$B$21+AA64*'1. Standard_Cost'!$C$21</f>
        <v>0</v>
      </c>
      <c r="AC64" s="85"/>
      <c r="AD64" s="86"/>
      <c r="AE64" s="84">
        <f>SUM(AD64,AC64,AB64,Y64,U64,T64,S64,R64)*'1. Standard_Cost'!$B$29</f>
        <v>0</v>
      </c>
      <c r="AF64" s="84">
        <f>SUM(AE64,AD64,AC64,AB64,Y64,U64,T64,S64,R64)</f>
        <v>0</v>
      </c>
      <c r="AG64" s="83"/>
      <c r="AH64" s="83"/>
      <c r="AI64" s="83"/>
      <c r="AJ64" s="87"/>
      <c r="AK64" s="87"/>
      <c r="AL64" s="87"/>
      <c r="AM64" s="84">
        <f>AG64*'1. Standard_Cost'!$B$25+'Incremental_Cost Year 7'!AH64*'1. Standard_Cost'!$C$25+'Incremental_Cost Year 7'!AI64*'1. Standard_Cost'!$D$25+'Incremental_Cost Year 7'!AJ64+'Incremental_Cost Year 7'!AL64+AK64</f>
        <v>0</v>
      </c>
      <c r="AN64" s="84">
        <f>AM64*'1. Standard_Cost'!$C$29</f>
        <v>0</v>
      </c>
      <c r="AO64" s="153"/>
      <c r="AP64" s="144"/>
      <c r="AQ64" s="113">
        <f>L64+M64</f>
        <v>0</v>
      </c>
      <c r="AR64" s="113">
        <f>AF64</f>
        <v>0</v>
      </c>
      <c r="AS64" s="113">
        <f>AM64+AN64</f>
        <v>0</v>
      </c>
      <c r="AT64" s="113">
        <f>SUM(AQ64,AR64,AS64)</f>
        <v>0</v>
      </c>
      <c r="AU64" s="154"/>
      <c r="AV64" s="154"/>
      <c r="AW64" s="154"/>
      <c r="AX64" s="154"/>
      <c r="AY64" s="154"/>
      <c r="AZ64" s="154"/>
      <c r="BA64" s="154"/>
      <c r="BB64" s="155">
        <f>SUM(AU64:BA64)-AT64</f>
        <v>0</v>
      </c>
      <c r="BK64" s="322"/>
      <c r="BL64" s="322"/>
      <c r="BM64" s="322"/>
      <c r="BN64" s="322"/>
    </row>
    <row r="65" spans="1:66" s="28" customFormat="1" ht="42.75" customHeight="1" outlineLevel="2">
      <c r="A65" s="73"/>
      <c r="B65" s="107"/>
      <c r="C65" s="189"/>
      <c r="D65" s="198"/>
      <c r="E65" s="198"/>
      <c r="F65" s="343">
        <v>2024</v>
      </c>
      <c r="G65" s="343">
        <v>2026</v>
      </c>
      <c r="H65" s="67" t="s">
        <v>698</v>
      </c>
      <c r="I65" s="87"/>
      <c r="J65" s="83"/>
      <c r="K65" s="83"/>
      <c r="L65" s="82" t="str">
        <f>IF(I65&lt;&gt;0,((VLOOKUP(I65,'1. Standard_Cost'!$B$4:$D$9,2)+VLOOKUP(I65,'1. Standard_Cost'!$B$4:$D$9,3))*J65*K65),"0")</f>
        <v>0</v>
      </c>
      <c r="M65" s="82">
        <f>L65*'1. Standard_Cost'!$F$4</f>
        <v>0</v>
      </c>
      <c r="N65" s="83"/>
      <c r="O65" s="83"/>
      <c r="P65" s="83"/>
      <c r="Q65" s="83"/>
      <c r="R65" s="84">
        <f>'1. Standard_Cost'!$B$13*N65*P65</f>
        <v>0</v>
      </c>
      <c r="S65" s="84">
        <f>N65*O65*P65*'1. Standard_Cost'!$C$13</f>
        <v>0</v>
      </c>
      <c r="T65" s="84">
        <f>N65*P65*Q65*'1. Standard_Cost'!$D$13</f>
        <v>0</v>
      </c>
      <c r="U65" s="84">
        <f>N65*O65*'1. Standard_Cost'!$E$13</f>
        <v>0</v>
      </c>
      <c r="V65" s="83"/>
      <c r="W65" s="83"/>
      <c r="X65" s="83"/>
      <c r="Y65" s="84">
        <f>+V65*((X65*'1. Standard_Cost'!$B$17)+(W65*X65*'1. Standard_Cost'!$C$17))</f>
        <v>0</v>
      </c>
      <c r="Z65" s="83"/>
      <c r="AA65" s="83"/>
      <c r="AB65" s="84">
        <f>+Z65*'1. Standard_Cost'!$B$21+AA65*'1. Standard_Cost'!$C$21</f>
        <v>0</v>
      </c>
      <c r="AC65" s="85"/>
      <c r="AD65" s="86"/>
      <c r="AE65" s="84">
        <f>SUM(AD65,AC65,AB65,Y65,U65,T65,S65,R65)*'1. Standard_Cost'!$B$29</f>
        <v>0</v>
      </c>
      <c r="AF65" s="84">
        <f>SUM(AE65,AD65,AC65,AB65,Y65,U65,T65,S65,R65)</f>
        <v>0</v>
      </c>
      <c r="AG65" s="83"/>
      <c r="AH65" s="83"/>
      <c r="AI65" s="83"/>
      <c r="AJ65" s="87"/>
      <c r="AK65" s="87"/>
      <c r="AL65" s="87"/>
      <c r="AM65" s="84">
        <f>AG65*'1. Standard_Cost'!$B$25+'Incremental_Cost Year 7'!AH65*'1. Standard_Cost'!$C$25+'Incremental_Cost Year 7'!AI65*'1. Standard_Cost'!$D$25+'Incremental_Cost Year 7'!AJ65+'Incremental_Cost Year 7'!AL65+AK65</f>
        <v>0</v>
      </c>
      <c r="AN65" s="84">
        <f>AM65*'1. Standard_Cost'!$C$29</f>
        <v>0</v>
      </c>
      <c r="AO65" s="153"/>
      <c r="AP65" s="144"/>
      <c r="AQ65" s="113">
        <f>L65+M65</f>
        <v>0</v>
      </c>
      <c r="AR65" s="113">
        <f>AF65</f>
        <v>0</v>
      </c>
      <c r="AS65" s="113">
        <f>AM65+AN65</f>
        <v>0</v>
      </c>
      <c r="AT65" s="113">
        <f>SUM(AQ65,AR65,AS65)</f>
        <v>0</v>
      </c>
      <c r="AU65" s="154"/>
      <c r="AV65" s="154"/>
      <c r="AW65" s="154"/>
      <c r="AX65" s="154"/>
      <c r="AY65" s="154"/>
      <c r="AZ65" s="154"/>
      <c r="BA65" s="154"/>
      <c r="BB65" s="155">
        <f>SUM(AU65:BA65)-AT65</f>
        <v>0</v>
      </c>
      <c r="BK65" s="322"/>
      <c r="BL65" s="322"/>
      <c r="BM65" s="322"/>
      <c r="BN65" s="322"/>
    </row>
    <row r="66" spans="1:66" s="28" customFormat="1" ht="42.75" customHeight="1" outlineLevel="2">
      <c r="A66" s="73"/>
      <c r="B66" s="107"/>
      <c r="C66" s="189"/>
      <c r="D66" s="198"/>
      <c r="E66" s="198"/>
      <c r="F66" s="343" t="s">
        <v>542</v>
      </c>
      <c r="G66" s="343" t="s">
        <v>554</v>
      </c>
      <c r="H66" s="67" t="s">
        <v>632</v>
      </c>
      <c r="I66" s="87"/>
      <c r="J66" s="83"/>
      <c r="K66" s="83"/>
      <c r="L66" s="82" t="str">
        <f>IF(I66&lt;&gt;0,((VLOOKUP(I66,'1. Standard_Cost'!$B$4:$D$9,2)+VLOOKUP(I66,'1. Standard_Cost'!$B$4:$D$9,3))*J66*K66),"0")</f>
        <v>0</v>
      </c>
      <c r="M66" s="82">
        <f>L66*'1. Standard_Cost'!$F$4</f>
        <v>0</v>
      </c>
      <c r="N66" s="83"/>
      <c r="O66" s="83"/>
      <c r="P66" s="83"/>
      <c r="Q66" s="83"/>
      <c r="R66" s="84">
        <f>'1. Standard_Cost'!$B$13*N66*P66</f>
        <v>0</v>
      </c>
      <c r="S66" s="84">
        <f>N66*O66*P66*'1. Standard_Cost'!$C$13</f>
        <v>0</v>
      </c>
      <c r="T66" s="84">
        <f>N66*P66*Q66*'1. Standard_Cost'!$D$13</f>
        <v>0</v>
      </c>
      <c r="U66" s="84">
        <f>N66*O66*'1. Standard_Cost'!$E$13</f>
        <v>0</v>
      </c>
      <c r="V66" s="83"/>
      <c r="W66" s="83"/>
      <c r="X66" s="83"/>
      <c r="Y66" s="84">
        <f>+V66*((X66*'1. Standard_Cost'!$B$17)+(W66*X66*'1. Standard_Cost'!$C$17))</f>
        <v>0</v>
      </c>
      <c r="Z66" s="83"/>
      <c r="AA66" s="83"/>
      <c r="AB66" s="84">
        <f>+Z66*'1. Standard_Cost'!$B$21+AA66*'1. Standard_Cost'!$C$21</f>
        <v>0</v>
      </c>
      <c r="AC66" s="85"/>
      <c r="AD66" s="86"/>
      <c r="AE66" s="84">
        <f>SUM(AD66,AC66,AB66,Y66,U66,T66,S66,R66)*'1. Standard_Cost'!$B$29</f>
        <v>0</v>
      </c>
      <c r="AF66" s="84">
        <f t="shared" ref="AF66:AF67" si="68">SUM(AE66,AD66,AC66,AB66,Y66,U66,T66,S66,R66)</f>
        <v>0</v>
      </c>
      <c r="AG66" s="83"/>
      <c r="AH66" s="83"/>
      <c r="AI66" s="83"/>
      <c r="AJ66" s="87"/>
      <c r="AK66" s="87"/>
      <c r="AL66" s="87"/>
      <c r="AM66" s="84">
        <f>AG66*'1. Standard_Cost'!$B$25+'Incremental_Cost Year 7'!AH66*'1. Standard_Cost'!$C$25+'Incremental_Cost Year 7'!AI66*'1. Standard_Cost'!$D$25+'Incremental_Cost Year 7'!AJ66+'Incremental_Cost Year 7'!AL66+AK66</f>
        <v>0</v>
      </c>
      <c r="AN66" s="84">
        <f>AM66*'1. Standard_Cost'!$C$29</f>
        <v>0</v>
      </c>
      <c r="AO66" s="273"/>
      <c r="AP66" s="144"/>
      <c r="AQ66" s="113">
        <f t="shared" ref="AQ66:AQ67" si="69">L66+M66</f>
        <v>0</v>
      </c>
      <c r="AR66" s="113">
        <f t="shared" ref="AR66:AR67" si="70">AF66</f>
        <v>0</v>
      </c>
      <c r="AS66" s="113">
        <f t="shared" ref="AS66:AS67" si="71">AM66+AN66</f>
        <v>0</v>
      </c>
      <c r="AT66" s="113">
        <f t="shared" ref="AT66:AT67" si="72">SUM(AQ66,AR66,AS66)</f>
        <v>0</v>
      </c>
      <c r="AU66" s="154"/>
      <c r="AV66" s="154"/>
      <c r="AW66" s="154"/>
      <c r="AX66" s="154"/>
      <c r="AY66" s="154"/>
      <c r="AZ66" s="154"/>
      <c r="BA66" s="154"/>
      <c r="BB66" s="155">
        <f t="shared" ref="BB66:BB67" si="73">SUM(AU66:BA66)-AT66</f>
        <v>0</v>
      </c>
      <c r="BK66" s="322"/>
      <c r="BL66" s="322"/>
      <c r="BM66" s="322"/>
      <c r="BN66" s="322"/>
    </row>
    <row r="67" spans="1:66" s="28" customFormat="1" ht="42.75" customHeight="1" outlineLevel="2">
      <c r="A67" s="73"/>
      <c r="B67" s="253"/>
      <c r="C67" s="291"/>
      <c r="D67" s="221"/>
      <c r="E67" s="221"/>
      <c r="F67" s="343">
        <v>2024</v>
      </c>
      <c r="G67" s="343">
        <v>2025</v>
      </c>
      <c r="H67" s="67" t="s">
        <v>633</v>
      </c>
      <c r="I67" s="87"/>
      <c r="J67" s="83"/>
      <c r="K67" s="83"/>
      <c r="L67" s="82" t="str">
        <f>IF(I67&lt;&gt;0,((VLOOKUP(I67,'1. Standard_Cost'!$B$4:$D$9,2)+VLOOKUP(I67,'1. Standard_Cost'!$B$4:$D$9,3))*J67*K67),"0")</f>
        <v>0</v>
      </c>
      <c r="M67" s="82">
        <f>L67*'1. Standard_Cost'!$F$4</f>
        <v>0</v>
      </c>
      <c r="N67" s="83"/>
      <c r="O67" s="83"/>
      <c r="P67" s="83"/>
      <c r="Q67" s="83"/>
      <c r="R67" s="84">
        <f>'1. Standard_Cost'!$B$13*N67*P67</f>
        <v>0</v>
      </c>
      <c r="S67" s="84">
        <f>N67*O67*P67*'1. Standard_Cost'!$C$13</f>
        <v>0</v>
      </c>
      <c r="T67" s="84">
        <f>N67*P67*Q67*'1. Standard_Cost'!$D$13</f>
        <v>0</v>
      </c>
      <c r="U67" s="84">
        <f>N67*O67*'1. Standard_Cost'!$E$13</f>
        <v>0</v>
      </c>
      <c r="V67" s="83"/>
      <c r="W67" s="83"/>
      <c r="X67" s="83"/>
      <c r="Y67" s="84">
        <f>+V67*((X67*'1. Standard_Cost'!$B$17)+(W67*X67*'1. Standard_Cost'!$C$17))</f>
        <v>0</v>
      </c>
      <c r="Z67" s="83"/>
      <c r="AA67" s="83"/>
      <c r="AB67" s="84">
        <f>+Z67*'1. Standard_Cost'!$B$21+AA67*'1. Standard_Cost'!$C$21</f>
        <v>0</v>
      </c>
      <c r="AC67" s="85"/>
      <c r="AD67" s="86"/>
      <c r="AE67" s="84">
        <f>SUM(AD67,AC67,AB67,Y67,U67,T67,S67,R67)*'1. Standard_Cost'!$B$29</f>
        <v>0</v>
      </c>
      <c r="AF67" s="84">
        <f t="shared" si="68"/>
        <v>0</v>
      </c>
      <c r="AG67" s="83"/>
      <c r="AH67" s="83"/>
      <c r="AI67" s="83"/>
      <c r="AJ67" s="87"/>
      <c r="AK67" s="87"/>
      <c r="AL67" s="87"/>
      <c r="AM67" s="84">
        <f>AG67*'1. Standard_Cost'!$B$25+'Incremental_Cost Year 7'!AH67*'1. Standard_Cost'!$C$25+'Incremental_Cost Year 7'!AI67*'1. Standard_Cost'!$D$25+'Incremental_Cost Year 7'!AJ67+'Incremental_Cost Year 7'!AL67+AK67</f>
        <v>0</v>
      </c>
      <c r="AN67" s="84">
        <f>AM67*'1. Standard_Cost'!$C$29</f>
        <v>0</v>
      </c>
      <c r="AO67" s="273"/>
      <c r="AP67" s="144"/>
      <c r="AQ67" s="113">
        <f t="shared" si="69"/>
        <v>0</v>
      </c>
      <c r="AR67" s="113">
        <f t="shared" si="70"/>
        <v>0</v>
      </c>
      <c r="AS67" s="113">
        <f t="shared" si="71"/>
        <v>0</v>
      </c>
      <c r="AT67" s="113">
        <f t="shared" si="72"/>
        <v>0</v>
      </c>
      <c r="AU67" s="154"/>
      <c r="AV67" s="154"/>
      <c r="AW67" s="154"/>
      <c r="AX67" s="154"/>
      <c r="AY67" s="154"/>
      <c r="AZ67" s="154"/>
      <c r="BA67" s="154"/>
      <c r="BB67" s="155">
        <f t="shared" si="73"/>
        <v>0</v>
      </c>
      <c r="BK67" s="322"/>
      <c r="BL67" s="322"/>
      <c r="BM67" s="322"/>
      <c r="BN67" s="322"/>
    </row>
    <row r="68" spans="1:66" s="28" customFormat="1" ht="56.45" customHeight="1" outlineLevel="1">
      <c r="A68" s="73"/>
      <c r="B68" s="253"/>
      <c r="C68" s="274"/>
      <c r="D68" s="259" t="s">
        <v>570</v>
      </c>
      <c r="E68" s="253" t="s">
        <v>563</v>
      </c>
      <c r="F68" s="349">
        <v>2024</v>
      </c>
      <c r="G68" s="349">
        <v>2030</v>
      </c>
      <c r="H68" s="219" t="s">
        <v>566</v>
      </c>
      <c r="I68" s="156"/>
      <c r="J68" s="156"/>
      <c r="K68" s="156"/>
      <c r="L68" s="84">
        <f>SUM(L61:L67)</f>
        <v>0</v>
      </c>
      <c r="M68" s="84">
        <f>SUM(M61:M67)</f>
        <v>0</v>
      </c>
      <c r="N68" s="156"/>
      <c r="O68" s="156"/>
      <c r="P68" s="156"/>
      <c r="Q68" s="156"/>
      <c r="R68" s="84">
        <f t="shared" ref="R68:U68" si="74">SUM(R61:R67)</f>
        <v>0</v>
      </c>
      <c r="S68" s="84">
        <f t="shared" si="74"/>
        <v>0</v>
      </c>
      <c r="T68" s="84">
        <f t="shared" si="74"/>
        <v>0</v>
      </c>
      <c r="U68" s="84">
        <f t="shared" si="74"/>
        <v>0</v>
      </c>
      <c r="V68" s="156"/>
      <c r="W68" s="156"/>
      <c r="X68" s="156"/>
      <c r="Y68" s="84">
        <f>SUM(Y61:Y67)</f>
        <v>0</v>
      </c>
      <c r="Z68" s="156"/>
      <c r="AA68" s="156"/>
      <c r="AB68" s="84">
        <f t="shared" ref="AB68:AF68" si="75">SUM(AB61:AB67)</f>
        <v>0</v>
      </c>
      <c r="AC68" s="84">
        <f t="shared" si="75"/>
        <v>0</v>
      </c>
      <c r="AD68" s="84">
        <f t="shared" si="75"/>
        <v>0</v>
      </c>
      <c r="AE68" s="84">
        <f t="shared" si="75"/>
        <v>0</v>
      </c>
      <c r="AF68" s="84">
        <f t="shared" si="75"/>
        <v>0</v>
      </c>
      <c r="AG68" s="156"/>
      <c r="AH68" s="156"/>
      <c r="AI68" s="156"/>
      <c r="AJ68" s="84">
        <f t="shared" ref="AJ68:AN68" si="76">SUM(AJ61:AJ67)</f>
        <v>0</v>
      </c>
      <c r="AK68" s="84">
        <f t="shared" si="76"/>
        <v>0</v>
      </c>
      <c r="AL68" s="84">
        <f t="shared" si="76"/>
        <v>0</v>
      </c>
      <c r="AM68" s="84">
        <f t="shared" si="76"/>
        <v>0</v>
      </c>
      <c r="AN68" s="84">
        <f t="shared" si="76"/>
        <v>0</v>
      </c>
      <c r="AO68" s="157"/>
      <c r="AP68" s="158"/>
      <c r="AQ68" s="84">
        <f t="shared" ref="AQ68:BA68" si="77">SUM(AQ61:AQ67)</f>
        <v>0</v>
      </c>
      <c r="AR68" s="84">
        <f t="shared" si="77"/>
        <v>0</v>
      </c>
      <c r="AS68" s="84">
        <f t="shared" si="77"/>
        <v>0</v>
      </c>
      <c r="AT68" s="84">
        <f t="shared" si="77"/>
        <v>0</v>
      </c>
      <c r="AU68" s="84">
        <f t="shared" si="77"/>
        <v>0</v>
      </c>
      <c r="AV68" s="84">
        <f t="shared" si="77"/>
        <v>0</v>
      </c>
      <c r="AW68" s="84">
        <f t="shared" si="77"/>
        <v>0</v>
      </c>
      <c r="AX68" s="84">
        <f t="shared" si="77"/>
        <v>0</v>
      </c>
      <c r="AY68" s="84">
        <f t="shared" si="77"/>
        <v>0</v>
      </c>
      <c r="AZ68" s="84">
        <f t="shared" si="77"/>
        <v>0</v>
      </c>
      <c r="BA68" s="84">
        <f t="shared" si="77"/>
        <v>0</v>
      </c>
      <c r="BB68" s="84">
        <f t="shared" ref="BB68" si="78">SUM(BB61:BB65)</f>
        <v>0</v>
      </c>
      <c r="BK68" s="322"/>
      <c r="BL68" s="322"/>
      <c r="BM68" s="322"/>
      <c r="BN68" s="322"/>
    </row>
    <row r="69" spans="1:66" s="28" customFormat="1" ht="56.25" customHeight="1" outlineLevel="2">
      <c r="A69" s="73"/>
      <c r="B69" s="107"/>
      <c r="C69" s="108"/>
      <c r="D69" s="136"/>
      <c r="E69" s="185"/>
      <c r="F69" s="65">
        <v>2024</v>
      </c>
      <c r="G69" s="65">
        <v>2026</v>
      </c>
      <c r="H69" s="68" t="s">
        <v>635</v>
      </c>
      <c r="I69" s="87"/>
      <c r="J69" s="83"/>
      <c r="K69" s="83"/>
      <c r="L69" s="82" t="str">
        <f>IF(I69&lt;&gt;0,((VLOOKUP(I69,'1. Standard_Cost'!$B$4:$D$9,2)+VLOOKUP(I69,'1. Standard_Cost'!$B$4:$D$9,3))*J69*K69),"0")</f>
        <v>0</v>
      </c>
      <c r="M69" s="82">
        <f>L69*'1. Standard_Cost'!$F$4</f>
        <v>0</v>
      </c>
      <c r="N69" s="83"/>
      <c r="O69" s="83"/>
      <c r="P69" s="83"/>
      <c r="Q69" s="83"/>
      <c r="R69" s="84">
        <f>'1. Standard_Cost'!$B$13*N69*P69</f>
        <v>0</v>
      </c>
      <c r="S69" s="84">
        <f>N69*O69*P69*'1. Standard_Cost'!$C$13</f>
        <v>0</v>
      </c>
      <c r="T69" s="84">
        <f>N69*P69*Q69*'1. Standard_Cost'!$D$13</f>
        <v>0</v>
      </c>
      <c r="U69" s="84">
        <f>N69*O69*'1. Standard_Cost'!$E$13</f>
        <v>0</v>
      </c>
      <c r="V69" s="83"/>
      <c r="W69" s="83"/>
      <c r="X69" s="83"/>
      <c r="Y69" s="84">
        <f>+V69*((X69*'1. Standard_Cost'!$B$17)+(W69*X69*'1. Standard_Cost'!$C$17))</f>
        <v>0</v>
      </c>
      <c r="Z69" s="83"/>
      <c r="AA69" s="83"/>
      <c r="AB69" s="84">
        <f>+Z69*'1. Standard_Cost'!$B$21+AA69*'1. Standard_Cost'!$C$21</f>
        <v>0</v>
      </c>
      <c r="AC69" s="85"/>
      <c r="AD69" s="86"/>
      <c r="AE69" s="84">
        <f>SUM(AD69,AC69,AB69,Y69,U69,T69,S69,R69)*'1. Standard_Cost'!$B$29</f>
        <v>0</v>
      </c>
      <c r="AF69" s="84">
        <f>SUM(AE69,AD69,AC69,AB69,Y69,U69,T69,S69,R69)</f>
        <v>0</v>
      </c>
      <c r="AG69" s="83"/>
      <c r="AH69" s="83"/>
      <c r="AI69" s="83"/>
      <c r="AJ69" s="87"/>
      <c r="AK69" s="87"/>
      <c r="AL69" s="87"/>
      <c r="AM69" s="84">
        <f>AG69*'1. Standard_Cost'!$B$25+'Incremental_Cost Year 7'!AH69*'1. Standard_Cost'!$C$25+'Incremental_Cost Year 7'!AI69*'1. Standard_Cost'!$D$25+'Incremental_Cost Year 7'!AJ69+'Incremental_Cost Year 7'!AL69+AK69</f>
        <v>0</v>
      </c>
      <c r="AN69" s="84">
        <f>AM69*'1. Standard_Cost'!$C$29</f>
        <v>0</v>
      </c>
      <c r="AO69" s="87"/>
      <c r="AP69" s="144"/>
      <c r="AQ69" s="113">
        <f>L69+M69</f>
        <v>0</v>
      </c>
      <c r="AR69" s="113">
        <f>AF69</f>
        <v>0</v>
      </c>
      <c r="AS69" s="113">
        <f>AM69+AN69</f>
        <v>0</v>
      </c>
      <c r="AT69" s="113">
        <f>SUM(AQ69,AR69,AS69)</f>
        <v>0</v>
      </c>
      <c r="AU69" s="154"/>
      <c r="AV69" s="154"/>
      <c r="AW69" s="154"/>
      <c r="AX69" s="154"/>
      <c r="AY69" s="154"/>
      <c r="AZ69" s="154"/>
      <c r="BA69" s="154"/>
      <c r="BB69" s="155">
        <f t="shared" ref="BB69:BB72" si="79">SUM(AU69:BA69)-AT69</f>
        <v>0</v>
      </c>
      <c r="BK69" s="322"/>
      <c r="BL69" s="322"/>
      <c r="BM69" s="322"/>
      <c r="BN69" s="322"/>
    </row>
    <row r="70" spans="1:66" s="28" customFormat="1" ht="57.75" customHeight="1" outlineLevel="2">
      <c r="A70" s="73"/>
      <c r="B70" s="107"/>
      <c r="C70" s="108"/>
      <c r="D70" s="121"/>
      <c r="E70" s="186"/>
      <c r="F70" s="65">
        <v>2024</v>
      </c>
      <c r="G70" s="65">
        <v>2026</v>
      </c>
      <c r="H70" s="68" t="s">
        <v>699</v>
      </c>
      <c r="I70" s="87"/>
      <c r="J70" s="83"/>
      <c r="K70" s="83"/>
      <c r="L70" s="82" t="str">
        <f>IF(I70&lt;&gt;0,((VLOOKUP(I70,'1. Standard_Cost'!$B$4:$D$9,2)+VLOOKUP(I70,'1. Standard_Cost'!$B$4:$D$9,3))*J70*K70),"0")</f>
        <v>0</v>
      </c>
      <c r="M70" s="82">
        <f>L70*'1. Standard_Cost'!$F$4</f>
        <v>0</v>
      </c>
      <c r="N70" s="83"/>
      <c r="O70" s="83"/>
      <c r="P70" s="83"/>
      <c r="Q70" s="83"/>
      <c r="R70" s="84">
        <f>'1. Standard_Cost'!$B$13*N70*P70</f>
        <v>0</v>
      </c>
      <c r="S70" s="84">
        <f>N70*O70*P70*'1. Standard_Cost'!$C$13</f>
        <v>0</v>
      </c>
      <c r="T70" s="84">
        <f>N70*P70*Q70*'1. Standard_Cost'!$D$13</f>
        <v>0</v>
      </c>
      <c r="U70" s="84">
        <f>N70*O70*'1. Standard_Cost'!$E$13</f>
        <v>0</v>
      </c>
      <c r="V70" s="83"/>
      <c r="W70" s="83"/>
      <c r="X70" s="83"/>
      <c r="Y70" s="84">
        <f>+V70*((X70*'1. Standard_Cost'!$B$17)+(W70*X70*'1. Standard_Cost'!$C$17))</f>
        <v>0</v>
      </c>
      <c r="Z70" s="83"/>
      <c r="AA70" s="83"/>
      <c r="AB70" s="84">
        <f>+Z70*'1. Standard_Cost'!$B$21+AA70*'1. Standard_Cost'!$C$21</f>
        <v>0</v>
      </c>
      <c r="AC70" s="85"/>
      <c r="AD70" s="86"/>
      <c r="AE70" s="84">
        <f>SUM(AD70,AC70,AB70,Y70,U70,T70,S70,R70)*'1. Standard_Cost'!$B$29</f>
        <v>0</v>
      </c>
      <c r="AF70" s="84">
        <f>SUM(AE70,AD70,AC70,AB70,Y70,U70,T70,S70,R70)</f>
        <v>0</v>
      </c>
      <c r="AG70" s="83"/>
      <c r="AH70" s="83"/>
      <c r="AI70" s="83"/>
      <c r="AJ70" s="87"/>
      <c r="AK70" s="87"/>
      <c r="AL70" s="87"/>
      <c r="AM70" s="84">
        <f>AG70*'1. Standard_Cost'!$B$25+'Incremental_Cost Year 7'!AH70*'1. Standard_Cost'!$C$25+'Incremental_Cost Year 7'!AI70*'1. Standard_Cost'!$D$25+'Incremental_Cost Year 7'!AJ70+'Incremental_Cost Year 7'!AL70+AK70</f>
        <v>0</v>
      </c>
      <c r="AN70" s="84">
        <f>AM70*'1. Standard_Cost'!$C$29</f>
        <v>0</v>
      </c>
      <c r="AO70" s="87"/>
      <c r="AP70" s="144"/>
      <c r="AQ70" s="113">
        <f>L70+M70</f>
        <v>0</v>
      </c>
      <c r="AR70" s="113">
        <f>AF70</f>
        <v>0</v>
      </c>
      <c r="AS70" s="113">
        <f>AM70+AN70</f>
        <v>0</v>
      </c>
      <c r="AT70" s="113">
        <f>SUM(AQ70,AR70,AS70)</f>
        <v>0</v>
      </c>
      <c r="AU70" s="154"/>
      <c r="AV70" s="154"/>
      <c r="AW70" s="154"/>
      <c r="AX70" s="154"/>
      <c r="AY70" s="154"/>
      <c r="AZ70" s="154"/>
      <c r="BA70" s="154"/>
      <c r="BB70" s="155">
        <f t="shared" si="79"/>
        <v>0</v>
      </c>
      <c r="BK70" s="322"/>
      <c r="BL70" s="322"/>
      <c r="BM70" s="322"/>
      <c r="BN70" s="322"/>
    </row>
    <row r="71" spans="1:66" s="28" customFormat="1" ht="57.75" customHeight="1" outlineLevel="2">
      <c r="A71" s="73"/>
      <c r="B71" s="107"/>
      <c r="C71" s="108"/>
      <c r="D71" s="121"/>
      <c r="E71" s="186"/>
      <c r="F71" s="65">
        <v>2024</v>
      </c>
      <c r="G71" s="65">
        <v>2026</v>
      </c>
      <c r="H71" s="67" t="s">
        <v>636</v>
      </c>
      <c r="I71" s="87"/>
      <c r="J71" s="83"/>
      <c r="K71" s="83"/>
      <c r="L71" s="82" t="str">
        <f>IF(I71&lt;&gt;0,((VLOOKUP(I71,'1. Standard_Cost'!$B$4:$D$9,2)+VLOOKUP(I71,'1. Standard_Cost'!$B$4:$D$9,3))*J71*K71),"0")</f>
        <v>0</v>
      </c>
      <c r="M71" s="82">
        <f>L71*'1. Standard_Cost'!$F$4</f>
        <v>0</v>
      </c>
      <c r="N71" s="83"/>
      <c r="O71" s="83"/>
      <c r="P71" s="83"/>
      <c r="Q71" s="83"/>
      <c r="R71" s="84">
        <f>'1. Standard_Cost'!$B$13*N71*P71</f>
        <v>0</v>
      </c>
      <c r="S71" s="84">
        <f>N71*O71*P71*'1. Standard_Cost'!$C$13</f>
        <v>0</v>
      </c>
      <c r="T71" s="84">
        <f>N71*P71*Q71*'1. Standard_Cost'!$D$13</f>
        <v>0</v>
      </c>
      <c r="U71" s="84">
        <f>N71*O71*'1. Standard_Cost'!$E$13</f>
        <v>0</v>
      </c>
      <c r="V71" s="83"/>
      <c r="W71" s="83"/>
      <c r="X71" s="83"/>
      <c r="Y71" s="84">
        <f>+V71*((X71*'1. Standard_Cost'!$B$17)+(W71*X71*'1. Standard_Cost'!$C$17))</f>
        <v>0</v>
      </c>
      <c r="Z71" s="83"/>
      <c r="AA71" s="83"/>
      <c r="AB71" s="84">
        <f>+Z71*'1. Standard_Cost'!$B$21+AA71*'1. Standard_Cost'!$C$21</f>
        <v>0</v>
      </c>
      <c r="AC71" s="85"/>
      <c r="AD71" s="86"/>
      <c r="AE71" s="84">
        <f>SUM(AD71,AC71,AB71,Y71,U71,T71,S71,R71)*'1. Standard_Cost'!$B$29</f>
        <v>0</v>
      </c>
      <c r="AF71" s="84">
        <f>SUM(AE71,AD71,AC71,AB71,Y71,U71,T71,S71,R71)</f>
        <v>0</v>
      </c>
      <c r="AG71" s="83"/>
      <c r="AH71" s="83"/>
      <c r="AI71" s="83"/>
      <c r="AJ71" s="87"/>
      <c r="AK71" s="87"/>
      <c r="AL71" s="87"/>
      <c r="AM71" s="84">
        <f>AG71*'1. Standard_Cost'!$B$25+'Incremental_Cost Year 7'!AH71*'1. Standard_Cost'!$C$25+'Incremental_Cost Year 7'!AI71*'1. Standard_Cost'!$D$25+'Incremental_Cost Year 7'!AJ71+'Incremental_Cost Year 7'!AL71+AK71</f>
        <v>0</v>
      </c>
      <c r="AN71" s="84">
        <f>AM71*'1. Standard_Cost'!$C$29</f>
        <v>0</v>
      </c>
      <c r="AO71" s="87"/>
      <c r="AP71" s="144"/>
      <c r="AQ71" s="113">
        <f>L71+M71</f>
        <v>0</v>
      </c>
      <c r="AR71" s="113">
        <f>AF71</f>
        <v>0</v>
      </c>
      <c r="AS71" s="113">
        <f>AM71+AN71</f>
        <v>0</v>
      </c>
      <c r="AT71" s="113">
        <f>SUM(AQ71,AR71,AS71)</f>
        <v>0</v>
      </c>
      <c r="AU71" s="154"/>
      <c r="AV71" s="154"/>
      <c r="AW71" s="154"/>
      <c r="AX71" s="154"/>
      <c r="AY71" s="154"/>
      <c r="AZ71" s="154"/>
      <c r="BA71" s="154"/>
      <c r="BB71" s="155">
        <f t="shared" si="79"/>
        <v>0</v>
      </c>
      <c r="BK71" s="322"/>
      <c r="BL71" s="322"/>
      <c r="BM71" s="322"/>
      <c r="BN71" s="322"/>
    </row>
    <row r="72" spans="1:66" s="28" customFormat="1" ht="57.75" customHeight="1" outlineLevel="2">
      <c r="A72" s="73"/>
      <c r="B72" s="107"/>
      <c r="C72" s="108"/>
      <c r="D72" s="121"/>
      <c r="E72" s="186"/>
      <c r="F72" s="65">
        <v>2024</v>
      </c>
      <c r="G72" s="65">
        <v>2026</v>
      </c>
      <c r="H72" s="67" t="s">
        <v>634</v>
      </c>
      <c r="I72" s="87"/>
      <c r="J72" s="83"/>
      <c r="K72" s="83"/>
      <c r="L72" s="82" t="str">
        <f>IF(I72&lt;&gt;0,((VLOOKUP(I72,'1. Standard_Cost'!$B$4:$D$9,2)+VLOOKUP(I72,'1. Standard_Cost'!$B$4:$D$9,3))*J72*K72),"0")</f>
        <v>0</v>
      </c>
      <c r="M72" s="82">
        <f>L72*'1. Standard_Cost'!$F$4</f>
        <v>0</v>
      </c>
      <c r="N72" s="83"/>
      <c r="O72" s="83"/>
      <c r="P72" s="83"/>
      <c r="Q72" s="83"/>
      <c r="R72" s="84">
        <f>'1. Standard_Cost'!$B$13*N72*P72</f>
        <v>0</v>
      </c>
      <c r="S72" s="84">
        <f>N72*O72*P72*'1. Standard_Cost'!$C$13</f>
        <v>0</v>
      </c>
      <c r="T72" s="84">
        <f>N72*P72*Q72*'1. Standard_Cost'!$D$13</f>
        <v>0</v>
      </c>
      <c r="U72" s="84">
        <f>N72*O72*'1. Standard_Cost'!$E$13</f>
        <v>0</v>
      </c>
      <c r="V72" s="83"/>
      <c r="W72" s="83"/>
      <c r="X72" s="83"/>
      <c r="Y72" s="84">
        <f>+V72*((X72*'1. Standard_Cost'!$B$17)+(W72*X72*'1. Standard_Cost'!$C$17))</f>
        <v>0</v>
      </c>
      <c r="Z72" s="83"/>
      <c r="AA72" s="83"/>
      <c r="AB72" s="84">
        <f>+Z72*'1. Standard_Cost'!$B$21+AA72*'1. Standard_Cost'!$C$21</f>
        <v>0</v>
      </c>
      <c r="AC72" s="85"/>
      <c r="AD72" s="86"/>
      <c r="AE72" s="84">
        <f>SUM(AD72,AC72,AB72,Y72,U72,T72,S72,R72)*'1. Standard_Cost'!$B$29</f>
        <v>0</v>
      </c>
      <c r="AF72" s="84">
        <f>SUM(AE72,AD72,AC72,AB72,Y72,U72,T72,S72,R72)</f>
        <v>0</v>
      </c>
      <c r="AG72" s="83"/>
      <c r="AH72" s="83"/>
      <c r="AI72" s="83"/>
      <c r="AJ72" s="87"/>
      <c r="AK72" s="87"/>
      <c r="AL72" s="87"/>
      <c r="AM72" s="84">
        <f>AG72*'1. Standard_Cost'!$B$25+'Incremental_Cost Year 7'!AH72*'1. Standard_Cost'!$C$25+'Incremental_Cost Year 7'!AI72*'1. Standard_Cost'!$D$25+'Incremental_Cost Year 7'!AJ72+'Incremental_Cost Year 7'!AL72+AK72</f>
        <v>0</v>
      </c>
      <c r="AN72" s="84">
        <f>AM72*'1. Standard_Cost'!$C$29</f>
        <v>0</v>
      </c>
      <c r="AO72" s="87"/>
      <c r="AP72" s="144"/>
      <c r="AQ72" s="113">
        <f>L72+M72</f>
        <v>0</v>
      </c>
      <c r="AR72" s="113">
        <f>AF72</f>
        <v>0</v>
      </c>
      <c r="AS72" s="113">
        <f>AM72+AN72</f>
        <v>0</v>
      </c>
      <c r="AT72" s="113">
        <f>SUM(AQ72,AR72,AS72)</f>
        <v>0</v>
      </c>
      <c r="AU72" s="154"/>
      <c r="AV72" s="154"/>
      <c r="AW72" s="154"/>
      <c r="AX72" s="154"/>
      <c r="AY72" s="154"/>
      <c r="AZ72" s="154"/>
      <c r="BA72" s="154"/>
      <c r="BB72" s="155">
        <f t="shared" si="79"/>
        <v>0</v>
      </c>
      <c r="BK72" s="322"/>
      <c r="BL72" s="322"/>
      <c r="BM72" s="322"/>
      <c r="BN72" s="322"/>
    </row>
    <row r="73" spans="1:66" s="28" customFormat="1" ht="66.75" customHeight="1" outlineLevel="2">
      <c r="A73" s="73"/>
      <c r="B73" s="111"/>
      <c r="C73" s="302"/>
      <c r="D73" s="94" t="s">
        <v>571</v>
      </c>
      <c r="E73" s="231" t="s">
        <v>568</v>
      </c>
      <c r="F73" s="65">
        <v>2024</v>
      </c>
      <c r="G73" s="65">
        <v>2026</v>
      </c>
      <c r="H73" s="219" t="s">
        <v>637</v>
      </c>
      <c r="I73" s="156"/>
      <c r="J73" s="156"/>
      <c r="K73" s="156"/>
      <c r="L73" s="84">
        <f>SUM(L69:L72)</f>
        <v>0</v>
      </c>
      <c r="M73" s="84">
        <f>SUM(M69:M72)</f>
        <v>0</v>
      </c>
      <c r="N73" s="156"/>
      <c r="O73" s="156"/>
      <c r="P73" s="156"/>
      <c r="Q73" s="156"/>
      <c r="R73" s="84">
        <f>SUM(R69:R72)</f>
        <v>0</v>
      </c>
      <c r="S73" s="84">
        <f>SUM(S69:S72)</f>
        <v>0</v>
      </c>
      <c r="T73" s="84">
        <f>SUM(T69:T72)</f>
        <v>0</v>
      </c>
      <c r="U73" s="84">
        <f>SUM(U69:U72)</f>
        <v>0</v>
      </c>
      <c r="V73" s="156"/>
      <c r="W73" s="156"/>
      <c r="X73" s="156"/>
      <c r="Y73" s="84">
        <f>SUM(Y69:Y72)</f>
        <v>0</v>
      </c>
      <c r="Z73" s="156"/>
      <c r="AA73" s="156"/>
      <c r="AB73" s="84">
        <f>SUM(AB69:AB72)</f>
        <v>0</v>
      </c>
      <c r="AC73" s="84">
        <f>SUM(AC69:AC72)</f>
        <v>0</v>
      </c>
      <c r="AD73" s="84">
        <f>SUM(AD69:AD72)</f>
        <v>0</v>
      </c>
      <c r="AE73" s="84">
        <f>SUM(AE69:AE72)</f>
        <v>0</v>
      </c>
      <c r="AF73" s="84">
        <f>SUM(AF69:AF72)</f>
        <v>0</v>
      </c>
      <c r="AG73" s="156"/>
      <c r="AH73" s="156"/>
      <c r="AI73" s="156"/>
      <c r="AJ73" s="84">
        <f>SUM(AJ69:AJ72)</f>
        <v>0</v>
      </c>
      <c r="AK73" s="84">
        <f>SUM(AK69:AK72)</f>
        <v>0</v>
      </c>
      <c r="AL73" s="84">
        <f>SUM(AL69:AL72)</f>
        <v>0</v>
      </c>
      <c r="AM73" s="84">
        <f>SUM(AM69:AM72)</f>
        <v>0</v>
      </c>
      <c r="AN73" s="84">
        <f>SUM(AN69:AN72)</f>
        <v>0</v>
      </c>
      <c r="AO73" s="157"/>
      <c r="AP73" s="158"/>
      <c r="AQ73" s="84">
        <f t="shared" ref="AQ73:BB73" si="80">SUM(AQ69:AQ72)</f>
        <v>0</v>
      </c>
      <c r="AR73" s="84">
        <f t="shared" si="80"/>
        <v>0</v>
      </c>
      <c r="AS73" s="84">
        <f t="shared" si="80"/>
        <v>0</v>
      </c>
      <c r="AT73" s="84">
        <f t="shared" si="80"/>
        <v>0</v>
      </c>
      <c r="AU73" s="84">
        <f t="shared" si="80"/>
        <v>0</v>
      </c>
      <c r="AV73" s="84">
        <f t="shared" si="80"/>
        <v>0</v>
      </c>
      <c r="AW73" s="84">
        <f t="shared" si="80"/>
        <v>0</v>
      </c>
      <c r="AX73" s="84">
        <f t="shared" si="80"/>
        <v>0</v>
      </c>
      <c r="AY73" s="84">
        <f t="shared" si="80"/>
        <v>0</v>
      </c>
      <c r="AZ73" s="84">
        <f t="shared" si="80"/>
        <v>0</v>
      </c>
      <c r="BA73" s="84">
        <f t="shared" si="80"/>
        <v>0</v>
      </c>
      <c r="BB73" s="84">
        <f t="shared" si="80"/>
        <v>0</v>
      </c>
      <c r="BK73" s="322"/>
      <c r="BL73" s="322"/>
      <c r="BM73" s="322"/>
      <c r="BN73" s="322"/>
    </row>
    <row r="74" spans="1:66" s="30" customFormat="1" ht="57" customHeight="1">
      <c r="A74" s="78"/>
      <c r="B74" s="553" t="s">
        <v>569</v>
      </c>
      <c r="C74" s="536"/>
      <c r="D74" s="536"/>
      <c r="E74" s="537"/>
      <c r="F74" s="176"/>
      <c r="G74" s="176"/>
      <c r="H74" s="352" t="s">
        <v>60</v>
      </c>
      <c r="I74" s="148"/>
      <c r="J74" s="148"/>
      <c r="K74" s="148"/>
      <c r="L74" s="351">
        <f>SUM(L75,L92,L115)</f>
        <v>0</v>
      </c>
      <c r="M74" s="351">
        <f>SUM(M75,M92,M115)</f>
        <v>0</v>
      </c>
      <c r="N74" s="148"/>
      <c r="O74" s="148"/>
      <c r="P74" s="148"/>
      <c r="Q74" s="148"/>
      <c r="R74" s="351">
        <f t="shared" ref="R74:U74" si="81">SUM(R75,R92,R115)</f>
        <v>0</v>
      </c>
      <c r="S74" s="351">
        <f t="shared" si="81"/>
        <v>0</v>
      </c>
      <c r="T74" s="351">
        <f t="shared" si="81"/>
        <v>0</v>
      </c>
      <c r="U74" s="351">
        <f t="shared" si="81"/>
        <v>0</v>
      </c>
      <c r="V74" s="148"/>
      <c r="W74" s="148"/>
      <c r="X74" s="148"/>
      <c r="Y74" s="351">
        <f t="shared" ref="Y74:AF74" si="82">SUM(Y75,Y92,Y115)</f>
        <v>0</v>
      </c>
      <c r="Z74" s="351">
        <f t="shared" si="82"/>
        <v>0</v>
      </c>
      <c r="AA74" s="351">
        <f t="shared" si="82"/>
        <v>0</v>
      </c>
      <c r="AB74" s="351">
        <f t="shared" si="82"/>
        <v>0</v>
      </c>
      <c r="AC74" s="351">
        <f t="shared" si="82"/>
        <v>0</v>
      </c>
      <c r="AD74" s="351">
        <f t="shared" si="82"/>
        <v>0</v>
      </c>
      <c r="AE74" s="351">
        <f t="shared" si="82"/>
        <v>0</v>
      </c>
      <c r="AF74" s="351">
        <f t="shared" si="82"/>
        <v>0</v>
      </c>
      <c r="AG74" s="148"/>
      <c r="AH74" s="148"/>
      <c r="AI74" s="148"/>
      <c r="AJ74" s="351">
        <f t="shared" ref="AJ74:AN74" ca="1" si="83">SUM(AJ75,AJ92,AJ115)</f>
        <v>0</v>
      </c>
      <c r="AK74" s="351">
        <f t="shared" ca="1" si="83"/>
        <v>0</v>
      </c>
      <c r="AL74" s="351">
        <f t="shared" ca="1" si="83"/>
        <v>0</v>
      </c>
      <c r="AM74" s="351">
        <f t="shared" ca="1" si="83"/>
        <v>0</v>
      </c>
      <c r="AN74" s="351">
        <f t="shared" ca="1" si="83"/>
        <v>0</v>
      </c>
      <c r="AO74" s="148"/>
      <c r="AP74" s="149"/>
      <c r="AQ74" s="351">
        <f t="shared" ref="AQ74:BB74" si="84">SUM(AQ75,AQ92,AQ115)</f>
        <v>0</v>
      </c>
      <c r="AR74" s="351">
        <f t="shared" si="84"/>
        <v>0</v>
      </c>
      <c r="AS74" s="351">
        <f t="shared" ca="1" si="84"/>
        <v>0</v>
      </c>
      <c r="AT74" s="351">
        <f t="shared" ca="1" si="84"/>
        <v>0</v>
      </c>
      <c r="AU74" s="351">
        <f t="shared" si="84"/>
        <v>0</v>
      </c>
      <c r="AV74" s="351">
        <f t="shared" si="84"/>
        <v>0</v>
      </c>
      <c r="AW74" s="351">
        <f t="shared" si="84"/>
        <v>0</v>
      </c>
      <c r="AX74" s="351">
        <f t="shared" si="84"/>
        <v>0</v>
      </c>
      <c r="AY74" s="351">
        <f t="shared" si="84"/>
        <v>0</v>
      </c>
      <c r="AZ74" s="351">
        <f t="shared" si="84"/>
        <v>0</v>
      </c>
      <c r="BA74" s="351">
        <f t="shared" si="84"/>
        <v>0</v>
      </c>
      <c r="BB74" s="351">
        <f t="shared" ca="1" si="84"/>
        <v>0</v>
      </c>
    </row>
    <row r="75" spans="1:66" s="28" customFormat="1" ht="54.75" customHeight="1">
      <c r="A75" s="97"/>
      <c r="B75" s="190"/>
      <c r="C75" s="538" t="s">
        <v>572</v>
      </c>
      <c r="D75" s="538"/>
      <c r="E75" s="539"/>
      <c r="F75" s="130"/>
      <c r="G75" s="191"/>
      <c r="H75" s="98" t="s">
        <v>196</v>
      </c>
      <c r="I75" s="161"/>
      <c r="J75" s="161"/>
      <c r="K75" s="161"/>
      <c r="L75" s="162">
        <f>SUM(L80,L86,L91)</f>
        <v>0</v>
      </c>
      <c r="M75" s="162">
        <f>SUM(M80,M86,M91)</f>
        <v>0</v>
      </c>
      <c r="N75" s="161"/>
      <c r="O75" s="161"/>
      <c r="P75" s="161"/>
      <c r="Q75" s="161"/>
      <c r="R75" s="162">
        <f t="shared" ref="R75:U75" si="85">SUM(R80,R86,R91)</f>
        <v>0</v>
      </c>
      <c r="S75" s="162">
        <f t="shared" si="85"/>
        <v>0</v>
      </c>
      <c r="T75" s="162">
        <f t="shared" si="85"/>
        <v>0</v>
      </c>
      <c r="U75" s="162">
        <f t="shared" si="85"/>
        <v>0</v>
      </c>
      <c r="V75" s="161"/>
      <c r="W75" s="161"/>
      <c r="X75" s="161"/>
      <c r="Y75" s="162">
        <f>SUM(Y80,Y86,Y91)</f>
        <v>0</v>
      </c>
      <c r="Z75" s="162"/>
      <c r="AA75" s="162"/>
      <c r="AB75" s="162">
        <f t="shared" ref="AB75:AF75" si="86">SUM(AB80,AB86,AB91)</f>
        <v>0</v>
      </c>
      <c r="AC75" s="162">
        <f t="shared" si="86"/>
        <v>0</v>
      </c>
      <c r="AD75" s="162">
        <f t="shared" si="86"/>
        <v>0</v>
      </c>
      <c r="AE75" s="162">
        <f t="shared" si="86"/>
        <v>0</v>
      </c>
      <c r="AF75" s="162">
        <f t="shared" si="86"/>
        <v>0</v>
      </c>
      <c r="AG75" s="161"/>
      <c r="AH75" s="161"/>
      <c r="AI75" s="161"/>
      <c r="AJ75" s="162">
        <f t="shared" ref="AJ75:AN75" si="87">SUM(AJ80,AJ86,AJ91)</f>
        <v>0</v>
      </c>
      <c r="AK75" s="162">
        <f t="shared" si="87"/>
        <v>0</v>
      </c>
      <c r="AL75" s="162">
        <f t="shared" si="87"/>
        <v>0</v>
      </c>
      <c r="AM75" s="162">
        <f t="shared" si="87"/>
        <v>0</v>
      </c>
      <c r="AN75" s="162">
        <f t="shared" si="87"/>
        <v>0</v>
      </c>
      <c r="AO75" s="163"/>
      <c r="AP75" s="164"/>
      <c r="AQ75" s="162">
        <f t="shared" ref="AQ75:BB75" si="88">SUM(AQ80,AQ86,AQ91)</f>
        <v>0</v>
      </c>
      <c r="AR75" s="162">
        <f t="shared" si="88"/>
        <v>0</v>
      </c>
      <c r="AS75" s="162">
        <f t="shared" si="88"/>
        <v>0</v>
      </c>
      <c r="AT75" s="162">
        <f t="shared" si="88"/>
        <v>0</v>
      </c>
      <c r="AU75" s="162">
        <f t="shared" si="88"/>
        <v>0</v>
      </c>
      <c r="AV75" s="162">
        <f t="shared" si="88"/>
        <v>0</v>
      </c>
      <c r="AW75" s="162">
        <f t="shared" si="88"/>
        <v>0</v>
      </c>
      <c r="AX75" s="162">
        <f t="shared" si="88"/>
        <v>0</v>
      </c>
      <c r="AY75" s="162">
        <f t="shared" si="88"/>
        <v>0</v>
      </c>
      <c r="AZ75" s="162">
        <f t="shared" si="88"/>
        <v>0</v>
      </c>
      <c r="BA75" s="162">
        <f t="shared" si="88"/>
        <v>0</v>
      </c>
      <c r="BB75" s="162">
        <f t="shared" si="88"/>
        <v>0</v>
      </c>
      <c r="BK75" s="322"/>
      <c r="BL75" s="322"/>
      <c r="BM75" s="322"/>
      <c r="BN75" s="322"/>
    </row>
    <row r="76" spans="1:66" s="28" customFormat="1" ht="90" customHeight="1" outlineLevel="2">
      <c r="A76" s="73"/>
      <c r="B76" s="181"/>
      <c r="C76" s="188"/>
      <c r="D76" s="192"/>
      <c r="E76" s="187"/>
      <c r="F76" s="66">
        <v>2025</v>
      </c>
      <c r="G76" s="65">
        <v>2026</v>
      </c>
      <c r="H76" s="70" t="s">
        <v>638</v>
      </c>
      <c r="I76" s="87"/>
      <c r="J76" s="83"/>
      <c r="K76" s="83"/>
      <c r="L76" s="82" t="str">
        <f>IF(I76&lt;&gt;0,((VLOOKUP(I76,'1. Standard_Cost'!$B$4:$D$9,2)+VLOOKUP(I76,'1. Standard_Cost'!$B$4:$D$9,3))*J76*K76),"0")</f>
        <v>0</v>
      </c>
      <c r="M76" s="82">
        <f>L76*'1. Standard_Cost'!$F$4</f>
        <v>0</v>
      </c>
      <c r="N76" s="83"/>
      <c r="O76" s="83"/>
      <c r="P76" s="83"/>
      <c r="Q76" s="83"/>
      <c r="R76" s="84">
        <f>'1. Standard_Cost'!$B$13*N76*P76</f>
        <v>0</v>
      </c>
      <c r="S76" s="84">
        <f>N76*O76*P76*'1. Standard_Cost'!$C$13</f>
        <v>0</v>
      </c>
      <c r="T76" s="84">
        <f>N76*P76*Q76*'1. Standard_Cost'!$D$13</f>
        <v>0</v>
      </c>
      <c r="U76" s="84">
        <f>N76*O76*'1. Standard_Cost'!$E$13</f>
        <v>0</v>
      </c>
      <c r="V76" s="83"/>
      <c r="W76" s="83"/>
      <c r="X76" s="83"/>
      <c r="Y76" s="84">
        <f>+V76*((X76*'1. Standard_Cost'!$B$17)+(W76*X76*'1. Standard_Cost'!$C$17))</f>
        <v>0</v>
      </c>
      <c r="Z76" s="83"/>
      <c r="AA76" s="83"/>
      <c r="AB76" s="84">
        <f>+Z76*'1. Standard_Cost'!$B$21+AA76*'1. Standard_Cost'!$C$21</f>
        <v>0</v>
      </c>
      <c r="AC76" s="85"/>
      <c r="AD76" s="86"/>
      <c r="AE76" s="84">
        <f>SUM(AD76,AC76,AB76,Y76,U76,T76,S76,R76)*'1. Standard_Cost'!$B$29</f>
        <v>0</v>
      </c>
      <c r="AF76" s="84">
        <f t="shared" ref="AF76:AF79" si="89">SUM(AE76,AD76,AC76,AB76,Y76,U76,T76,S76,R76)</f>
        <v>0</v>
      </c>
      <c r="AG76" s="83"/>
      <c r="AH76" s="83"/>
      <c r="AI76" s="83"/>
      <c r="AJ76" s="87"/>
      <c r="AK76" s="87"/>
      <c r="AL76" s="87"/>
      <c r="AM76" s="84">
        <f>AG76*'1. Standard_Cost'!$B$25+'Incremental_Cost Year 7'!AH76*'1. Standard_Cost'!$C$25+'Incremental_Cost Year 7'!AI76*'1. Standard_Cost'!$D$25+'Incremental_Cost Year 7'!AJ76+'Incremental_Cost Year 7'!AL76+AK76</f>
        <v>0</v>
      </c>
      <c r="AN76" s="84">
        <f>AM76*'1. Standard_Cost'!$C$29</f>
        <v>0</v>
      </c>
      <c r="AO76" s="87"/>
      <c r="AP76" s="144"/>
      <c r="AQ76" s="113">
        <f t="shared" ref="AQ76:AQ79" si="90">L76+M76</f>
        <v>0</v>
      </c>
      <c r="AR76" s="113">
        <f t="shared" ref="AR76:AR79" si="91">AF76</f>
        <v>0</v>
      </c>
      <c r="AS76" s="113">
        <f t="shared" ref="AS76:AS79" si="92">AM76+AN76</f>
        <v>0</v>
      </c>
      <c r="AT76" s="113">
        <f t="shared" ref="AT76:AT79" si="93">SUM(AQ76,AR76,AS76)</f>
        <v>0</v>
      </c>
      <c r="AU76" s="154"/>
      <c r="AV76" s="154"/>
      <c r="AW76" s="154"/>
      <c r="AX76" s="154"/>
      <c r="AY76" s="154"/>
      <c r="AZ76" s="154"/>
      <c r="BA76" s="154"/>
      <c r="BB76" s="155">
        <f t="shared" ref="BB76:BB79" si="94">SUM(AU76:BA76)-AT76</f>
        <v>0</v>
      </c>
      <c r="BD76" s="322"/>
      <c r="BE76" s="322"/>
      <c r="BF76" s="322"/>
      <c r="BG76" s="322"/>
      <c r="BH76" s="359"/>
      <c r="BK76" s="322"/>
      <c r="BL76" s="322"/>
      <c r="BM76" s="322"/>
      <c r="BN76" s="322"/>
    </row>
    <row r="77" spans="1:66" s="28" customFormat="1" ht="76.5" customHeight="1" outlineLevel="2">
      <c r="A77" s="73"/>
      <c r="B77" s="107"/>
      <c r="C77" s="189"/>
      <c r="D77" s="193"/>
      <c r="E77" s="187"/>
      <c r="F77" s="66">
        <v>2024</v>
      </c>
      <c r="G77" s="65">
        <v>2026</v>
      </c>
      <c r="H77" s="70" t="s">
        <v>639</v>
      </c>
      <c r="I77" s="87"/>
      <c r="J77" s="83"/>
      <c r="K77" s="83"/>
      <c r="L77" s="82" t="str">
        <f>IF(I77&lt;&gt;0,((VLOOKUP(I77,'1. Standard_Cost'!$B$4:$D$9,2)+VLOOKUP(I77,'1. Standard_Cost'!$B$4:$D$9,3))*J77*K77),"0")</f>
        <v>0</v>
      </c>
      <c r="M77" s="82">
        <f>L77*'1. Standard_Cost'!$F$4</f>
        <v>0</v>
      </c>
      <c r="N77" s="83"/>
      <c r="O77" s="83"/>
      <c r="P77" s="83"/>
      <c r="Q77" s="83"/>
      <c r="R77" s="84">
        <f>'1. Standard_Cost'!$B$13*N77*P77</f>
        <v>0</v>
      </c>
      <c r="S77" s="84">
        <f>N77*O77*P77*'1. Standard_Cost'!$C$13</f>
        <v>0</v>
      </c>
      <c r="T77" s="84">
        <f>N77*P77*Q77*'1. Standard_Cost'!$D$13</f>
        <v>0</v>
      </c>
      <c r="U77" s="84">
        <f>N77*O77*'1. Standard_Cost'!$E$13</f>
        <v>0</v>
      </c>
      <c r="V77" s="83"/>
      <c r="W77" s="83"/>
      <c r="X77" s="83"/>
      <c r="Y77" s="84">
        <f>+V77*((X77*'1. Standard_Cost'!$B$17)+(W77*X77*'1. Standard_Cost'!$C$17))</f>
        <v>0</v>
      </c>
      <c r="Z77" s="83"/>
      <c r="AA77" s="83"/>
      <c r="AB77" s="84">
        <f>+Z77*'1. Standard_Cost'!$B$21+AA77*'1. Standard_Cost'!$C$21</f>
        <v>0</v>
      </c>
      <c r="AC77" s="85"/>
      <c r="AD77" s="86"/>
      <c r="AE77" s="84">
        <f>SUM(AD77,AC77,AB77,Y77,U77,T77,S77,R77)*'1. Standard_Cost'!$B$29</f>
        <v>0</v>
      </c>
      <c r="AF77" s="84">
        <f t="shared" si="89"/>
        <v>0</v>
      </c>
      <c r="AG77" s="83"/>
      <c r="AH77" s="83"/>
      <c r="AI77" s="83"/>
      <c r="AJ77" s="87"/>
      <c r="AK77" s="87"/>
      <c r="AL77" s="87"/>
      <c r="AM77" s="84">
        <f>AG77*'1. Standard_Cost'!$B$25+'Incremental_Cost Year 7'!AH77*'1. Standard_Cost'!$C$25+'Incremental_Cost Year 7'!AI77*'1. Standard_Cost'!$D$25+'Incremental_Cost Year 7'!AJ77+'Incremental_Cost Year 7'!AL77+AK77</f>
        <v>0</v>
      </c>
      <c r="AN77" s="84">
        <f>AM77*'1. Standard_Cost'!$C$29</f>
        <v>0</v>
      </c>
      <c r="AO77" s="87"/>
      <c r="AP77" s="144"/>
      <c r="AQ77" s="113">
        <f t="shared" si="90"/>
        <v>0</v>
      </c>
      <c r="AR77" s="113">
        <f t="shared" si="91"/>
        <v>0</v>
      </c>
      <c r="AS77" s="113">
        <f t="shared" si="92"/>
        <v>0</v>
      </c>
      <c r="AT77" s="113">
        <f t="shared" si="93"/>
        <v>0</v>
      </c>
      <c r="AU77" s="154"/>
      <c r="AV77" s="154"/>
      <c r="AW77" s="154"/>
      <c r="AX77" s="154"/>
      <c r="AY77" s="154"/>
      <c r="AZ77" s="154"/>
      <c r="BA77" s="154"/>
      <c r="BB77" s="155">
        <f t="shared" si="94"/>
        <v>0</v>
      </c>
      <c r="BD77" s="322"/>
      <c r="BE77" s="322"/>
      <c r="BF77" s="322"/>
      <c r="BG77" s="322"/>
      <c r="BH77" s="359"/>
      <c r="BK77" s="322"/>
      <c r="BL77" s="322"/>
      <c r="BM77" s="322"/>
      <c r="BN77" s="322"/>
    </row>
    <row r="78" spans="1:66" s="28" customFormat="1" ht="110.25" customHeight="1" outlineLevel="2">
      <c r="A78" s="73"/>
      <c r="B78" s="107"/>
      <c r="C78" s="189"/>
      <c r="D78" s="193"/>
      <c r="E78" s="187"/>
      <c r="F78" s="66">
        <v>2024</v>
      </c>
      <c r="G78" s="65">
        <v>2026</v>
      </c>
      <c r="H78" s="70" t="s">
        <v>640</v>
      </c>
      <c r="I78" s="87"/>
      <c r="J78" s="83"/>
      <c r="K78" s="83"/>
      <c r="L78" s="82" t="str">
        <f>IF(I78&lt;&gt;0,((VLOOKUP(I78,'1. Standard_Cost'!$B$4:$D$9,2)+VLOOKUP(I78,'1. Standard_Cost'!$B$4:$D$9,3))*J78*K78),"0")</f>
        <v>0</v>
      </c>
      <c r="M78" s="82">
        <f>L78*'1. Standard_Cost'!$F$4</f>
        <v>0</v>
      </c>
      <c r="N78" s="83"/>
      <c r="O78" s="83"/>
      <c r="P78" s="83"/>
      <c r="Q78" s="83"/>
      <c r="R78" s="84">
        <f>'1. Standard_Cost'!$B$13*N78*P78</f>
        <v>0</v>
      </c>
      <c r="S78" s="84">
        <f>N78*O78*P78*'1. Standard_Cost'!$C$13</f>
        <v>0</v>
      </c>
      <c r="T78" s="84">
        <f>N78*P78*Q78*'1. Standard_Cost'!$D$13</f>
        <v>0</v>
      </c>
      <c r="U78" s="84">
        <f>N78*O78*'1. Standard_Cost'!$E$13</f>
        <v>0</v>
      </c>
      <c r="V78" s="83"/>
      <c r="W78" s="83"/>
      <c r="X78" s="83"/>
      <c r="Y78" s="84">
        <f>+V78*((X78*'1. Standard_Cost'!$B$17)+(W78*X78*'1. Standard_Cost'!$C$17))</f>
        <v>0</v>
      </c>
      <c r="Z78" s="83"/>
      <c r="AA78" s="83"/>
      <c r="AB78" s="84">
        <f>+Z78*'1. Standard_Cost'!$B$21+AA78*'1. Standard_Cost'!$C$21</f>
        <v>0</v>
      </c>
      <c r="AC78" s="85"/>
      <c r="AD78" s="86"/>
      <c r="AE78" s="84">
        <f>SUM(AD78,AC78,AB78,Y78,U78,T78,S78,R78)*'1. Standard_Cost'!$B$29</f>
        <v>0</v>
      </c>
      <c r="AF78" s="84">
        <f t="shared" si="89"/>
        <v>0</v>
      </c>
      <c r="AG78" s="83"/>
      <c r="AH78" s="83"/>
      <c r="AI78" s="83"/>
      <c r="AJ78" s="87"/>
      <c r="AK78" s="87"/>
      <c r="AL78" s="87"/>
      <c r="AM78" s="84">
        <f>AG78*'1. Standard_Cost'!$B$25+'Incremental_Cost Year 7'!AH78*'1. Standard_Cost'!$C$25+'Incremental_Cost Year 7'!AI78*'1. Standard_Cost'!$D$25+'Incremental_Cost Year 7'!AJ78+'Incremental_Cost Year 7'!AL78+AK78</f>
        <v>0</v>
      </c>
      <c r="AN78" s="84">
        <f>AM78*'1. Standard_Cost'!$C$29</f>
        <v>0</v>
      </c>
      <c r="AO78" s="87"/>
      <c r="AP78" s="144"/>
      <c r="AQ78" s="113">
        <f t="shared" si="90"/>
        <v>0</v>
      </c>
      <c r="AR78" s="113">
        <f t="shared" si="91"/>
        <v>0</v>
      </c>
      <c r="AS78" s="113">
        <f t="shared" si="92"/>
        <v>0</v>
      </c>
      <c r="AT78" s="113">
        <f t="shared" si="93"/>
        <v>0</v>
      </c>
      <c r="AU78" s="154"/>
      <c r="AV78" s="154"/>
      <c r="AW78" s="154"/>
      <c r="AX78" s="154"/>
      <c r="AY78" s="154"/>
      <c r="AZ78" s="154"/>
      <c r="BA78" s="154"/>
      <c r="BB78" s="155">
        <f t="shared" si="94"/>
        <v>0</v>
      </c>
      <c r="BD78" s="322"/>
      <c r="BE78" s="322"/>
      <c r="BF78" s="322"/>
      <c r="BG78" s="322"/>
      <c r="BH78" s="359"/>
      <c r="BK78" s="322"/>
      <c r="BL78" s="322"/>
      <c r="BM78" s="322"/>
      <c r="BN78" s="322"/>
    </row>
    <row r="79" spans="1:66" s="28" customFormat="1" ht="92.25" customHeight="1" outlineLevel="2">
      <c r="A79" s="73"/>
      <c r="B79" s="107"/>
      <c r="C79" s="189"/>
      <c r="D79" s="193"/>
      <c r="E79" s="187"/>
      <c r="F79" s="66">
        <v>2024</v>
      </c>
      <c r="G79" s="65">
        <v>2026</v>
      </c>
      <c r="H79" s="70" t="s">
        <v>641</v>
      </c>
      <c r="I79" s="87"/>
      <c r="J79" s="83"/>
      <c r="K79" s="83"/>
      <c r="L79" s="82" t="str">
        <f>IF(I79&lt;&gt;0,((VLOOKUP(I79,'1. Standard_Cost'!$B$4:$D$9,2)+VLOOKUP(I79,'1. Standard_Cost'!$B$4:$D$9,3))*J79*K79),"0")</f>
        <v>0</v>
      </c>
      <c r="M79" s="82">
        <f>L79*'1. Standard_Cost'!$F$4</f>
        <v>0</v>
      </c>
      <c r="N79" s="83"/>
      <c r="O79" s="83"/>
      <c r="P79" s="83"/>
      <c r="Q79" s="83"/>
      <c r="R79" s="84">
        <f>'1. Standard_Cost'!$B$13*N79*P79</f>
        <v>0</v>
      </c>
      <c r="S79" s="84">
        <f>N79*O79*P79*'1. Standard_Cost'!$C$13</f>
        <v>0</v>
      </c>
      <c r="T79" s="84">
        <f>N79*P79*Q79*'1. Standard_Cost'!$D$13</f>
        <v>0</v>
      </c>
      <c r="U79" s="84">
        <f>N79*O79*'1. Standard_Cost'!$E$13</f>
        <v>0</v>
      </c>
      <c r="V79" s="83"/>
      <c r="W79" s="83"/>
      <c r="X79" s="83"/>
      <c r="Y79" s="84">
        <f>+V79*((X79*'1. Standard_Cost'!$B$17)+(W79*X79*'1. Standard_Cost'!$C$17))</f>
        <v>0</v>
      </c>
      <c r="Z79" s="83"/>
      <c r="AA79" s="83"/>
      <c r="AB79" s="84">
        <f>+Z79*'1. Standard_Cost'!$B$21+AA79*'1. Standard_Cost'!$C$21</f>
        <v>0</v>
      </c>
      <c r="AC79" s="85"/>
      <c r="AD79" s="86"/>
      <c r="AE79" s="84">
        <f>SUM(AD79,AC79,AB79,Y79,U79,T79,S79,R79)*'1. Standard_Cost'!$B$29</f>
        <v>0</v>
      </c>
      <c r="AF79" s="84">
        <f t="shared" si="89"/>
        <v>0</v>
      </c>
      <c r="AG79" s="83"/>
      <c r="AH79" s="83"/>
      <c r="AI79" s="83"/>
      <c r="AJ79" s="87"/>
      <c r="AK79" s="87"/>
      <c r="AL79" s="87"/>
      <c r="AM79" s="84">
        <f>AG79*'1. Standard_Cost'!$B$25+'Incremental_Cost Year 7'!AH79*'1. Standard_Cost'!$C$25+'Incremental_Cost Year 7'!AI79*'1. Standard_Cost'!$D$25+'Incremental_Cost Year 7'!AJ79+'Incremental_Cost Year 7'!AL79+AK79</f>
        <v>0</v>
      </c>
      <c r="AN79" s="84">
        <f>AM79*'1. Standard_Cost'!$C$29</f>
        <v>0</v>
      </c>
      <c r="AO79" s="87"/>
      <c r="AP79" s="144"/>
      <c r="AQ79" s="113">
        <f t="shared" si="90"/>
        <v>0</v>
      </c>
      <c r="AR79" s="113">
        <f t="shared" si="91"/>
        <v>0</v>
      </c>
      <c r="AS79" s="113">
        <f t="shared" si="92"/>
        <v>0</v>
      </c>
      <c r="AT79" s="113">
        <f t="shared" si="93"/>
        <v>0</v>
      </c>
      <c r="AU79" s="154"/>
      <c r="AV79" s="154"/>
      <c r="AW79" s="154"/>
      <c r="AX79" s="154"/>
      <c r="AY79" s="154"/>
      <c r="AZ79" s="154"/>
      <c r="BA79" s="154"/>
      <c r="BB79" s="155">
        <f t="shared" si="94"/>
        <v>0</v>
      </c>
      <c r="BD79" s="322"/>
      <c r="BE79" s="322"/>
      <c r="BF79" s="322"/>
      <c r="BG79" s="322"/>
      <c r="BH79" s="359"/>
      <c r="BK79" s="322"/>
      <c r="BL79" s="322"/>
      <c r="BM79" s="322"/>
      <c r="BN79" s="322"/>
    </row>
    <row r="80" spans="1:66" s="28" customFormat="1" ht="31.5" outlineLevel="1">
      <c r="A80" s="73"/>
      <c r="B80" s="111"/>
      <c r="C80" s="112"/>
      <c r="D80" s="136" t="s">
        <v>573</v>
      </c>
      <c r="E80" s="185" t="s">
        <v>574</v>
      </c>
      <c r="F80" s="354">
        <v>2024</v>
      </c>
      <c r="G80" s="349">
        <v>2026</v>
      </c>
      <c r="H80" s="219" t="s">
        <v>164</v>
      </c>
      <c r="I80" s="156"/>
      <c r="J80" s="156"/>
      <c r="K80" s="156"/>
      <c r="L80" s="84">
        <f>SUM(L76:L79)</f>
        <v>0</v>
      </c>
      <c r="M80" s="84">
        <f>SUM(M76:M79)</f>
        <v>0</v>
      </c>
      <c r="N80" s="84"/>
      <c r="O80" s="156"/>
      <c r="P80" s="156"/>
      <c r="Q80" s="156"/>
      <c r="R80" s="84">
        <f>SUM(R76:R79)</f>
        <v>0</v>
      </c>
      <c r="S80" s="84">
        <f>SUM(S76:S79)</f>
        <v>0</v>
      </c>
      <c r="T80" s="84">
        <f>SUM(T76:T79)</f>
        <v>0</v>
      </c>
      <c r="U80" s="84">
        <f>SUM(U76:U79)</f>
        <v>0</v>
      </c>
      <c r="V80" s="156"/>
      <c r="W80" s="156"/>
      <c r="X80" s="156"/>
      <c r="Y80" s="84">
        <f>SUM(Y76:Y79)</f>
        <v>0</v>
      </c>
      <c r="Z80" s="156"/>
      <c r="AA80" s="156"/>
      <c r="AB80" s="84">
        <f>SUM(AB76:AB79)</f>
        <v>0</v>
      </c>
      <c r="AC80" s="84">
        <f>SUM(AC76:AC79)</f>
        <v>0</v>
      </c>
      <c r="AD80" s="84">
        <f>SUM(AD76:AD79)</f>
        <v>0</v>
      </c>
      <c r="AE80" s="84">
        <f>SUM(AE76:AE79)</f>
        <v>0</v>
      </c>
      <c r="AF80" s="84">
        <f>SUM(AF76:AF79)</f>
        <v>0</v>
      </c>
      <c r="AG80" s="156"/>
      <c r="AH80" s="156"/>
      <c r="AI80" s="156"/>
      <c r="AJ80" s="84">
        <f>SUM(AJ76:AJ79)</f>
        <v>0</v>
      </c>
      <c r="AK80" s="84">
        <f>SUM(AK76:AK79)</f>
        <v>0</v>
      </c>
      <c r="AL80" s="84">
        <f>SUM(AL76:AL79)</f>
        <v>0</v>
      </c>
      <c r="AM80" s="84">
        <f>SUM(AM76:AM79)</f>
        <v>0</v>
      </c>
      <c r="AN80" s="84">
        <f>SUM(AN76:AN79)</f>
        <v>0</v>
      </c>
      <c r="AO80" s="157"/>
      <c r="AP80" s="158"/>
      <c r="AQ80" s="115">
        <f t="shared" ref="AQ80:BB80" si="95">SUM(AQ76:AQ79)</f>
        <v>0</v>
      </c>
      <c r="AR80" s="115">
        <f t="shared" si="95"/>
        <v>0</v>
      </c>
      <c r="AS80" s="115">
        <f t="shared" si="95"/>
        <v>0</v>
      </c>
      <c r="AT80" s="115">
        <f t="shared" si="95"/>
        <v>0</v>
      </c>
      <c r="AU80" s="115">
        <f t="shared" si="95"/>
        <v>0</v>
      </c>
      <c r="AV80" s="115">
        <f t="shared" si="95"/>
        <v>0</v>
      </c>
      <c r="AW80" s="115">
        <f t="shared" si="95"/>
        <v>0</v>
      </c>
      <c r="AX80" s="115">
        <f t="shared" si="95"/>
        <v>0</v>
      </c>
      <c r="AY80" s="115">
        <f t="shared" si="95"/>
        <v>0</v>
      </c>
      <c r="AZ80" s="115">
        <f t="shared" si="95"/>
        <v>0</v>
      </c>
      <c r="BA80" s="115">
        <f t="shared" si="95"/>
        <v>0</v>
      </c>
      <c r="BB80" s="115">
        <f t="shared" si="95"/>
        <v>0</v>
      </c>
      <c r="BK80" s="322"/>
      <c r="BL80" s="322"/>
      <c r="BM80" s="322"/>
      <c r="BN80" s="322"/>
    </row>
    <row r="81" spans="1:66" s="28" customFormat="1" ht="70.5" customHeight="1" outlineLevel="2">
      <c r="A81" s="73"/>
      <c r="B81" s="107"/>
      <c r="C81" s="108"/>
      <c r="D81" s="136"/>
      <c r="E81" s="126"/>
      <c r="F81" s="66">
        <v>2024</v>
      </c>
      <c r="G81" s="65">
        <v>2026</v>
      </c>
      <c r="H81" s="67" t="s">
        <v>643</v>
      </c>
      <c r="I81" s="87"/>
      <c r="J81" s="83"/>
      <c r="K81" s="83"/>
      <c r="L81" s="82" t="str">
        <f>IF(I81&lt;&gt;0,((VLOOKUP(I81,'1. Standard_Cost'!$B$4:$D$9,2)+VLOOKUP(I81,'1. Standard_Cost'!$B$4:$D$9,3))*J81*K81),"0")</f>
        <v>0</v>
      </c>
      <c r="M81" s="82">
        <f>L81*'1. Standard_Cost'!$F$4</f>
        <v>0</v>
      </c>
      <c r="N81" s="83"/>
      <c r="O81" s="83"/>
      <c r="P81" s="83"/>
      <c r="Q81" s="83"/>
      <c r="R81" s="84">
        <f>'1. Standard_Cost'!$B$13*N81*P81</f>
        <v>0</v>
      </c>
      <c r="S81" s="84">
        <f>N81*O81*P81*'1. Standard_Cost'!$C$13</f>
        <v>0</v>
      </c>
      <c r="T81" s="84">
        <f>N81*P81*Q81*'1. Standard_Cost'!$D$13</f>
        <v>0</v>
      </c>
      <c r="U81" s="84">
        <f>N81*O81*'1. Standard_Cost'!$E$13</f>
        <v>0</v>
      </c>
      <c r="V81" s="83"/>
      <c r="W81" s="83"/>
      <c r="X81" s="83"/>
      <c r="Y81" s="84">
        <f>+V81*((X81*'1. Standard_Cost'!$B$17)+(W81*X81*'1. Standard_Cost'!$C$17))</f>
        <v>0</v>
      </c>
      <c r="Z81" s="83"/>
      <c r="AA81" s="83"/>
      <c r="AB81" s="84">
        <f>+Z81*'1. Standard_Cost'!$B$21+AA81*'1. Standard_Cost'!$C$21</f>
        <v>0</v>
      </c>
      <c r="AC81" s="85"/>
      <c r="AD81" s="86"/>
      <c r="AE81" s="84">
        <f>SUM(AD81,AC81,AB81,Y81,U81,T81,S81,R81)*'1. Standard_Cost'!$B$29</f>
        <v>0</v>
      </c>
      <c r="AF81" s="84">
        <f>SUM(AE81,AD81,AC81,AB81,Y81,U81,T81,S81,R81)</f>
        <v>0</v>
      </c>
      <c r="AG81" s="83"/>
      <c r="AH81" s="83"/>
      <c r="AI81" s="83"/>
      <c r="AJ81" s="87"/>
      <c r="AK81" s="87"/>
      <c r="AL81" s="87"/>
      <c r="AM81" s="84">
        <f>AG81*'1. Standard_Cost'!$B$25+'Incremental_Cost Year 7'!AH81*'1. Standard_Cost'!$C$25+'Incremental_Cost Year 7'!AI81*'1. Standard_Cost'!$D$25+'Incremental_Cost Year 7'!AJ81+'Incremental_Cost Year 7'!AL81+AK81</f>
        <v>0</v>
      </c>
      <c r="AN81" s="84"/>
      <c r="AO81" s="87"/>
      <c r="AP81" s="160"/>
      <c r="AQ81" s="113">
        <f>L81+M81</f>
        <v>0</v>
      </c>
      <c r="AR81" s="113">
        <f>AF81</f>
        <v>0</v>
      </c>
      <c r="AS81" s="113">
        <f>AM81+AN81</f>
        <v>0</v>
      </c>
      <c r="AT81" s="113">
        <f>SUM(AQ81,AR81,AS81)</f>
        <v>0</v>
      </c>
      <c r="AU81" s="154"/>
      <c r="AV81" s="154"/>
      <c r="AW81" s="154"/>
      <c r="AX81" s="154"/>
      <c r="AY81" s="154"/>
      <c r="AZ81" s="154"/>
      <c r="BA81" s="154"/>
      <c r="BB81" s="155">
        <f>SUM(AU81:BA81)-AT81</f>
        <v>0</v>
      </c>
      <c r="BD81" s="322"/>
      <c r="BE81" s="322"/>
      <c r="BF81" s="322"/>
      <c r="BG81" s="322"/>
      <c r="BH81" s="322"/>
      <c r="BK81" s="322"/>
      <c r="BL81" s="322"/>
      <c r="BM81" s="322"/>
      <c r="BN81" s="322"/>
    </row>
    <row r="82" spans="1:66" s="28" customFormat="1" ht="76.5" customHeight="1" outlineLevel="2">
      <c r="A82" s="73"/>
      <c r="B82" s="107"/>
      <c r="C82" s="108"/>
      <c r="D82" s="95"/>
      <c r="E82" s="292"/>
      <c r="F82" s="66">
        <v>2024</v>
      </c>
      <c r="G82" s="65">
        <v>2026</v>
      </c>
      <c r="H82" s="70" t="s">
        <v>644</v>
      </c>
      <c r="I82" s="87"/>
      <c r="J82" s="83"/>
      <c r="K82" s="83"/>
      <c r="L82" s="82" t="str">
        <f>IF(I82&lt;&gt;0,((VLOOKUP(I82,'1. Standard_Cost'!$B$4:$D$9,2)+VLOOKUP(I82,'1. Standard_Cost'!$B$4:$D$9,3))*J82*K82),"0")</f>
        <v>0</v>
      </c>
      <c r="M82" s="82">
        <f>L82*'1. Standard_Cost'!$F$4</f>
        <v>0</v>
      </c>
      <c r="N82" s="83"/>
      <c r="O82" s="83"/>
      <c r="P82" s="83"/>
      <c r="Q82" s="83"/>
      <c r="R82" s="84">
        <f>'1. Standard_Cost'!$B$13*N82*P82</f>
        <v>0</v>
      </c>
      <c r="S82" s="84">
        <f>N82*O82*P82*'1. Standard_Cost'!$C$13</f>
        <v>0</v>
      </c>
      <c r="T82" s="84">
        <f>N82*P82*Q82*'1. Standard_Cost'!$D$13</f>
        <v>0</v>
      </c>
      <c r="U82" s="84">
        <f>N82*O82*'1. Standard_Cost'!$E$13</f>
        <v>0</v>
      </c>
      <c r="V82" s="83"/>
      <c r="W82" s="83"/>
      <c r="X82" s="83"/>
      <c r="Y82" s="84">
        <f>+V82*((X82*'1. Standard_Cost'!$B$17)+(W82*X82*'1. Standard_Cost'!$C$17))</f>
        <v>0</v>
      </c>
      <c r="Z82" s="83"/>
      <c r="AA82" s="83"/>
      <c r="AB82" s="84">
        <f>+Z82*'1. Standard_Cost'!$B$21+AA82*'1. Standard_Cost'!$C$21</f>
        <v>0</v>
      </c>
      <c r="AC82" s="85"/>
      <c r="AD82" s="86"/>
      <c r="AE82" s="84">
        <f>SUM(AD82,AC82,AB82,Y82,U82,T82,S82,R82)*'1. Standard_Cost'!$B$29</f>
        <v>0</v>
      </c>
      <c r="AF82" s="84">
        <f>SUM(AE82,AD82,AC82,AB82,Y82,U82,T82,S82,R82)</f>
        <v>0</v>
      </c>
      <c r="AG82" s="83"/>
      <c r="AH82" s="83"/>
      <c r="AI82" s="83"/>
      <c r="AJ82" s="87"/>
      <c r="AK82" s="87"/>
      <c r="AL82" s="87"/>
      <c r="AM82" s="84">
        <f>AG82*'1. Standard_Cost'!$B$25+'Incremental_Cost Year 7'!AH82*'1. Standard_Cost'!$C$25+'Incremental_Cost Year 7'!AI82*'1. Standard_Cost'!$D$25+'Incremental_Cost Year 7'!AJ82+'Incremental_Cost Year 7'!AL82+AK82</f>
        <v>0</v>
      </c>
      <c r="AN82" s="84">
        <f>AM82*'1. Standard_Cost'!$C$29</f>
        <v>0</v>
      </c>
      <c r="AO82" s="87"/>
      <c r="AP82" s="160"/>
      <c r="AQ82" s="113">
        <f>L82+M82</f>
        <v>0</v>
      </c>
      <c r="AR82" s="113">
        <f>AF82</f>
        <v>0</v>
      </c>
      <c r="AS82" s="113">
        <f>AM82+AN82</f>
        <v>0</v>
      </c>
      <c r="AT82" s="113">
        <f>SUM(AQ82,AR82,AS82)</f>
        <v>0</v>
      </c>
      <c r="AU82" s="154"/>
      <c r="AV82" s="154"/>
      <c r="AW82" s="154"/>
      <c r="AX82" s="154"/>
      <c r="AY82" s="154"/>
      <c r="AZ82" s="154"/>
      <c r="BA82" s="154"/>
      <c r="BB82" s="155">
        <f>SUM(AU82:BA82)-AT82</f>
        <v>0</v>
      </c>
      <c r="BD82" s="322"/>
      <c r="BE82" s="322"/>
      <c r="BF82" s="322"/>
      <c r="BG82" s="322"/>
      <c r="BH82" s="322"/>
      <c r="BK82" s="322"/>
      <c r="BL82" s="322"/>
      <c r="BM82" s="322"/>
      <c r="BN82" s="322"/>
    </row>
    <row r="83" spans="1:66" s="28" customFormat="1" ht="43.5" customHeight="1" outlineLevel="2">
      <c r="A83" s="73"/>
      <c r="B83" s="107"/>
      <c r="C83" s="108"/>
      <c r="D83" s="121"/>
      <c r="E83" s="292"/>
      <c r="F83" s="66">
        <v>2026</v>
      </c>
      <c r="G83" s="65">
        <v>2026</v>
      </c>
      <c r="H83" s="70" t="s">
        <v>642</v>
      </c>
      <c r="I83" s="87"/>
      <c r="J83" s="83"/>
      <c r="K83" s="83"/>
      <c r="L83" s="82" t="str">
        <f>IF(I83&lt;&gt;0,((VLOOKUP(I83,'1. Standard_Cost'!$B$4:$D$9,2)+VLOOKUP(I83,'1. Standard_Cost'!$B$4:$D$9,3))*J83*K83),"0")</f>
        <v>0</v>
      </c>
      <c r="M83" s="82">
        <f>L83*'1. Standard_Cost'!$F$4</f>
        <v>0</v>
      </c>
      <c r="N83" s="83"/>
      <c r="O83" s="83"/>
      <c r="P83" s="83"/>
      <c r="Q83" s="83"/>
      <c r="R83" s="84">
        <f>'1. Standard_Cost'!$B$13*N83*P83</f>
        <v>0</v>
      </c>
      <c r="S83" s="84">
        <f>N83*O83*P83*'1. Standard_Cost'!$C$13</f>
        <v>0</v>
      </c>
      <c r="T83" s="84">
        <f>N83*P83*Q83*'1. Standard_Cost'!$D$13</f>
        <v>0</v>
      </c>
      <c r="U83" s="84">
        <f>N83*O83*'1. Standard_Cost'!$E$13</f>
        <v>0</v>
      </c>
      <c r="V83" s="83"/>
      <c r="W83" s="83"/>
      <c r="X83" s="83"/>
      <c r="Y83" s="84">
        <f>+V83*((X83*'1. Standard_Cost'!$B$17)+(W83*X83*'1. Standard_Cost'!$C$17))</f>
        <v>0</v>
      </c>
      <c r="Z83" s="83"/>
      <c r="AA83" s="83"/>
      <c r="AB83" s="84">
        <f>+Z83*'1. Standard_Cost'!$B$21+AA83*'1. Standard_Cost'!$C$21</f>
        <v>0</v>
      </c>
      <c r="AC83" s="85"/>
      <c r="AD83" s="86"/>
      <c r="AE83" s="84">
        <f>SUM(AD83,AC83,AB83,Y83,U83,T83,S83,R83)*'1. Standard_Cost'!$B$29</f>
        <v>0</v>
      </c>
      <c r="AF83" s="84">
        <f>SUM(AE83,AD83,AC83,AB83,Y83,U83,T83,S83,R83)</f>
        <v>0</v>
      </c>
      <c r="AG83" s="83"/>
      <c r="AH83" s="83"/>
      <c r="AI83" s="83"/>
      <c r="AJ83" s="87"/>
      <c r="AK83" s="87"/>
      <c r="AL83" s="87"/>
      <c r="AM83" s="84">
        <f>AG83*'1. Standard_Cost'!$B$25+'Incremental_Cost Year 7'!AH83*'1. Standard_Cost'!$C$25+'Incremental_Cost Year 7'!AI83*'1. Standard_Cost'!$D$25+'Incremental_Cost Year 7'!AJ83+'Incremental_Cost Year 7'!AL83+AK83</f>
        <v>0</v>
      </c>
      <c r="AN83" s="84">
        <f>AM83*'1. Standard_Cost'!$C$29</f>
        <v>0</v>
      </c>
      <c r="AO83" s="87"/>
      <c r="AP83" s="160"/>
      <c r="AQ83" s="113">
        <f>L83+M83</f>
        <v>0</v>
      </c>
      <c r="AR83" s="113">
        <f>AF83</f>
        <v>0</v>
      </c>
      <c r="AS83" s="113">
        <f>AM83+AN83</f>
        <v>0</v>
      </c>
      <c r="AT83" s="113">
        <f>SUM(AQ83,AR83,AS83)</f>
        <v>0</v>
      </c>
      <c r="AU83" s="154"/>
      <c r="AV83" s="154"/>
      <c r="AW83" s="154"/>
      <c r="AX83" s="154"/>
      <c r="AY83" s="154"/>
      <c r="AZ83" s="154"/>
      <c r="BA83" s="154"/>
      <c r="BB83" s="155">
        <f>SUM(AU83:BA83)-AT83</f>
        <v>0</v>
      </c>
      <c r="BD83" s="322"/>
      <c r="BE83" s="322"/>
      <c r="BF83" s="322"/>
      <c r="BG83" s="322"/>
      <c r="BH83" s="322"/>
      <c r="BK83" s="322"/>
      <c r="BL83" s="322"/>
      <c r="BM83" s="322"/>
      <c r="BN83" s="322"/>
    </row>
    <row r="84" spans="1:66" s="28" customFormat="1" ht="43.5" customHeight="1" outlineLevel="2">
      <c r="A84" s="73"/>
      <c r="B84" s="107"/>
      <c r="C84" s="108"/>
      <c r="D84" s="121"/>
      <c r="E84" s="292"/>
      <c r="F84" s="66">
        <v>2024</v>
      </c>
      <c r="G84" s="65">
        <v>2026</v>
      </c>
      <c r="H84" s="67" t="s">
        <v>645</v>
      </c>
      <c r="I84" s="87"/>
      <c r="J84" s="83"/>
      <c r="K84" s="83"/>
      <c r="L84" s="82" t="str">
        <f>IF(I84&lt;&gt;0,((VLOOKUP(I84,'1. Standard_Cost'!$B$4:$D$9,2)+VLOOKUP(I84,'1. Standard_Cost'!$B$4:$D$9,3))*J84*K84),"0")</f>
        <v>0</v>
      </c>
      <c r="M84" s="82">
        <f>L84*'1. Standard_Cost'!$F$4</f>
        <v>0</v>
      </c>
      <c r="N84" s="83"/>
      <c r="O84" s="83"/>
      <c r="P84" s="83"/>
      <c r="Q84" s="83"/>
      <c r="R84" s="84">
        <f>'1. Standard_Cost'!$B$13*N84*P84</f>
        <v>0</v>
      </c>
      <c r="S84" s="84">
        <f>N84*O84*P84*'1. Standard_Cost'!$C$13</f>
        <v>0</v>
      </c>
      <c r="T84" s="84">
        <f>N84*P84*Q84*'1. Standard_Cost'!$D$13</f>
        <v>0</v>
      </c>
      <c r="U84" s="84">
        <f>N84*O84*'1. Standard_Cost'!$E$13</f>
        <v>0</v>
      </c>
      <c r="V84" s="83"/>
      <c r="W84" s="83"/>
      <c r="X84" s="83"/>
      <c r="Y84" s="84"/>
      <c r="Z84" s="83"/>
      <c r="AA84" s="83"/>
      <c r="AB84" s="84"/>
      <c r="AC84" s="85"/>
      <c r="AD84" s="86"/>
      <c r="AE84" s="84"/>
      <c r="AF84" s="84"/>
      <c r="AG84" s="83"/>
      <c r="AH84" s="83"/>
      <c r="AI84" s="83"/>
      <c r="AJ84" s="87"/>
      <c r="AK84" s="87"/>
      <c r="AL84" s="87"/>
      <c r="AM84" s="84"/>
      <c r="AN84" s="84"/>
      <c r="AO84" s="166"/>
      <c r="AP84" s="160"/>
      <c r="AQ84" s="113"/>
      <c r="AR84" s="113"/>
      <c r="AS84" s="113"/>
      <c r="AT84" s="113"/>
      <c r="AU84" s="154"/>
      <c r="AV84" s="154"/>
      <c r="AW84" s="154"/>
      <c r="AX84" s="154"/>
      <c r="AY84" s="154"/>
      <c r="AZ84" s="154"/>
      <c r="BA84" s="154"/>
      <c r="BB84" s="155"/>
      <c r="BD84" s="322"/>
      <c r="BE84" s="322"/>
      <c r="BF84" s="322"/>
      <c r="BG84" s="322"/>
      <c r="BH84" s="322"/>
      <c r="BK84" s="322"/>
      <c r="BL84" s="322"/>
      <c r="BM84" s="322"/>
      <c r="BN84" s="322"/>
    </row>
    <row r="85" spans="1:66" s="28" customFormat="1" ht="43.5" customHeight="1" outlineLevel="2">
      <c r="A85" s="73"/>
      <c r="B85" s="107"/>
      <c r="C85" s="108"/>
      <c r="D85" s="90"/>
      <c r="E85" s="81"/>
      <c r="F85" s="66">
        <v>2024</v>
      </c>
      <c r="G85" s="65">
        <v>2026</v>
      </c>
      <c r="H85" s="67" t="s">
        <v>646</v>
      </c>
      <c r="I85" s="87"/>
      <c r="J85" s="83"/>
      <c r="K85" s="83"/>
      <c r="L85" s="82" t="str">
        <f>IF(I85&lt;&gt;0,((VLOOKUP(I85,'1. Standard_Cost'!$B$4:$D$9,2)+VLOOKUP(I85,'1. Standard_Cost'!$B$4:$D$9,3))*J85*K85),"0")</f>
        <v>0</v>
      </c>
      <c r="M85" s="82">
        <f>L85*'1. Standard_Cost'!$F$4</f>
        <v>0</v>
      </c>
      <c r="N85" s="83"/>
      <c r="O85" s="83"/>
      <c r="P85" s="83"/>
      <c r="Q85" s="83"/>
      <c r="R85" s="84">
        <f>'1. Standard_Cost'!$B$13*N85*P85</f>
        <v>0</v>
      </c>
      <c r="S85" s="84">
        <f>N85*O85*P85*'1. Standard_Cost'!$C$13</f>
        <v>0</v>
      </c>
      <c r="T85" s="84">
        <f>N85*P85*Q85*'1. Standard_Cost'!$D$13</f>
        <v>0</v>
      </c>
      <c r="U85" s="84">
        <f>N85*O85*'1. Standard_Cost'!$E$13</f>
        <v>0</v>
      </c>
      <c r="V85" s="83"/>
      <c r="W85" s="83"/>
      <c r="X85" s="83"/>
      <c r="Y85" s="84"/>
      <c r="Z85" s="83"/>
      <c r="AA85" s="83"/>
      <c r="AB85" s="84"/>
      <c r="AC85" s="85"/>
      <c r="AD85" s="86"/>
      <c r="AE85" s="84"/>
      <c r="AF85" s="84"/>
      <c r="AG85" s="83"/>
      <c r="AH85" s="83"/>
      <c r="AI85" s="83"/>
      <c r="AJ85" s="87"/>
      <c r="AK85" s="87"/>
      <c r="AL85" s="87"/>
      <c r="AM85" s="84"/>
      <c r="AN85" s="84"/>
      <c r="AO85" s="166"/>
      <c r="AP85" s="160"/>
      <c r="AQ85" s="113"/>
      <c r="AR85" s="113"/>
      <c r="AS85" s="113"/>
      <c r="AT85" s="113"/>
      <c r="AU85" s="154"/>
      <c r="AV85" s="154"/>
      <c r="AW85" s="154"/>
      <c r="AX85" s="154"/>
      <c r="AY85" s="154"/>
      <c r="AZ85" s="154"/>
      <c r="BA85" s="154"/>
      <c r="BB85" s="155"/>
      <c r="BD85" s="322"/>
      <c r="BE85" s="322"/>
      <c r="BF85" s="322"/>
      <c r="BG85" s="322"/>
      <c r="BH85" s="322"/>
      <c r="BK85" s="322"/>
      <c r="BL85" s="322"/>
      <c r="BM85" s="322"/>
      <c r="BN85" s="322"/>
    </row>
    <row r="86" spans="1:66" s="28" customFormat="1" ht="47.25" outlineLevel="2">
      <c r="A86" s="73"/>
      <c r="B86" s="111"/>
      <c r="C86" s="112"/>
      <c r="D86" s="120" t="s">
        <v>575</v>
      </c>
      <c r="E86" s="120" t="s">
        <v>576</v>
      </c>
      <c r="F86" s="354">
        <v>2024</v>
      </c>
      <c r="G86" s="349">
        <v>2026</v>
      </c>
      <c r="H86" s="219" t="s">
        <v>181</v>
      </c>
      <c r="I86" s="156"/>
      <c r="J86" s="156"/>
      <c r="K86" s="156"/>
      <c r="L86" s="84">
        <f>SUM(L81:L83)</f>
        <v>0</v>
      </c>
      <c r="M86" s="84">
        <f>SUM(M81:M83)</f>
        <v>0</v>
      </c>
      <c r="N86" s="156"/>
      <c r="O86" s="156"/>
      <c r="P86" s="156"/>
      <c r="Q86" s="156"/>
      <c r="R86" s="84">
        <f>SUM(R81:R83)</f>
        <v>0</v>
      </c>
      <c r="S86" s="84">
        <f>SUM(S81:S83)</f>
        <v>0</v>
      </c>
      <c r="T86" s="84">
        <f>SUM(T81:T83)</f>
        <v>0</v>
      </c>
      <c r="U86" s="84">
        <f>SUM(U81:U83)</f>
        <v>0</v>
      </c>
      <c r="V86" s="156"/>
      <c r="W86" s="156"/>
      <c r="X86" s="156"/>
      <c r="Y86" s="84">
        <f>SUM(Y81:Y83)</f>
        <v>0</v>
      </c>
      <c r="Z86" s="156"/>
      <c r="AA86" s="156"/>
      <c r="AB86" s="84">
        <f>SUM(AB81:AB83)</f>
        <v>0</v>
      </c>
      <c r="AC86" s="84">
        <f>SUM(AC81:AC83)</f>
        <v>0</v>
      </c>
      <c r="AD86" s="84">
        <f>SUM(AD81:AD83)</f>
        <v>0</v>
      </c>
      <c r="AE86" s="84">
        <f>SUM(AE81:AE83)</f>
        <v>0</v>
      </c>
      <c r="AF86" s="84">
        <f>SUM(AF81:AF83)</f>
        <v>0</v>
      </c>
      <c r="AG86" s="156"/>
      <c r="AH86" s="156"/>
      <c r="AI86" s="156"/>
      <c r="AJ86" s="84">
        <f>SUM(AJ81:AJ83)</f>
        <v>0</v>
      </c>
      <c r="AK86" s="84">
        <f>SUM(AK81:AK83)</f>
        <v>0</v>
      </c>
      <c r="AL86" s="84">
        <f>SUM(AL81:AL83)</f>
        <v>0</v>
      </c>
      <c r="AM86" s="84">
        <f>SUM(AM81:AM83)</f>
        <v>0</v>
      </c>
      <c r="AN86" s="84">
        <f>SUM(AN81:AN83)</f>
        <v>0</v>
      </c>
      <c r="AO86" s="157"/>
      <c r="AP86" s="158"/>
      <c r="AQ86" s="115">
        <f t="shared" ref="AQ86:BB86" si="96">SUM(AQ81:AQ83)</f>
        <v>0</v>
      </c>
      <c r="AR86" s="115">
        <f t="shared" si="96"/>
        <v>0</v>
      </c>
      <c r="AS86" s="115">
        <f t="shared" si="96"/>
        <v>0</v>
      </c>
      <c r="AT86" s="115">
        <f t="shared" si="96"/>
        <v>0</v>
      </c>
      <c r="AU86" s="115">
        <f t="shared" si="96"/>
        <v>0</v>
      </c>
      <c r="AV86" s="115">
        <f t="shared" si="96"/>
        <v>0</v>
      </c>
      <c r="AW86" s="115">
        <f t="shared" si="96"/>
        <v>0</v>
      </c>
      <c r="AX86" s="115">
        <f t="shared" si="96"/>
        <v>0</v>
      </c>
      <c r="AY86" s="115">
        <f t="shared" si="96"/>
        <v>0</v>
      </c>
      <c r="AZ86" s="115">
        <f t="shared" si="96"/>
        <v>0</v>
      </c>
      <c r="BA86" s="115">
        <f t="shared" si="96"/>
        <v>0</v>
      </c>
      <c r="BB86" s="115">
        <f t="shared" si="96"/>
        <v>0</v>
      </c>
      <c r="BK86" s="322"/>
      <c r="BL86" s="322"/>
      <c r="BM86" s="322"/>
      <c r="BN86" s="322"/>
    </row>
    <row r="87" spans="1:66" s="28" customFormat="1" ht="94.5" outlineLevel="1">
      <c r="A87" s="73"/>
      <c r="B87" s="107"/>
      <c r="C87" s="108"/>
      <c r="D87" s="192"/>
      <c r="E87" s="201"/>
      <c r="F87" s="251">
        <v>2024</v>
      </c>
      <c r="G87" s="65">
        <v>2026</v>
      </c>
      <c r="H87" s="70" t="s">
        <v>647</v>
      </c>
      <c r="I87" s="87"/>
      <c r="J87" s="83"/>
      <c r="K87" s="83"/>
      <c r="L87" s="82" t="str">
        <f>IF(I87&lt;&gt;0,((VLOOKUP(I87,'1. Standard_Cost'!$B$4:$D$9,2)+VLOOKUP(I87,'1. Standard_Cost'!$B$4:$D$9,3))*J87*K87),"0")</f>
        <v>0</v>
      </c>
      <c r="M87" s="82">
        <f>L87*'1. Standard_Cost'!$F$4</f>
        <v>0</v>
      </c>
      <c r="N87" s="83"/>
      <c r="O87" s="83"/>
      <c r="P87" s="83"/>
      <c r="Q87" s="83"/>
      <c r="R87" s="84">
        <f>'1. Standard_Cost'!$B$13*N87*P87</f>
        <v>0</v>
      </c>
      <c r="S87" s="84">
        <f>N87*O87*P87*'1. Standard_Cost'!$C$13</f>
        <v>0</v>
      </c>
      <c r="T87" s="84">
        <f>N87*P87*Q87*'1. Standard_Cost'!$D$13</f>
        <v>0</v>
      </c>
      <c r="U87" s="84">
        <f>N87*O87*'1. Standard_Cost'!$E$13</f>
        <v>0</v>
      </c>
      <c r="V87" s="83"/>
      <c r="W87" s="83"/>
      <c r="X87" s="83"/>
      <c r="Y87" s="84">
        <f>+V87*((X87*'1. Standard_Cost'!$B$17)+(W87*X87*'1. Standard_Cost'!$C$17))</f>
        <v>0</v>
      </c>
      <c r="Z87" s="83"/>
      <c r="AA87" s="83"/>
      <c r="AB87" s="84">
        <f>+Z87*'1. Standard_Cost'!$B$21+AA87*'1. Standard_Cost'!$C$21</f>
        <v>0</v>
      </c>
      <c r="AC87" s="85"/>
      <c r="AD87" s="86"/>
      <c r="AE87" s="84">
        <f>SUM(AD87,AC87,AB87,Y87,U87,T87,S87,R87)*'1. Standard_Cost'!$B$29</f>
        <v>0</v>
      </c>
      <c r="AF87" s="84">
        <f>SUM(AE87,AD87,AC87,AB87,Y87,U87,T87,S87,R87)</f>
        <v>0</v>
      </c>
      <c r="AG87" s="83"/>
      <c r="AH87" s="83"/>
      <c r="AI87" s="83"/>
      <c r="AJ87" s="87"/>
      <c r="AK87" s="87"/>
      <c r="AL87" s="87"/>
      <c r="AM87" s="84">
        <f>AG87*'1. Standard_Cost'!$B$25+'Incremental_Cost Year 7'!AH87*'1. Standard_Cost'!$C$25+'Incremental_Cost Year 7'!AI87*'1. Standard_Cost'!$D$25+'Incremental_Cost Year 7'!AJ87+'Incremental_Cost Year 7'!AL87+AK87</f>
        <v>0</v>
      </c>
      <c r="AN87" s="84"/>
      <c r="AO87" s="87"/>
      <c r="AP87" s="160"/>
      <c r="AQ87" s="113">
        <f>L87+M87</f>
        <v>0</v>
      </c>
      <c r="AR87" s="113">
        <f>AF87</f>
        <v>0</v>
      </c>
      <c r="AS87" s="113">
        <f>AM87+AN87</f>
        <v>0</v>
      </c>
      <c r="AT87" s="113">
        <f>SUM(AQ87,AR87,AS87)</f>
        <v>0</v>
      </c>
      <c r="AU87" s="154"/>
      <c r="AV87" s="154"/>
      <c r="AW87" s="154"/>
      <c r="AX87" s="154"/>
      <c r="AY87" s="154"/>
      <c r="AZ87" s="154"/>
      <c r="BA87" s="154"/>
      <c r="BB87" s="155">
        <f>SUM(AU87:BA87)-AT87</f>
        <v>0</v>
      </c>
      <c r="BK87" s="322"/>
      <c r="BL87" s="322"/>
      <c r="BM87" s="322"/>
      <c r="BN87" s="322"/>
    </row>
    <row r="88" spans="1:66" s="28" customFormat="1" ht="78.75" outlineLevel="2">
      <c r="A88" s="73"/>
      <c r="B88" s="107"/>
      <c r="C88" s="108"/>
      <c r="D88" s="193"/>
      <c r="E88" s="203"/>
      <c r="F88" s="251">
        <v>2024</v>
      </c>
      <c r="G88" s="65">
        <v>2026</v>
      </c>
      <c r="H88" s="70" t="s">
        <v>649</v>
      </c>
      <c r="I88" s="87"/>
      <c r="J88" s="83"/>
      <c r="K88" s="83"/>
      <c r="L88" s="82" t="str">
        <f>IF(I88&lt;&gt;0,((VLOOKUP(I88,'1. Standard_Cost'!$B$4:$D$9,2)+VLOOKUP(I88,'1. Standard_Cost'!$B$4:$D$9,3))*J88*K88),"0")</f>
        <v>0</v>
      </c>
      <c r="M88" s="82">
        <f>L88*'1. Standard_Cost'!$F$4</f>
        <v>0</v>
      </c>
      <c r="N88" s="83"/>
      <c r="O88" s="83"/>
      <c r="P88" s="83"/>
      <c r="Q88" s="83"/>
      <c r="R88" s="84">
        <f>'1. Standard_Cost'!$B$13*N88*P88</f>
        <v>0</v>
      </c>
      <c r="S88" s="84">
        <f>N88*O88*P88*'1. Standard_Cost'!$C$13</f>
        <v>0</v>
      </c>
      <c r="T88" s="84">
        <f>N88*P88*Q88*'1. Standard_Cost'!$D$13</f>
        <v>0</v>
      </c>
      <c r="U88" s="84">
        <f>N88*O88*'1. Standard_Cost'!$E$13</f>
        <v>0</v>
      </c>
      <c r="V88" s="83"/>
      <c r="W88" s="83"/>
      <c r="X88" s="83"/>
      <c r="Y88" s="84">
        <f>+V88*((X88*'1. Standard_Cost'!$B$17)+(W88*X88*'1. Standard_Cost'!$C$17))</f>
        <v>0</v>
      </c>
      <c r="Z88" s="83"/>
      <c r="AA88" s="83"/>
      <c r="AB88" s="84">
        <f>+Z88*'1. Standard_Cost'!$B$21+AA88*'1. Standard_Cost'!$C$21</f>
        <v>0</v>
      </c>
      <c r="AC88" s="85"/>
      <c r="AD88" s="86"/>
      <c r="AE88" s="84">
        <f>SUM(AD88,AC88,AB88,Y88,U88,T88,S88,R88)*'1. Standard_Cost'!$B$29</f>
        <v>0</v>
      </c>
      <c r="AF88" s="84">
        <f>SUM(AE88,AD88,AC88,AB88,Y88,U88,T88,S88,R88)</f>
        <v>0</v>
      </c>
      <c r="AG88" s="83"/>
      <c r="AH88" s="83"/>
      <c r="AI88" s="83"/>
      <c r="AJ88" s="87"/>
      <c r="AK88" s="87"/>
      <c r="AL88" s="87"/>
      <c r="AM88" s="84">
        <f>AG88*'1. Standard_Cost'!$B$25+'Incremental_Cost Year 7'!AH88*'1. Standard_Cost'!$C$25+'Incremental_Cost Year 7'!AI88*'1. Standard_Cost'!$D$25+'Incremental_Cost Year 7'!AJ88+'Incremental_Cost Year 7'!AL88+AK88</f>
        <v>0</v>
      </c>
      <c r="AN88" s="84">
        <f>AM88*'1. Standard_Cost'!$C$29</f>
        <v>0</v>
      </c>
      <c r="AO88" s="87"/>
      <c r="AP88" s="160"/>
      <c r="AQ88" s="113">
        <f>L88+M88</f>
        <v>0</v>
      </c>
      <c r="AR88" s="113">
        <f>AF88</f>
        <v>0</v>
      </c>
      <c r="AS88" s="113">
        <f>AM88+AN88</f>
        <v>0</v>
      </c>
      <c r="AT88" s="113">
        <f>SUM(AQ88,AR88,AS88)</f>
        <v>0</v>
      </c>
      <c r="AU88" s="154"/>
      <c r="AV88" s="154"/>
      <c r="AW88" s="154"/>
      <c r="AX88" s="154"/>
      <c r="AY88" s="154"/>
      <c r="AZ88" s="154"/>
      <c r="BA88" s="154"/>
      <c r="BB88" s="155">
        <f>SUM(AU88:BA88)-AT88</f>
        <v>0</v>
      </c>
      <c r="BK88" s="322"/>
      <c r="BL88" s="322"/>
      <c r="BM88" s="322"/>
      <c r="BN88" s="322"/>
    </row>
    <row r="89" spans="1:66" s="28" customFormat="1" ht="78.75" outlineLevel="2">
      <c r="A89" s="73"/>
      <c r="B89" s="107"/>
      <c r="C89" s="108"/>
      <c r="D89" s="193"/>
      <c r="E89" s="203"/>
      <c r="F89" s="251">
        <v>2024</v>
      </c>
      <c r="G89" s="65">
        <v>2026</v>
      </c>
      <c r="H89" s="67" t="s">
        <v>650</v>
      </c>
      <c r="I89" s="87"/>
      <c r="J89" s="83"/>
      <c r="K89" s="83"/>
      <c r="L89" s="82" t="str">
        <f>IF(I89&lt;&gt;0,((VLOOKUP(I89,'1. Standard_Cost'!$B$4:$D$9,2)+VLOOKUP(I89,'1. Standard_Cost'!$B$4:$D$9,3))*J89*K89),"0")</f>
        <v>0</v>
      </c>
      <c r="M89" s="82">
        <f>L89*'1. Standard_Cost'!$F$4</f>
        <v>0</v>
      </c>
      <c r="N89" s="83"/>
      <c r="O89" s="83"/>
      <c r="P89" s="83"/>
      <c r="Q89" s="83"/>
      <c r="R89" s="84">
        <f>'1. Standard_Cost'!$B$13*N89*P89</f>
        <v>0</v>
      </c>
      <c r="S89" s="84">
        <f>N89*O89*P89*'1. Standard_Cost'!$C$13</f>
        <v>0</v>
      </c>
      <c r="T89" s="84">
        <f>N89*P89*Q89*'1. Standard_Cost'!$D$13</f>
        <v>0</v>
      </c>
      <c r="U89" s="84">
        <f>N89*O89*'1. Standard_Cost'!$E$13</f>
        <v>0</v>
      </c>
      <c r="V89" s="83"/>
      <c r="W89" s="83"/>
      <c r="X89" s="83"/>
      <c r="Y89" s="84">
        <f>+V89*((X89*'1. Standard_Cost'!$B$17)+(W89*X89*'1. Standard_Cost'!$C$17))</f>
        <v>0</v>
      </c>
      <c r="Z89" s="83"/>
      <c r="AA89" s="83"/>
      <c r="AB89" s="84">
        <f>+Z89*'1. Standard_Cost'!$B$21+AA89*'1. Standard_Cost'!$C$21</f>
        <v>0</v>
      </c>
      <c r="AC89" s="85"/>
      <c r="AD89" s="86"/>
      <c r="AE89" s="84">
        <f>SUM(AD89,AC89,AB89,Y89,U89,T89,S89,R89)*'1. Standard_Cost'!$B$29</f>
        <v>0</v>
      </c>
      <c r="AF89" s="84">
        <f>SUM(AE89,AD89,AC89,AB89,Y89,U89,T89,S89,R89)</f>
        <v>0</v>
      </c>
      <c r="AG89" s="83"/>
      <c r="AH89" s="83"/>
      <c r="AI89" s="83"/>
      <c r="AJ89" s="87"/>
      <c r="AK89" s="87"/>
      <c r="AL89" s="87"/>
      <c r="AM89" s="84">
        <f>AG89*'1. Standard_Cost'!$B$25+'Incremental_Cost Year 7'!AH89*'1. Standard_Cost'!$C$25+'Incremental_Cost Year 7'!AI89*'1. Standard_Cost'!$D$25+'Incremental_Cost Year 7'!AJ89+'Incremental_Cost Year 7'!AL89+AK89</f>
        <v>0</v>
      </c>
      <c r="AN89" s="84">
        <f>AM89*'1. Standard_Cost'!$C$29</f>
        <v>0</v>
      </c>
      <c r="AO89" s="153"/>
      <c r="AP89" s="144"/>
      <c r="AQ89" s="113">
        <f>L89+M89</f>
        <v>0</v>
      </c>
      <c r="AR89" s="113">
        <f>AF89</f>
        <v>0</v>
      </c>
      <c r="AS89" s="113">
        <f>AM89+AN89</f>
        <v>0</v>
      </c>
      <c r="AT89" s="113">
        <f>SUM(AQ89,AR89,AS89)</f>
        <v>0</v>
      </c>
      <c r="AU89" s="154"/>
      <c r="AV89" s="154"/>
      <c r="AW89" s="154"/>
      <c r="AX89" s="154"/>
      <c r="AY89" s="154"/>
      <c r="AZ89" s="154"/>
      <c r="BA89" s="154"/>
      <c r="BB89" s="155">
        <f>SUM(AU89:BA89)-AT89</f>
        <v>0</v>
      </c>
      <c r="BK89" s="322"/>
      <c r="BL89" s="322"/>
      <c r="BM89" s="322"/>
      <c r="BN89" s="322"/>
    </row>
    <row r="90" spans="1:66" s="28" customFormat="1" ht="78.75" outlineLevel="2">
      <c r="A90" s="73"/>
      <c r="B90" s="107"/>
      <c r="C90" s="108"/>
      <c r="D90" s="194"/>
      <c r="E90" s="205"/>
      <c r="F90" s="251">
        <v>2024</v>
      </c>
      <c r="G90" s="65">
        <v>2026</v>
      </c>
      <c r="H90" s="67" t="s">
        <v>648</v>
      </c>
      <c r="I90" s="284"/>
      <c r="J90" s="99"/>
      <c r="K90" s="99"/>
      <c r="L90" s="82"/>
      <c r="M90" s="82"/>
      <c r="N90" s="99"/>
      <c r="O90" s="99"/>
      <c r="P90" s="99"/>
      <c r="Q90" s="99"/>
      <c r="R90" s="84"/>
      <c r="S90" s="84"/>
      <c r="T90" s="84"/>
      <c r="U90" s="84"/>
      <c r="V90" s="99"/>
      <c r="W90" s="99"/>
      <c r="X90" s="99"/>
      <c r="Y90" s="84"/>
      <c r="Z90" s="99"/>
      <c r="AA90" s="99"/>
      <c r="AB90" s="84"/>
      <c r="AC90" s="85"/>
      <c r="AD90" s="86"/>
      <c r="AE90" s="84"/>
      <c r="AF90" s="84"/>
      <c r="AG90" s="99"/>
      <c r="AH90" s="99"/>
      <c r="AI90" s="99"/>
      <c r="AJ90" s="87"/>
      <c r="AK90" s="87"/>
      <c r="AL90" s="87"/>
      <c r="AM90" s="84"/>
      <c r="AN90" s="84"/>
      <c r="AO90" s="273"/>
      <c r="AP90" s="144"/>
      <c r="AQ90" s="113"/>
      <c r="AR90" s="113"/>
      <c r="AS90" s="113"/>
      <c r="AT90" s="113"/>
      <c r="AU90" s="154"/>
      <c r="AV90" s="154"/>
      <c r="AW90" s="154"/>
      <c r="AX90" s="154"/>
      <c r="AY90" s="154"/>
      <c r="AZ90" s="154"/>
      <c r="BA90" s="154"/>
      <c r="BB90" s="155"/>
      <c r="BK90" s="322"/>
      <c r="BL90" s="322"/>
      <c r="BM90" s="322"/>
      <c r="BN90" s="322"/>
    </row>
    <row r="91" spans="1:66" s="28" customFormat="1" ht="31.5" outlineLevel="2">
      <c r="A91" s="73"/>
      <c r="B91" s="111"/>
      <c r="C91" s="112"/>
      <c r="D91" s="196" t="s">
        <v>578</v>
      </c>
      <c r="E91" s="253" t="s">
        <v>577</v>
      </c>
      <c r="F91" s="354">
        <v>2024</v>
      </c>
      <c r="G91" s="349">
        <v>2026</v>
      </c>
      <c r="H91" s="219" t="s">
        <v>182</v>
      </c>
      <c r="I91" s="227"/>
      <c r="J91" s="156"/>
      <c r="K91" s="156"/>
      <c r="L91" s="84">
        <f>SUM(L87:L89)</f>
        <v>0</v>
      </c>
      <c r="M91" s="84">
        <f>SUM(M87:M89)</f>
        <v>0</v>
      </c>
      <c r="N91" s="156"/>
      <c r="O91" s="156"/>
      <c r="P91" s="156"/>
      <c r="Q91" s="156"/>
      <c r="R91" s="84">
        <f>SUM(R87:R89)</f>
        <v>0</v>
      </c>
      <c r="S91" s="84">
        <f>SUM(S87:S89)</f>
        <v>0</v>
      </c>
      <c r="T91" s="84">
        <f>SUM(T87:T89)</f>
        <v>0</v>
      </c>
      <c r="U91" s="84">
        <f>SUM(U87:U89)</f>
        <v>0</v>
      </c>
      <c r="V91" s="156"/>
      <c r="W91" s="156"/>
      <c r="X91" s="156"/>
      <c r="Y91" s="84">
        <f>SUM(Y87:Y89)</f>
        <v>0</v>
      </c>
      <c r="Z91" s="156"/>
      <c r="AA91" s="156"/>
      <c r="AB91" s="84">
        <f>SUM(AB87:AB89)</f>
        <v>0</v>
      </c>
      <c r="AC91" s="84">
        <f>SUM(AC87:AC89)</f>
        <v>0</v>
      </c>
      <c r="AD91" s="84">
        <f>SUM(AD87:AD89)</f>
        <v>0</v>
      </c>
      <c r="AE91" s="84">
        <f>SUM(AE87:AE89)</f>
        <v>0</v>
      </c>
      <c r="AF91" s="84">
        <f>SUM(AF87:AF89)</f>
        <v>0</v>
      </c>
      <c r="AG91" s="156"/>
      <c r="AH91" s="156"/>
      <c r="AI91" s="156"/>
      <c r="AJ91" s="84">
        <f>SUM(AJ87:AJ89)</f>
        <v>0</v>
      </c>
      <c r="AK91" s="84">
        <f>SUM(AK87:AK89)</f>
        <v>0</v>
      </c>
      <c r="AL91" s="84">
        <f>SUM(AL87:AL89)</f>
        <v>0</v>
      </c>
      <c r="AM91" s="84">
        <f>SUM(AM87:AM89)</f>
        <v>0</v>
      </c>
      <c r="AN91" s="84">
        <f>SUM(AN87:AN89)</f>
        <v>0</v>
      </c>
      <c r="AO91" s="157"/>
      <c r="AP91" s="158"/>
      <c r="AQ91" s="84">
        <f t="shared" ref="AQ91:BB91" si="97">SUM(AQ87:AQ89)</f>
        <v>0</v>
      </c>
      <c r="AR91" s="84">
        <f t="shared" si="97"/>
        <v>0</v>
      </c>
      <c r="AS91" s="84">
        <f t="shared" si="97"/>
        <v>0</v>
      </c>
      <c r="AT91" s="84">
        <f t="shared" si="97"/>
        <v>0</v>
      </c>
      <c r="AU91" s="84">
        <f t="shared" si="97"/>
        <v>0</v>
      </c>
      <c r="AV91" s="84">
        <f t="shared" si="97"/>
        <v>0</v>
      </c>
      <c r="AW91" s="84">
        <f t="shared" si="97"/>
        <v>0</v>
      </c>
      <c r="AX91" s="84">
        <f t="shared" si="97"/>
        <v>0</v>
      </c>
      <c r="AY91" s="84">
        <f t="shared" si="97"/>
        <v>0</v>
      </c>
      <c r="AZ91" s="84">
        <f t="shared" si="97"/>
        <v>0</v>
      </c>
      <c r="BA91" s="84">
        <f t="shared" si="97"/>
        <v>0</v>
      </c>
      <c r="BB91" s="84">
        <f t="shared" si="97"/>
        <v>0</v>
      </c>
      <c r="BK91" s="322"/>
      <c r="BL91" s="322"/>
      <c r="BM91" s="322"/>
      <c r="BN91" s="322"/>
    </row>
    <row r="92" spans="1:66" s="28" customFormat="1" ht="52.9" customHeight="1" outlineLevel="2">
      <c r="A92" s="97"/>
      <c r="B92" s="179"/>
      <c r="C92" s="527" t="s">
        <v>579</v>
      </c>
      <c r="D92" s="527"/>
      <c r="E92" s="528"/>
      <c r="F92" s="177"/>
      <c r="G92" s="128"/>
      <c r="H92" s="98" t="s">
        <v>580</v>
      </c>
      <c r="I92" s="161"/>
      <c r="J92" s="161"/>
      <c r="K92" s="161"/>
      <c r="L92" s="162">
        <f>SUM(L96,L101,L109,L114)</f>
        <v>0</v>
      </c>
      <c r="M92" s="162">
        <f>SUM(M96,M101,M109,M114)</f>
        <v>0</v>
      </c>
      <c r="N92" s="161"/>
      <c r="O92" s="161"/>
      <c r="P92" s="161"/>
      <c r="Q92" s="161"/>
      <c r="R92" s="162">
        <f t="shared" ref="R92:U92" si="98">SUM(R96,R101,R109,R114)</f>
        <v>0</v>
      </c>
      <c r="S92" s="162">
        <f t="shared" si="98"/>
        <v>0</v>
      </c>
      <c r="T92" s="162">
        <f t="shared" si="98"/>
        <v>0</v>
      </c>
      <c r="U92" s="162">
        <f t="shared" si="98"/>
        <v>0</v>
      </c>
      <c r="V92" s="161"/>
      <c r="W92" s="161"/>
      <c r="X92" s="161"/>
      <c r="Y92" s="162">
        <f>SUM(Y96,Y101,Y109,Y114)</f>
        <v>0</v>
      </c>
      <c r="Z92" s="162"/>
      <c r="AA92" s="162"/>
      <c r="AB92" s="162">
        <f t="shared" ref="AB92:AF92" si="99">SUM(AB96,AB101,AB109,AB114)</f>
        <v>0</v>
      </c>
      <c r="AC92" s="162">
        <f t="shared" si="99"/>
        <v>0</v>
      </c>
      <c r="AD92" s="162">
        <f t="shared" si="99"/>
        <v>0</v>
      </c>
      <c r="AE92" s="162">
        <f t="shared" si="99"/>
        <v>0</v>
      </c>
      <c r="AF92" s="162">
        <f t="shared" si="99"/>
        <v>0</v>
      </c>
      <c r="AG92" s="161"/>
      <c r="AH92" s="161"/>
      <c r="AI92" s="161"/>
      <c r="AJ92" s="162">
        <f t="shared" ref="AJ92:AN92" ca="1" si="100">SUM(AJ96,AJ101,AJ109,AJ114)</f>
        <v>0</v>
      </c>
      <c r="AK92" s="162">
        <f t="shared" ca="1" si="100"/>
        <v>0</v>
      </c>
      <c r="AL92" s="162">
        <f t="shared" ca="1" si="100"/>
        <v>0</v>
      </c>
      <c r="AM92" s="162">
        <f t="shared" ca="1" si="100"/>
        <v>0</v>
      </c>
      <c r="AN92" s="162">
        <f t="shared" ca="1" si="100"/>
        <v>0</v>
      </c>
      <c r="AO92" s="163"/>
      <c r="AP92" s="164"/>
      <c r="AQ92" s="162">
        <f t="shared" ref="AQ92:BB92" si="101">SUM(AQ96,AQ101,AQ109,AQ114)</f>
        <v>0</v>
      </c>
      <c r="AR92" s="162">
        <f t="shared" si="101"/>
        <v>0</v>
      </c>
      <c r="AS92" s="162">
        <f t="shared" ca="1" si="101"/>
        <v>0</v>
      </c>
      <c r="AT92" s="162">
        <f t="shared" ca="1" si="101"/>
        <v>0</v>
      </c>
      <c r="AU92" s="162">
        <f t="shared" si="101"/>
        <v>0</v>
      </c>
      <c r="AV92" s="162">
        <f t="shared" si="101"/>
        <v>0</v>
      </c>
      <c r="AW92" s="162">
        <f t="shared" si="101"/>
        <v>0</v>
      </c>
      <c r="AX92" s="162">
        <f t="shared" si="101"/>
        <v>0</v>
      </c>
      <c r="AY92" s="162">
        <f t="shared" si="101"/>
        <v>0</v>
      </c>
      <c r="AZ92" s="162">
        <f t="shared" si="101"/>
        <v>0</v>
      </c>
      <c r="BA92" s="162">
        <f t="shared" si="101"/>
        <v>0</v>
      </c>
      <c r="BB92" s="162">
        <f t="shared" ca="1" si="101"/>
        <v>0</v>
      </c>
      <c r="BK92" s="322"/>
      <c r="BL92" s="322"/>
      <c r="BM92" s="322"/>
      <c r="BN92" s="322"/>
    </row>
    <row r="93" spans="1:66" s="28" customFormat="1" ht="78.75" outlineLevel="2">
      <c r="A93" s="73"/>
      <c r="B93" s="181"/>
      <c r="C93" s="188"/>
      <c r="D93" s="332"/>
      <c r="E93" s="333"/>
      <c r="F93" s="334">
        <v>2024</v>
      </c>
      <c r="G93" s="334">
        <v>2024</v>
      </c>
      <c r="H93" s="70" t="s">
        <v>652</v>
      </c>
      <c r="I93" s="87"/>
      <c r="J93" s="83"/>
      <c r="K93" s="83"/>
      <c r="L93" s="82" t="str">
        <f>IF(I93&lt;&gt;0,((VLOOKUP(I93,'1. Standard_Cost'!$B$4:$D$9,2)+VLOOKUP(I93,'1. Standard_Cost'!$B$4:$D$9,3))*J93*K93),"0")</f>
        <v>0</v>
      </c>
      <c r="M93" s="82">
        <f>L93*'1. Standard_Cost'!$F$4</f>
        <v>0</v>
      </c>
      <c r="N93" s="83"/>
      <c r="O93" s="83"/>
      <c r="P93" s="83"/>
      <c r="Q93" s="83"/>
      <c r="R93" s="84">
        <f>'1. Standard_Cost'!$B$13*N93*P93</f>
        <v>0</v>
      </c>
      <c r="S93" s="84">
        <f>N93*O93*P93*'1. Standard_Cost'!$C$13</f>
        <v>0</v>
      </c>
      <c r="T93" s="84">
        <f>N93*P93*Q93*'1. Standard_Cost'!$D$13</f>
        <v>0</v>
      </c>
      <c r="U93" s="84">
        <f>N93*O93*'1. Standard_Cost'!$E$13</f>
        <v>0</v>
      </c>
      <c r="V93" s="83"/>
      <c r="W93" s="83"/>
      <c r="X93" s="83"/>
      <c r="Y93" s="84">
        <f>+V93*((X93*'1. Standard_Cost'!$B$17)+(W93*X93*'1. Standard_Cost'!$C$17))</f>
        <v>0</v>
      </c>
      <c r="Z93" s="83"/>
      <c r="AA93" s="83"/>
      <c r="AB93" s="84">
        <f>+Z93*'1. Standard_Cost'!$B$21+AA93*'1. Standard_Cost'!$C$21</f>
        <v>0</v>
      </c>
      <c r="AC93" s="85"/>
      <c r="AD93" s="86"/>
      <c r="AE93" s="84">
        <f>SUM(AD93,AC93,AB93,Y93,U93,T93,S93,R93)*'1. Standard_Cost'!$B$29</f>
        <v>0</v>
      </c>
      <c r="AF93" s="84">
        <f t="shared" ref="AF93:AF103" si="102">SUM(AE93,AD93,AC93,AB93,Y93,U93,T93,S93,R93)</f>
        <v>0</v>
      </c>
      <c r="AG93" s="83"/>
      <c r="AH93" s="83"/>
      <c r="AI93" s="83"/>
      <c r="AJ93" s="87"/>
      <c r="AK93" s="87"/>
      <c r="AL93" s="87"/>
      <c r="AM93" s="84">
        <f>AG93*'1. Standard_Cost'!$B$25+'Incremental_Cost Year 7'!AH93*'1. Standard_Cost'!$C$25+'Incremental_Cost Year 7'!AI93*'1. Standard_Cost'!$D$25+'Incremental_Cost Year 7'!AJ93+'Incremental_Cost Year 7'!AL93+AK93</f>
        <v>0</v>
      </c>
      <c r="AN93" s="84">
        <f>AM93*'1. Standard_Cost'!$C$29</f>
        <v>0</v>
      </c>
      <c r="AO93" s="87"/>
      <c r="AP93" s="160"/>
      <c r="AQ93" s="113">
        <f t="shared" ref="AQ93:AQ103" si="103">L93+M93</f>
        <v>0</v>
      </c>
      <c r="AR93" s="113">
        <f t="shared" ref="AR93:AR103" si="104">AF93</f>
        <v>0</v>
      </c>
      <c r="AS93" s="113">
        <f t="shared" ref="AS93:AS103" si="105">AM93+AN93</f>
        <v>0</v>
      </c>
      <c r="AT93" s="113">
        <f t="shared" ref="AT93:AT103" si="106">SUM(AQ93,AR93,AS93)</f>
        <v>0</v>
      </c>
      <c r="AU93" s="154"/>
      <c r="AV93" s="154"/>
      <c r="AW93" s="154"/>
      <c r="AX93" s="154"/>
      <c r="AY93" s="154"/>
      <c r="AZ93" s="154"/>
      <c r="BA93" s="154"/>
      <c r="BB93" s="155">
        <f t="shared" ref="BB93:BB108" si="107">SUM(AU93:BA93)-AT93</f>
        <v>0</v>
      </c>
      <c r="BD93" s="322"/>
      <c r="BE93" s="322"/>
      <c r="BF93" s="322"/>
      <c r="BG93" s="322"/>
      <c r="BH93" s="322"/>
      <c r="BK93" s="322"/>
      <c r="BL93" s="322"/>
      <c r="BM93" s="322"/>
      <c r="BN93" s="322"/>
    </row>
    <row r="94" spans="1:66" s="28" customFormat="1" ht="78.75" outlineLevel="2">
      <c r="A94" s="73"/>
      <c r="B94" s="107"/>
      <c r="C94" s="189"/>
      <c r="D94" s="335"/>
      <c r="E94" s="333"/>
      <c r="F94" s="334">
        <v>2024</v>
      </c>
      <c r="G94" s="334">
        <v>2024</v>
      </c>
      <c r="H94" s="70" t="s">
        <v>651</v>
      </c>
      <c r="I94" s="87"/>
      <c r="J94" s="83"/>
      <c r="K94" s="83"/>
      <c r="L94" s="82" t="str">
        <f>IF(I94&lt;&gt;0,((VLOOKUP(I94,'1. Standard_Cost'!$B$4:$D$9,2)+VLOOKUP(I94,'1. Standard_Cost'!$B$4:$D$9,3))*J94*K94),"0")</f>
        <v>0</v>
      </c>
      <c r="M94" s="82">
        <f>L94*'1. Standard_Cost'!$F$4</f>
        <v>0</v>
      </c>
      <c r="N94" s="83"/>
      <c r="O94" s="83"/>
      <c r="P94" s="83"/>
      <c r="Q94" s="83"/>
      <c r="R94" s="84">
        <f>'1. Standard_Cost'!$B$13*N94*P94</f>
        <v>0</v>
      </c>
      <c r="S94" s="84">
        <f>N94*O94*P94*'1. Standard_Cost'!$C$13</f>
        <v>0</v>
      </c>
      <c r="T94" s="84">
        <f>N94*P94*Q94*'1. Standard_Cost'!$D$13</f>
        <v>0</v>
      </c>
      <c r="U94" s="84">
        <f>N94*O94*'1. Standard_Cost'!$E$13</f>
        <v>0</v>
      </c>
      <c r="V94" s="83"/>
      <c r="W94" s="83"/>
      <c r="X94" s="83"/>
      <c r="Y94" s="84">
        <f>+V94*((X94*'1. Standard_Cost'!$B$17)+(W94*X94*'1. Standard_Cost'!$C$17))</f>
        <v>0</v>
      </c>
      <c r="Z94" s="83"/>
      <c r="AA94" s="83"/>
      <c r="AB94" s="84">
        <f>+Z94*'1. Standard_Cost'!$B$21+AA94*'1. Standard_Cost'!$C$21</f>
        <v>0</v>
      </c>
      <c r="AC94" s="85"/>
      <c r="AD94" s="86"/>
      <c r="AE94" s="84">
        <f>SUM(AD94,AC94,AB94,Y94,U94,T94,S94,R94)*'1. Standard_Cost'!$B$29</f>
        <v>0</v>
      </c>
      <c r="AF94" s="84">
        <f>SUM(AE94,AD94,AC94,AB94,Y94,U94,T94,S94,R94)</f>
        <v>0</v>
      </c>
      <c r="AG94" s="83"/>
      <c r="AH94" s="83"/>
      <c r="AI94" s="83"/>
      <c r="AJ94" s="87"/>
      <c r="AK94" s="87"/>
      <c r="AL94" s="87"/>
      <c r="AM94" s="84">
        <f>AG94*'1. Standard_Cost'!$B$25+'Incremental_Cost Year 7'!AH94*'1. Standard_Cost'!$C$25+'Incremental_Cost Year 7'!AI94*'1. Standard_Cost'!$D$25+'Incremental_Cost Year 7'!AJ94+'Incremental_Cost Year 7'!AL94+AK94</f>
        <v>0</v>
      </c>
      <c r="AN94" s="84">
        <f>AM94*'1. Standard_Cost'!$C$29</f>
        <v>0</v>
      </c>
      <c r="AO94" s="153"/>
      <c r="AP94" s="144"/>
      <c r="AQ94" s="113">
        <f>L94+M94</f>
        <v>0</v>
      </c>
      <c r="AR94" s="113">
        <f>AF94</f>
        <v>0</v>
      </c>
      <c r="AS94" s="113">
        <f>AM94+AN94</f>
        <v>0</v>
      </c>
      <c r="AT94" s="113">
        <f>SUM(AQ94,AR94,AS94)</f>
        <v>0</v>
      </c>
      <c r="AU94" s="154"/>
      <c r="AV94" s="154"/>
      <c r="AW94" s="154"/>
      <c r="AX94" s="154"/>
      <c r="AY94" s="154"/>
      <c r="AZ94" s="154"/>
      <c r="BA94" s="154"/>
      <c r="BB94" s="155">
        <f>SUM(AU94:BA94)-AT94</f>
        <v>0</v>
      </c>
      <c r="BD94" s="322"/>
      <c r="BE94" s="322"/>
      <c r="BF94" s="322"/>
      <c r="BG94" s="322"/>
      <c r="BH94" s="322"/>
      <c r="BK94" s="322"/>
      <c r="BL94" s="322"/>
      <c r="BM94" s="322"/>
      <c r="BN94" s="322"/>
    </row>
    <row r="95" spans="1:66" s="28" customFormat="1" ht="25.15" customHeight="1" outlineLevel="2">
      <c r="A95" s="73"/>
      <c r="B95" s="107"/>
      <c r="C95" s="189"/>
      <c r="D95" s="335"/>
      <c r="E95" s="333"/>
      <c r="F95" s="334">
        <v>2024</v>
      </c>
      <c r="G95" s="334">
        <v>2024</v>
      </c>
      <c r="H95" s="70" t="s">
        <v>653</v>
      </c>
      <c r="I95" s="87"/>
      <c r="J95" s="83"/>
      <c r="K95" s="83"/>
      <c r="L95" s="82" t="str">
        <f>IF(I95&lt;&gt;0,((VLOOKUP(I95,'1. Standard_Cost'!$B$4:$D$9,2)+VLOOKUP(I95,'1. Standard_Cost'!$B$4:$D$9,3))*J95*K95),"0")</f>
        <v>0</v>
      </c>
      <c r="M95" s="82">
        <f>L95*'1. Standard_Cost'!$F$4</f>
        <v>0</v>
      </c>
      <c r="N95" s="83"/>
      <c r="O95" s="83"/>
      <c r="P95" s="83"/>
      <c r="Q95" s="83"/>
      <c r="R95" s="84">
        <f>'1. Standard_Cost'!$B$13*N95*P95</f>
        <v>0</v>
      </c>
      <c r="S95" s="84">
        <f>N95*O95*P95*'1. Standard_Cost'!$C$13</f>
        <v>0</v>
      </c>
      <c r="T95" s="84">
        <f>N95*P95*Q95*'1. Standard_Cost'!$D$13</f>
        <v>0</v>
      </c>
      <c r="U95" s="84">
        <f>N95*O95*'1. Standard_Cost'!$E$13</f>
        <v>0</v>
      </c>
      <c r="V95" s="83"/>
      <c r="W95" s="83"/>
      <c r="X95" s="83"/>
      <c r="Y95" s="84">
        <f>+V95*((X95*'1. Standard_Cost'!$B$17)+(W95*X95*'1. Standard_Cost'!$C$17))</f>
        <v>0</v>
      </c>
      <c r="Z95" s="83"/>
      <c r="AA95" s="83"/>
      <c r="AB95" s="84">
        <f>+Z95*'1. Standard_Cost'!$B$21+AA95*'1. Standard_Cost'!$C$21</f>
        <v>0</v>
      </c>
      <c r="AC95" s="85"/>
      <c r="AD95" s="86"/>
      <c r="AE95" s="84">
        <f>SUM(AD95,AC95,AB95,Y95,U95,T95,S95,R95)*'1. Standard_Cost'!$B$29</f>
        <v>0</v>
      </c>
      <c r="AF95" s="84">
        <f>SUM(AE95,AD95,AC95,AB95,Y95,U95,T95,S95,R95)</f>
        <v>0</v>
      </c>
      <c r="AG95" s="83"/>
      <c r="AH95" s="83"/>
      <c r="AI95" s="83"/>
      <c r="AJ95" s="87">
        <f ca="1">SUM(AJ92:AJ94)</f>
        <v>0</v>
      </c>
      <c r="AK95" s="87">
        <f ca="1">SUM(AK92:AK94)</f>
        <v>0</v>
      </c>
      <c r="AL95" s="87">
        <f ca="1">SUM(AL92:AL94)</f>
        <v>0</v>
      </c>
      <c r="AM95" s="84">
        <f ca="1">AG95*'1. Standard_Cost'!$B$25+'Incremental_Cost Year 7'!AH95*'1. Standard_Cost'!$C$25+'Incremental_Cost Year 7'!AI95*'1. Standard_Cost'!$D$25+'Incremental_Cost Year 7'!AJ95+'Incremental_Cost Year 7'!AL95+AK95</f>
        <v>0</v>
      </c>
      <c r="AN95" s="84">
        <f ca="1">AM95*'1. Standard_Cost'!$C$29</f>
        <v>0</v>
      </c>
      <c r="AO95" s="87"/>
      <c r="AP95" s="160"/>
      <c r="AQ95" s="113">
        <f>L95+M95</f>
        <v>0</v>
      </c>
      <c r="AR95" s="113">
        <f>AF95</f>
        <v>0</v>
      </c>
      <c r="AS95" s="113">
        <f ca="1">AM95+AN95</f>
        <v>0</v>
      </c>
      <c r="AT95" s="113">
        <f ca="1">SUM(AQ95,AR95,AS95)</f>
        <v>0</v>
      </c>
      <c r="AU95" s="154"/>
      <c r="AV95" s="154"/>
      <c r="AW95" s="154"/>
      <c r="AX95" s="154"/>
      <c r="AY95" s="154"/>
      <c r="AZ95" s="154"/>
      <c r="BA95" s="154"/>
      <c r="BB95" s="155">
        <f ca="1">SUM(AU95:BA95)-AT95</f>
        <v>0</v>
      </c>
      <c r="BD95" s="322"/>
      <c r="BE95" s="322"/>
      <c r="BF95" s="322"/>
      <c r="BG95" s="322"/>
      <c r="BH95" s="322"/>
      <c r="BK95" s="322"/>
      <c r="BL95" s="322"/>
      <c r="BM95" s="322"/>
      <c r="BN95" s="322"/>
    </row>
    <row r="96" spans="1:66" ht="28.9" customHeight="1">
      <c r="B96" s="107"/>
      <c r="C96" s="108"/>
      <c r="D96" s="231" t="s">
        <v>586</v>
      </c>
      <c r="E96" s="231" t="s">
        <v>581</v>
      </c>
      <c r="F96" s="355">
        <v>2024</v>
      </c>
      <c r="G96" s="355">
        <v>2024</v>
      </c>
      <c r="H96" s="219" t="s">
        <v>157</v>
      </c>
      <c r="I96" s="227"/>
      <c r="J96" s="156"/>
      <c r="K96" s="156"/>
      <c r="L96" s="84">
        <f>SUM(L93:L95)</f>
        <v>0</v>
      </c>
      <c r="M96" s="84">
        <f>SUM(M93:M95)</f>
        <v>0</v>
      </c>
      <c r="N96" s="156"/>
      <c r="O96" s="156"/>
      <c r="P96" s="156"/>
      <c r="Q96" s="156"/>
      <c r="R96" s="84">
        <f t="shared" ref="R96:U96" si="108">SUM(R93:R95)</f>
        <v>0</v>
      </c>
      <c r="S96" s="84">
        <f t="shared" si="108"/>
        <v>0</v>
      </c>
      <c r="T96" s="84">
        <f t="shared" si="108"/>
        <v>0</v>
      </c>
      <c r="U96" s="84">
        <f t="shared" si="108"/>
        <v>0</v>
      </c>
      <c r="V96" s="156"/>
      <c r="W96" s="156"/>
      <c r="X96" s="156"/>
      <c r="Y96" s="84">
        <f>SUM(Y93:Y95)</f>
        <v>0</v>
      </c>
      <c r="Z96" s="156"/>
      <c r="AA96" s="156"/>
      <c r="AB96" s="84">
        <f t="shared" ref="AB96:AF96" si="109">SUM(AB93:AB95)</f>
        <v>0</v>
      </c>
      <c r="AC96" s="84">
        <f t="shared" si="109"/>
        <v>0</v>
      </c>
      <c r="AD96" s="84">
        <f t="shared" si="109"/>
        <v>0</v>
      </c>
      <c r="AE96" s="84">
        <f t="shared" si="109"/>
        <v>0</v>
      </c>
      <c r="AF96" s="84">
        <f t="shared" si="109"/>
        <v>0</v>
      </c>
      <c r="AG96" s="156"/>
      <c r="AH96" s="156"/>
      <c r="AI96" s="156"/>
      <c r="AJ96" s="84">
        <f t="shared" ref="AJ96:AN96" ca="1" si="110">SUM(AJ93:AJ95)</f>
        <v>0</v>
      </c>
      <c r="AK96" s="84">
        <f t="shared" ca="1" si="110"/>
        <v>0</v>
      </c>
      <c r="AL96" s="84">
        <f t="shared" ca="1" si="110"/>
        <v>0</v>
      </c>
      <c r="AM96" s="84">
        <f t="shared" ca="1" si="110"/>
        <v>0</v>
      </c>
      <c r="AN96" s="84">
        <f t="shared" ca="1" si="110"/>
        <v>0</v>
      </c>
      <c r="AO96" s="157"/>
      <c r="AP96" s="158"/>
      <c r="AQ96" s="84">
        <f t="shared" ref="AQ96:BB96" si="111">SUM(AQ93:AQ95)</f>
        <v>0</v>
      </c>
      <c r="AR96" s="84">
        <f t="shared" si="111"/>
        <v>0</v>
      </c>
      <c r="AS96" s="84">
        <f t="shared" ca="1" si="111"/>
        <v>0</v>
      </c>
      <c r="AT96" s="84">
        <f t="shared" ca="1" si="111"/>
        <v>0</v>
      </c>
      <c r="AU96" s="84">
        <f t="shared" si="111"/>
        <v>0</v>
      </c>
      <c r="AV96" s="84">
        <f t="shared" si="111"/>
        <v>0</v>
      </c>
      <c r="AW96" s="84">
        <f t="shared" si="111"/>
        <v>0</v>
      </c>
      <c r="AX96" s="84">
        <f t="shared" si="111"/>
        <v>0</v>
      </c>
      <c r="AY96" s="84">
        <f t="shared" si="111"/>
        <v>0</v>
      </c>
      <c r="AZ96" s="84">
        <f t="shared" si="111"/>
        <v>0</v>
      </c>
      <c r="BA96" s="84">
        <f t="shared" si="111"/>
        <v>0</v>
      </c>
      <c r="BB96" s="84">
        <f t="shared" ca="1" si="111"/>
        <v>0</v>
      </c>
    </row>
    <row r="97" spans="1:66" s="28" customFormat="1" ht="63" outlineLevel="2">
      <c r="A97" s="73"/>
      <c r="B97" s="107"/>
      <c r="C97" s="108"/>
      <c r="D97" s="335"/>
      <c r="E97" s="333"/>
      <c r="F97" s="334">
        <v>2024</v>
      </c>
      <c r="G97" s="334">
        <v>2026</v>
      </c>
      <c r="H97" s="67" t="s">
        <v>654</v>
      </c>
      <c r="I97" s="87"/>
      <c r="J97" s="83"/>
      <c r="K97" s="83"/>
      <c r="L97" s="82" t="str">
        <f>IF(I97&lt;&gt;0,((VLOOKUP(I97,'1. Standard_Cost'!$B$4:$D$9,2)+VLOOKUP(I97,'1. Standard_Cost'!$B$4:$D$9,3))*J97*K97),"0")</f>
        <v>0</v>
      </c>
      <c r="M97" s="82">
        <f>L97*'1. Standard_Cost'!$F$4</f>
        <v>0</v>
      </c>
      <c r="N97" s="83"/>
      <c r="O97" s="83"/>
      <c r="P97" s="83"/>
      <c r="Q97" s="83"/>
      <c r="R97" s="84">
        <f>'1. Standard_Cost'!$B$13*N97*P97</f>
        <v>0</v>
      </c>
      <c r="S97" s="84">
        <f>N97*O97*P97*'1. Standard_Cost'!$C$13</f>
        <v>0</v>
      </c>
      <c r="T97" s="84">
        <f>N97*P97*Q97*'1. Standard_Cost'!$D$13</f>
        <v>0</v>
      </c>
      <c r="U97" s="84">
        <f>N97*O97*'1. Standard_Cost'!$E$13</f>
        <v>0</v>
      </c>
      <c r="V97" s="83"/>
      <c r="W97" s="83"/>
      <c r="X97" s="83"/>
      <c r="Y97" s="84">
        <f>+V97*((X97*'1. Standard_Cost'!$B$17)+(W97*X97*'1. Standard_Cost'!$C$17))</f>
        <v>0</v>
      </c>
      <c r="Z97" s="83"/>
      <c r="AA97" s="83"/>
      <c r="AB97" s="84">
        <f>+Z97*'1. Standard_Cost'!$B$21+AA97*'1. Standard_Cost'!$C$21</f>
        <v>0</v>
      </c>
      <c r="AC97" s="85"/>
      <c r="AD97" s="86"/>
      <c r="AE97" s="84">
        <f>SUM(AD97,AC97,AB97,Y97,U97,T97,S97,R97)*'1. Standard_Cost'!$B$29</f>
        <v>0</v>
      </c>
      <c r="AF97" s="84">
        <f t="shared" si="102"/>
        <v>0</v>
      </c>
      <c r="AG97" s="83"/>
      <c r="AH97" s="83"/>
      <c r="AI97" s="83"/>
      <c r="AJ97" s="87"/>
      <c r="AK97" s="87"/>
      <c r="AL97" s="87"/>
      <c r="AM97" s="84">
        <f>AG97*'1. Standard_Cost'!$B$25+'Incremental_Cost Year 7'!AH97*'1. Standard_Cost'!$C$25+'Incremental_Cost Year 7'!AI97*'1. Standard_Cost'!$D$25+'Incremental_Cost Year 7'!AJ97+'Incremental_Cost Year 7'!AL97+AK97</f>
        <v>0</v>
      </c>
      <c r="AN97" s="84">
        <f>AM97*'1. Standard_Cost'!$C$29</f>
        <v>0</v>
      </c>
      <c r="AO97" s="87"/>
      <c r="AP97" s="160"/>
      <c r="AQ97" s="113">
        <f t="shared" si="103"/>
        <v>0</v>
      </c>
      <c r="AR97" s="113">
        <f t="shared" si="104"/>
        <v>0</v>
      </c>
      <c r="AS97" s="113">
        <f t="shared" si="105"/>
        <v>0</v>
      </c>
      <c r="AT97" s="113">
        <f t="shared" si="106"/>
        <v>0</v>
      </c>
      <c r="AU97" s="154"/>
      <c r="AV97" s="154"/>
      <c r="AW97" s="154"/>
      <c r="AX97" s="154"/>
      <c r="AY97" s="154"/>
      <c r="AZ97" s="154"/>
      <c r="BA97" s="154"/>
      <c r="BB97" s="155">
        <f t="shared" si="107"/>
        <v>0</v>
      </c>
      <c r="BD97" s="322"/>
      <c r="BE97" s="322"/>
      <c r="BF97" s="322"/>
      <c r="BG97" s="322"/>
      <c r="BH97" s="322"/>
      <c r="BK97" s="322"/>
      <c r="BL97" s="322"/>
      <c r="BM97" s="322"/>
      <c r="BN97" s="322"/>
    </row>
    <row r="98" spans="1:66" s="28" customFormat="1" ht="61.15" customHeight="1" outlineLevel="2">
      <c r="A98" s="73"/>
      <c r="B98" s="107"/>
      <c r="C98" s="108"/>
      <c r="D98" s="335"/>
      <c r="E98" s="333"/>
      <c r="F98" s="334">
        <v>2024</v>
      </c>
      <c r="G98" s="334">
        <v>2026</v>
      </c>
      <c r="H98" s="67" t="s">
        <v>655</v>
      </c>
      <c r="I98" s="87"/>
      <c r="J98" s="83"/>
      <c r="K98" s="83"/>
      <c r="L98" s="82" t="str">
        <f>IF(I98&lt;&gt;0,((VLOOKUP(I98,'1. Standard_Cost'!$B$4:$D$9,2)+VLOOKUP(I98,'1. Standard_Cost'!$B$4:$D$9,3))*J98*K98),"0")</f>
        <v>0</v>
      </c>
      <c r="M98" s="82">
        <f>L98*'1. Standard_Cost'!$F$4</f>
        <v>0</v>
      </c>
      <c r="N98" s="83"/>
      <c r="O98" s="83"/>
      <c r="P98" s="83"/>
      <c r="Q98" s="83"/>
      <c r="R98" s="84">
        <f>'1. Standard_Cost'!$B$13*N98*P98</f>
        <v>0</v>
      </c>
      <c r="S98" s="84">
        <f>N98*O98*P98*'1. Standard_Cost'!$C$13</f>
        <v>0</v>
      </c>
      <c r="T98" s="84">
        <f>N98*P98*Q98*'1. Standard_Cost'!$D$13</f>
        <v>0</v>
      </c>
      <c r="U98" s="84">
        <f>N98*O98*'1. Standard_Cost'!$E$13</f>
        <v>0</v>
      </c>
      <c r="V98" s="83"/>
      <c r="W98" s="83"/>
      <c r="X98" s="83"/>
      <c r="Y98" s="84">
        <f>+V98*((X98*'1. Standard_Cost'!$B$17)+(W98*X98*'1. Standard_Cost'!$C$17))</f>
        <v>0</v>
      </c>
      <c r="Z98" s="83"/>
      <c r="AA98" s="83"/>
      <c r="AB98" s="84">
        <f>+Z98*'1. Standard_Cost'!$B$21+AA98*'1. Standard_Cost'!$C$21</f>
        <v>0</v>
      </c>
      <c r="AC98" s="85"/>
      <c r="AD98" s="86"/>
      <c r="AE98" s="84">
        <f>SUM(AD98,AC98,AB98,Y98,U98,T98,S98,R98)*'1. Standard_Cost'!$B$29</f>
        <v>0</v>
      </c>
      <c r="AF98" s="84">
        <f t="shared" si="102"/>
        <v>0</v>
      </c>
      <c r="AG98" s="83"/>
      <c r="AH98" s="83"/>
      <c r="AI98" s="83"/>
      <c r="AJ98" s="87"/>
      <c r="AK98" s="87"/>
      <c r="AL98" s="87"/>
      <c r="AM98" s="84">
        <f>AG98*'1. Standard_Cost'!$B$25+'Incremental_Cost Year 7'!AH98*'1. Standard_Cost'!$C$25+'Incremental_Cost Year 7'!AI98*'1. Standard_Cost'!$D$25+'Incremental_Cost Year 7'!AJ98+'Incremental_Cost Year 7'!AL98+AK98</f>
        <v>0</v>
      </c>
      <c r="AN98" s="84">
        <f>AM98*'1. Standard_Cost'!$C$29</f>
        <v>0</v>
      </c>
      <c r="AO98" s="87"/>
      <c r="AP98" s="160"/>
      <c r="AQ98" s="113">
        <f t="shared" si="103"/>
        <v>0</v>
      </c>
      <c r="AR98" s="113">
        <f t="shared" si="104"/>
        <v>0</v>
      </c>
      <c r="AS98" s="113">
        <f t="shared" si="105"/>
        <v>0</v>
      </c>
      <c r="AT98" s="113">
        <f t="shared" si="106"/>
        <v>0</v>
      </c>
      <c r="AU98" s="154"/>
      <c r="AV98" s="154"/>
      <c r="AW98" s="154"/>
      <c r="AX98" s="154"/>
      <c r="AY98" s="154"/>
      <c r="AZ98" s="154"/>
      <c r="BA98" s="154"/>
      <c r="BB98" s="155">
        <f t="shared" si="107"/>
        <v>0</v>
      </c>
      <c r="BD98" s="322"/>
      <c r="BE98" s="322"/>
      <c r="BF98" s="322"/>
      <c r="BG98" s="322"/>
      <c r="BH98" s="322"/>
      <c r="BK98" s="322"/>
      <c r="BL98" s="322"/>
      <c r="BM98" s="322"/>
      <c r="BN98" s="322"/>
    </row>
    <row r="99" spans="1:66" s="28" customFormat="1" ht="40.9" customHeight="1" outlineLevel="2">
      <c r="A99" s="73"/>
      <c r="B99" s="107"/>
      <c r="C99" s="108"/>
      <c r="D99" s="335"/>
      <c r="E99" s="333"/>
      <c r="F99" s="334">
        <v>2024</v>
      </c>
      <c r="G99" s="334">
        <v>2026</v>
      </c>
      <c r="H99" s="67" t="s">
        <v>656</v>
      </c>
      <c r="I99" s="87"/>
      <c r="J99" s="83"/>
      <c r="K99" s="83"/>
      <c r="L99" s="82" t="str">
        <f>IF(I99&lt;&gt;0,((VLOOKUP(I99,'1. Standard_Cost'!$B$4:$D$9,2)+VLOOKUP(I99,'1. Standard_Cost'!$B$4:$D$9,3))*J99*K99),"0")</f>
        <v>0</v>
      </c>
      <c r="M99" s="82">
        <f>L99*'1. Standard_Cost'!$F$4</f>
        <v>0</v>
      </c>
      <c r="N99" s="83"/>
      <c r="O99" s="83"/>
      <c r="P99" s="83"/>
      <c r="Q99" s="83"/>
      <c r="R99" s="84">
        <f>'1. Standard_Cost'!$B$13*N99*P99</f>
        <v>0</v>
      </c>
      <c r="S99" s="84">
        <f>N99*O99*P99*'1. Standard_Cost'!$C$13</f>
        <v>0</v>
      </c>
      <c r="T99" s="84">
        <f>N99*P99*Q99*'1. Standard_Cost'!$D$13</f>
        <v>0</v>
      </c>
      <c r="U99" s="84">
        <f>N99*O99*'1. Standard_Cost'!$E$13</f>
        <v>0</v>
      </c>
      <c r="V99" s="83"/>
      <c r="W99" s="83"/>
      <c r="X99" s="83"/>
      <c r="Y99" s="84">
        <f>+V99*((X99*'1. Standard_Cost'!$B$17)+(W99*X99*'1. Standard_Cost'!$C$17))</f>
        <v>0</v>
      </c>
      <c r="Z99" s="83"/>
      <c r="AA99" s="83"/>
      <c r="AB99" s="84">
        <f>+Z99*'1. Standard_Cost'!$B$21+AA99*'1. Standard_Cost'!$C$21</f>
        <v>0</v>
      </c>
      <c r="AC99" s="85"/>
      <c r="AD99" s="86"/>
      <c r="AE99" s="84">
        <f>SUM(AD99,AC99,AB99,Y99,U99,T99,S99,R99)*'1. Standard_Cost'!$B$29</f>
        <v>0</v>
      </c>
      <c r="AF99" s="84">
        <f t="shared" si="102"/>
        <v>0</v>
      </c>
      <c r="AG99" s="83"/>
      <c r="AH99" s="83"/>
      <c r="AI99" s="83"/>
      <c r="AJ99" s="87"/>
      <c r="AK99" s="87"/>
      <c r="AL99" s="87"/>
      <c r="AM99" s="84">
        <f>AG99*'1. Standard_Cost'!$B$25+'Incremental_Cost Year 7'!AH99*'1. Standard_Cost'!$C$25+'Incremental_Cost Year 7'!AI99*'1. Standard_Cost'!$D$25+'Incremental_Cost Year 7'!AJ99+'Incremental_Cost Year 7'!AL99+AK99</f>
        <v>0</v>
      </c>
      <c r="AN99" s="84">
        <f>AM99*'1. Standard_Cost'!$C$29</f>
        <v>0</v>
      </c>
      <c r="AO99" s="87"/>
      <c r="AP99" s="160"/>
      <c r="AQ99" s="113">
        <f t="shared" si="103"/>
        <v>0</v>
      </c>
      <c r="AR99" s="113">
        <f t="shared" si="104"/>
        <v>0</v>
      </c>
      <c r="AS99" s="113">
        <f t="shared" si="105"/>
        <v>0</v>
      </c>
      <c r="AT99" s="113">
        <f t="shared" si="106"/>
        <v>0</v>
      </c>
      <c r="AU99" s="154"/>
      <c r="AV99" s="154"/>
      <c r="AW99" s="154"/>
      <c r="AX99" s="154"/>
      <c r="AY99" s="154"/>
      <c r="AZ99" s="154"/>
      <c r="BA99" s="154"/>
      <c r="BB99" s="155">
        <f t="shared" si="107"/>
        <v>0</v>
      </c>
      <c r="BD99" s="322"/>
      <c r="BE99" s="322"/>
      <c r="BF99" s="322"/>
      <c r="BG99" s="322"/>
      <c r="BH99" s="322"/>
      <c r="BK99" s="322"/>
      <c r="BL99" s="322"/>
      <c r="BM99" s="322"/>
      <c r="BN99" s="322"/>
    </row>
    <row r="100" spans="1:66" s="28" customFormat="1" ht="78.75" outlineLevel="2">
      <c r="A100" s="73"/>
      <c r="B100" s="107"/>
      <c r="C100" s="108"/>
      <c r="D100" s="335"/>
      <c r="E100" s="333"/>
      <c r="F100" s="334">
        <v>2024</v>
      </c>
      <c r="G100" s="334">
        <v>2026</v>
      </c>
      <c r="H100" s="67" t="s">
        <v>657</v>
      </c>
      <c r="I100" s="87"/>
      <c r="J100" s="83"/>
      <c r="K100" s="83"/>
      <c r="L100" s="82" t="str">
        <f>IF(I100&lt;&gt;0,((VLOOKUP(I100,'1. Standard_Cost'!$B$4:$D$9,2)+VLOOKUP(I100,'1. Standard_Cost'!$B$4:$D$9,3))*J100*K100),"0")</f>
        <v>0</v>
      </c>
      <c r="M100" s="82">
        <f>L100*'1. Standard_Cost'!$F$4</f>
        <v>0</v>
      </c>
      <c r="N100" s="83"/>
      <c r="O100" s="83"/>
      <c r="P100" s="83"/>
      <c r="Q100" s="83"/>
      <c r="R100" s="84">
        <f>'1. Standard_Cost'!$B$13*N100*P100</f>
        <v>0</v>
      </c>
      <c r="S100" s="84">
        <f>N100*O100*P100*'1. Standard_Cost'!$C$13</f>
        <v>0</v>
      </c>
      <c r="T100" s="84">
        <f>N100*P100*Q100*'1. Standard_Cost'!$D$13</f>
        <v>0</v>
      </c>
      <c r="U100" s="84">
        <f>N100*O100*'1. Standard_Cost'!$E$13</f>
        <v>0</v>
      </c>
      <c r="V100" s="83"/>
      <c r="W100" s="83"/>
      <c r="X100" s="83"/>
      <c r="Y100" s="84">
        <f>+V100*((X100*'1. Standard_Cost'!$B$17)+(W100*X100*'1. Standard_Cost'!$C$17))</f>
        <v>0</v>
      </c>
      <c r="Z100" s="83"/>
      <c r="AA100" s="83"/>
      <c r="AB100" s="84">
        <f>+Z100*'1. Standard_Cost'!$B$21+AA100*'1. Standard_Cost'!$C$21</f>
        <v>0</v>
      </c>
      <c r="AC100" s="85">
        <f>SUM(L100:M100)*0.1</f>
        <v>0</v>
      </c>
      <c r="AD100" s="86"/>
      <c r="AE100" s="84">
        <f>SUM(AD100,AC100,AB100,Y100,U100,T100,S100,R100)*'1. Standard_Cost'!$B$29</f>
        <v>0</v>
      </c>
      <c r="AF100" s="84">
        <f t="shared" si="102"/>
        <v>0</v>
      </c>
      <c r="AG100" s="83"/>
      <c r="AH100" s="83"/>
      <c r="AI100" s="83"/>
      <c r="AJ100" s="87"/>
      <c r="AK100" s="87"/>
      <c r="AL100" s="87"/>
      <c r="AM100" s="84">
        <f>AG100*'1. Standard_Cost'!$B$25+'Incremental_Cost Year 7'!AH100*'1. Standard_Cost'!$C$25+'Incremental_Cost Year 7'!AI100*'1. Standard_Cost'!$D$25+'Incremental_Cost Year 7'!AJ100+'Incremental_Cost Year 7'!AL100+AK100</f>
        <v>0</v>
      </c>
      <c r="AN100" s="84">
        <f>AM100*'1. Standard_Cost'!$C$29</f>
        <v>0</v>
      </c>
      <c r="AO100" s="87"/>
      <c r="AP100" s="160"/>
      <c r="AQ100" s="113">
        <f t="shared" si="103"/>
        <v>0</v>
      </c>
      <c r="AR100" s="113">
        <f t="shared" si="104"/>
        <v>0</v>
      </c>
      <c r="AS100" s="113">
        <f t="shared" si="105"/>
        <v>0</v>
      </c>
      <c r="AT100" s="113">
        <f t="shared" si="106"/>
        <v>0</v>
      </c>
      <c r="AU100" s="154"/>
      <c r="AV100" s="154"/>
      <c r="AW100" s="154"/>
      <c r="AX100" s="154"/>
      <c r="AY100" s="154"/>
      <c r="AZ100" s="154"/>
      <c r="BA100" s="154"/>
      <c r="BB100" s="155">
        <f t="shared" si="107"/>
        <v>0</v>
      </c>
      <c r="BD100" s="322"/>
      <c r="BE100" s="322"/>
      <c r="BF100" s="322"/>
      <c r="BG100" s="322"/>
      <c r="BH100" s="322"/>
      <c r="BK100" s="322"/>
      <c r="BL100" s="322"/>
      <c r="BM100" s="322"/>
      <c r="BN100" s="322"/>
    </row>
    <row r="101" spans="1:66" s="28" customFormat="1" ht="63" outlineLevel="2">
      <c r="A101" s="73"/>
      <c r="B101" s="107"/>
      <c r="C101" s="108"/>
      <c r="D101" s="356" t="s">
        <v>583</v>
      </c>
      <c r="E101" s="231" t="s">
        <v>582</v>
      </c>
      <c r="F101" s="355">
        <v>2024</v>
      </c>
      <c r="G101" s="355">
        <v>2026</v>
      </c>
      <c r="H101" s="219" t="s">
        <v>197</v>
      </c>
      <c r="I101" s="227"/>
      <c r="J101" s="156"/>
      <c r="K101" s="156"/>
      <c r="L101" s="84">
        <f>SUM(L97:L99)</f>
        <v>0</v>
      </c>
      <c r="M101" s="84">
        <f>SUM(M97:M99)</f>
        <v>0</v>
      </c>
      <c r="N101" s="156"/>
      <c r="O101" s="156"/>
      <c r="P101" s="156"/>
      <c r="Q101" s="156"/>
      <c r="R101" s="84">
        <f>SUM(R97:R99)</f>
        <v>0</v>
      </c>
      <c r="S101" s="84">
        <f>SUM(S97:S99)</f>
        <v>0</v>
      </c>
      <c r="T101" s="84">
        <f>SUM(T97:T99)</f>
        <v>0</v>
      </c>
      <c r="U101" s="84">
        <f>SUM(U97:U99)</f>
        <v>0</v>
      </c>
      <c r="V101" s="156"/>
      <c r="W101" s="156"/>
      <c r="X101" s="156"/>
      <c r="Y101" s="84">
        <f>SUM(Y97:Y99)</f>
        <v>0</v>
      </c>
      <c r="Z101" s="156"/>
      <c r="AA101" s="156"/>
      <c r="AB101" s="84">
        <f>SUM(AB97:AB99)</f>
        <v>0</v>
      </c>
      <c r="AC101" s="84">
        <f>SUM(AC97:AC99)</f>
        <v>0</v>
      </c>
      <c r="AD101" s="84">
        <f>SUM(AD97:AD99)</f>
        <v>0</v>
      </c>
      <c r="AE101" s="84">
        <f>SUM(AE97:AE99)</f>
        <v>0</v>
      </c>
      <c r="AF101" s="84">
        <f>SUM(AF97:AF99)</f>
        <v>0</v>
      </c>
      <c r="AG101" s="156"/>
      <c r="AH101" s="156"/>
      <c r="AI101" s="156"/>
      <c r="AJ101" s="84">
        <f>SUM(AJ97:AJ99)</f>
        <v>0</v>
      </c>
      <c r="AK101" s="84">
        <f>SUM(AK97:AK99)</f>
        <v>0</v>
      </c>
      <c r="AL101" s="84">
        <f>SUM(AL97:AL99)</f>
        <v>0</v>
      </c>
      <c r="AM101" s="84">
        <f>SUM(AM97:AM99)</f>
        <v>0</v>
      </c>
      <c r="AN101" s="84">
        <f>SUM(AN97:AN99)</f>
        <v>0</v>
      </c>
      <c r="AO101" s="157"/>
      <c r="AP101" s="158"/>
      <c r="AQ101" s="84">
        <f t="shared" ref="AQ101:BB101" si="112">SUM(AQ97:AQ99)</f>
        <v>0</v>
      </c>
      <c r="AR101" s="84">
        <f t="shared" si="112"/>
        <v>0</v>
      </c>
      <c r="AS101" s="84">
        <f t="shared" si="112"/>
        <v>0</v>
      </c>
      <c r="AT101" s="84">
        <f t="shared" si="112"/>
        <v>0</v>
      </c>
      <c r="AU101" s="84">
        <f t="shared" si="112"/>
        <v>0</v>
      </c>
      <c r="AV101" s="84">
        <f t="shared" si="112"/>
        <v>0</v>
      </c>
      <c r="AW101" s="84">
        <f t="shared" si="112"/>
        <v>0</v>
      </c>
      <c r="AX101" s="84">
        <f t="shared" si="112"/>
        <v>0</v>
      </c>
      <c r="AY101" s="84">
        <f t="shared" si="112"/>
        <v>0</v>
      </c>
      <c r="AZ101" s="84">
        <f t="shared" si="112"/>
        <v>0</v>
      </c>
      <c r="BA101" s="84">
        <f t="shared" si="112"/>
        <v>0</v>
      </c>
      <c r="BB101" s="84">
        <f t="shared" si="112"/>
        <v>0</v>
      </c>
      <c r="BD101" s="322"/>
      <c r="BE101" s="322"/>
      <c r="BF101" s="322"/>
      <c r="BG101" s="322"/>
      <c r="BH101" s="322"/>
      <c r="BK101" s="322"/>
      <c r="BL101" s="322"/>
      <c r="BM101" s="322"/>
      <c r="BN101" s="322"/>
    </row>
    <row r="102" spans="1:66" s="28" customFormat="1" ht="126" outlineLevel="2">
      <c r="A102" s="73"/>
      <c r="B102" s="107"/>
      <c r="C102" s="108"/>
      <c r="D102" s="335"/>
      <c r="E102" s="333"/>
      <c r="F102" s="65">
        <v>2024</v>
      </c>
      <c r="G102" s="65">
        <v>2026</v>
      </c>
      <c r="H102" s="67" t="s">
        <v>658</v>
      </c>
      <c r="I102" s="87"/>
      <c r="J102" s="83"/>
      <c r="K102" s="83"/>
      <c r="L102" s="82" t="str">
        <f>IF(I102&lt;&gt;0,((VLOOKUP(I102,'1. Standard_Cost'!$B$4:$D$9,2)+VLOOKUP(I102,'1. Standard_Cost'!$B$4:$D$9,3))*J102*K102),"0")</f>
        <v>0</v>
      </c>
      <c r="M102" s="82">
        <f>L102*'1. Standard_Cost'!$F$4</f>
        <v>0</v>
      </c>
      <c r="N102" s="83"/>
      <c r="O102" s="83"/>
      <c r="P102" s="83"/>
      <c r="Q102" s="83"/>
      <c r="R102" s="84">
        <f>'1. Standard_Cost'!$B$13*N102*P102</f>
        <v>0</v>
      </c>
      <c r="S102" s="84">
        <f>N102*O102*P102*'1. Standard_Cost'!$C$13</f>
        <v>0</v>
      </c>
      <c r="T102" s="84">
        <f>N102*P102*Q102*'1. Standard_Cost'!$D$13</f>
        <v>0</v>
      </c>
      <c r="U102" s="84">
        <f>N102*O102*'1. Standard_Cost'!$E$13</f>
        <v>0</v>
      </c>
      <c r="V102" s="83"/>
      <c r="W102" s="83"/>
      <c r="X102" s="83"/>
      <c r="Y102" s="84">
        <f>+V102*((X102*'1. Standard_Cost'!$B$17)+(W102*X102*'1. Standard_Cost'!$C$17))</f>
        <v>0</v>
      </c>
      <c r="Z102" s="83"/>
      <c r="AA102" s="83"/>
      <c r="AB102" s="84">
        <f>+Z102*'1. Standard_Cost'!$B$21+AA102*'1. Standard_Cost'!$C$21</f>
        <v>0</v>
      </c>
      <c r="AC102" s="85"/>
      <c r="AD102" s="86"/>
      <c r="AE102" s="84">
        <f>SUM(AD102,AC102,AB102,Y102,U102,T102,S102,R102)*'1. Standard_Cost'!$B$29</f>
        <v>0</v>
      </c>
      <c r="AF102" s="84">
        <f t="shared" si="102"/>
        <v>0</v>
      </c>
      <c r="AG102" s="83"/>
      <c r="AH102" s="83"/>
      <c r="AI102" s="83"/>
      <c r="AJ102" s="87"/>
      <c r="AK102" s="87"/>
      <c r="AL102" s="87"/>
      <c r="AM102" s="84">
        <f>AG102*'1. Standard_Cost'!$B$25+'Incremental_Cost Year 7'!AH102*'1. Standard_Cost'!$C$25+'Incremental_Cost Year 7'!AI102*'1. Standard_Cost'!$D$25+'Incremental_Cost Year 7'!AJ102+'Incremental_Cost Year 7'!AL102+AK102</f>
        <v>0</v>
      </c>
      <c r="AN102" s="84">
        <f>AM102*'1. Standard_Cost'!$C$29</f>
        <v>0</v>
      </c>
      <c r="AO102" s="87"/>
      <c r="AP102" s="160"/>
      <c r="AQ102" s="113">
        <f t="shared" si="103"/>
        <v>0</v>
      </c>
      <c r="AR102" s="113">
        <f t="shared" si="104"/>
        <v>0</v>
      </c>
      <c r="AS102" s="113">
        <f t="shared" si="105"/>
        <v>0</v>
      </c>
      <c r="AT102" s="113">
        <f t="shared" si="106"/>
        <v>0</v>
      </c>
      <c r="AU102" s="154"/>
      <c r="AV102" s="154"/>
      <c r="AW102" s="154"/>
      <c r="AX102" s="154"/>
      <c r="AY102" s="154"/>
      <c r="AZ102" s="154"/>
      <c r="BA102" s="154"/>
      <c r="BB102" s="155">
        <f t="shared" si="107"/>
        <v>0</v>
      </c>
      <c r="BD102" s="322"/>
      <c r="BE102" s="322"/>
      <c r="BF102" s="322"/>
      <c r="BG102" s="322"/>
      <c r="BH102" s="322"/>
      <c r="BK102" s="322"/>
      <c r="BL102" s="322"/>
      <c r="BM102" s="322"/>
      <c r="BN102" s="322"/>
    </row>
    <row r="103" spans="1:66" s="28" customFormat="1" ht="157.5" outlineLevel="2">
      <c r="A103" s="73"/>
      <c r="B103" s="107"/>
      <c r="C103" s="108"/>
      <c r="D103" s="335"/>
      <c r="E103" s="333"/>
      <c r="F103" s="65">
        <v>2024</v>
      </c>
      <c r="G103" s="65">
        <v>2026</v>
      </c>
      <c r="H103" s="67" t="s">
        <v>659</v>
      </c>
      <c r="I103" s="87"/>
      <c r="J103" s="249"/>
      <c r="K103" s="83"/>
      <c r="L103" s="82" t="str">
        <f>IF(I103&lt;&gt;0,((VLOOKUP(I103,'1. Standard_Cost'!$B$4:$D$9,2)+VLOOKUP(I103,'1. Standard_Cost'!$B$4:$D$9,3))*J103*K103),"0")</f>
        <v>0</v>
      </c>
      <c r="M103" s="82">
        <f>L103*'1. Standard_Cost'!$F$4</f>
        <v>0</v>
      </c>
      <c r="N103" s="83"/>
      <c r="O103" s="83"/>
      <c r="P103" s="83"/>
      <c r="Q103" s="83"/>
      <c r="R103" s="84">
        <f>'1. Standard_Cost'!$B$13*N103*P103</f>
        <v>0</v>
      </c>
      <c r="S103" s="84">
        <f>N103*O103*P103*'1. Standard_Cost'!$C$13</f>
        <v>0</v>
      </c>
      <c r="T103" s="84">
        <f>N103*P103*Q103*'1. Standard_Cost'!$D$13</f>
        <v>0</v>
      </c>
      <c r="U103" s="84">
        <f>N103*O103*'1. Standard_Cost'!$E$13</f>
        <v>0</v>
      </c>
      <c r="V103" s="83"/>
      <c r="W103" s="83"/>
      <c r="X103" s="83"/>
      <c r="Y103" s="84">
        <f>+V103*((X103*'1. Standard_Cost'!$B$17)+(W103*X103*'1. Standard_Cost'!$C$17))</f>
        <v>0</v>
      </c>
      <c r="Z103" s="83"/>
      <c r="AA103" s="83"/>
      <c r="AB103" s="84">
        <f>+Z103*'1. Standard_Cost'!$B$21+AA103*'1. Standard_Cost'!$C$21</f>
        <v>0</v>
      </c>
      <c r="AC103" s="85"/>
      <c r="AD103" s="86"/>
      <c r="AE103" s="84">
        <f>SUM(AD103,AC103,AB103,Y103,U103,T103,S103,R103)*'1. Standard_Cost'!$B$29</f>
        <v>0</v>
      </c>
      <c r="AF103" s="84">
        <f t="shared" si="102"/>
        <v>0</v>
      </c>
      <c r="AG103" s="83"/>
      <c r="AH103" s="83"/>
      <c r="AI103" s="83"/>
      <c r="AJ103" s="87"/>
      <c r="AK103" s="87"/>
      <c r="AL103" s="87"/>
      <c r="AM103" s="84">
        <f>AG103*'1. Standard_Cost'!$B$25+'Incremental_Cost Year 7'!AH103*'1. Standard_Cost'!$C$25+'Incremental_Cost Year 7'!AI103*'1. Standard_Cost'!$D$25+'Incremental_Cost Year 7'!AJ103+'Incremental_Cost Year 7'!AL103+AK103</f>
        <v>0</v>
      </c>
      <c r="AN103" s="84">
        <f>AM103*'1. Standard_Cost'!$C$29</f>
        <v>0</v>
      </c>
      <c r="AO103" s="87"/>
      <c r="AP103" s="160"/>
      <c r="AQ103" s="113">
        <f t="shared" si="103"/>
        <v>0</v>
      </c>
      <c r="AR103" s="113">
        <f t="shared" si="104"/>
        <v>0</v>
      </c>
      <c r="AS103" s="113">
        <f t="shared" si="105"/>
        <v>0</v>
      </c>
      <c r="AT103" s="113">
        <f t="shared" si="106"/>
        <v>0</v>
      </c>
      <c r="AU103" s="154"/>
      <c r="AV103" s="154"/>
      <c r="AW103" s="154"/>
      <c r="AX103" s="154"/>
      <c r="AY103" s="154"/>
      <c r="AZ103" s="154"/>
      <c r="BA103" s="154"/>
      <c r="BB103" s="155">
        <f t="shared" si="107"/>
        <v>0</v>
      </c>
      <c r="BD103" s="322"/>
      <c r="BE103" s="322"/>
      <c r="BF103" s="322"/>
      <c r="BG103" s="322"/>
      <c r="BH103" s="322"/>
      <c r="BK103" s="322"/>
      <c r="BL103" s="322"/>
      <c r="BM103" s="322"/>
      <c r="BN103" s="322"/>
    </row>
    <row r="104" spans="1:66" s="28" customFormat="1" ht="63" outlineLevel="2">
      <c r="A104" s="73"/>
      <c r="B104" s="107"/>
      <c r="C104" s="108"/>
      <c r="D104" s="335"/>
      <c r="E104" s="333"/>
      <c r="F104" s="65">
        <v>2024</v>
      </c>
      <c r="G104" s="65">
        <v>2026</v>
      </c>
      <c r="H104" s="67" t="s">
        <v>660</v>
      </c>
      <c r="I104" s="87"/>
      <c r="J104" s="249"/>
      <c r="K104" s="83"/>
      <c r="L104" s="82" t="str">
        <f>IF(I104&lt;&gt;0,((VLOOKUP(I104,'1. Standard_Cost'!$B$4:$D$9,2)+VLOOKUP(I104,'1. Standard_Cost'!$B$4:$D$9,3))*J104*K104),"0")</f>
        <v>0</v>
      </c>
      <c r="M104" s="82">
        <f>L104*'1. Standard_Cost'!$F$4</f>
        <v>0</v>
      </c>
      <c r="N104" s="83"/>
      <c r="O104" s="83"/>
      <c r="P104" s="83"/>
      <c r="Q104" s="83"/>
      <c r="R104" s="84">
        <f>'1. Standard_Cost'!$B$13*N104*P104</f>
        <v>0</v>
      </c>
      <c r="S104" s="84">
        <f>N104*O104*P104*'1. Standard_Cost'!$C$13</f>
        <v>0</v>
      </c>
      <c r="T104" s="84">
        <f>N104*P104*Q104*'1. Standard_Cost'!$D$13</f>
        <v>0</v>
      </c>
      <c r="U104" s="84">
        <f>N104*O104*'1. Standard_Cost'!$E$13</f>
        <v>0</v>
      </c>
      <c r="V104" s="83"/>
      <c r="W104" s="83"/>
      <c r="X104" s="83"/>
      <c r="Y104" s="84">
        <f>+V104*((X104*'1. Standard_Cost'!$B$17)+(W104*X104*'1. Standard_Cost'!$C$17))</f>
        <v>0</v>
      </c>
      <c r="Z104" s="83"/>
      <c r="AA104" s="99"/>
      <c r="AB104" s="84">
        <f>+Z104*'1. Standard_Cost'!$B$21+AA104*'1. Standard_Cost'!$C$21</f>
        <v>0</v>
      </c>
      <c r="AC104" s="85"/>
      <c r="AD104" s="86"/>
      <c r="AE104" s="84">
        <f>SUM(AD104,AC104,AB104,Y104,U104,T104,S104,R104)*'1. Standard_Cost'!$B$29</f>
        <v>0</v>
      </c>
      <c r="AF104" s="84">
        <f t="shared" ref="AF104:AF108" si="113">SUM(AE104,AD104,AC104,AB104,Y104,U104,T104,S104,R104)</f>
        <v>0</v>
      </c>
      <c r="AG104" s="83"/>
      <c r="AH104" s="83"/>
      <c r="AI104" s="83"/>
      <c r="AJ104" s="87"/>
      <c r="AK104" s="87"/>
      <c r="AL104" s="87"/>
      <c r="AM104" s="84">
        <f>AG104*'1. Standard_Cost'!$B$25+'Incremental_Cost Year 7'!AH104*'1. Standard_Cost'!$C$25+'Incremental_Cost Year 7'!AI104*'1. Standard_Cost'!$D$25+'Incremental_Cost Year 7'!AJ104+'Incremental_Cost Year 7'!AL104+AK104</f>
        <v>0</v>
      </c>
      <c r="AN104" s="84">
        <f>AM104*'1. Standard_Cost'!$C$29</f>
        <v>0</v>
      </c>
      <c r="AO104" s="166"/>
      <c r="AP104" s="160"/>
      <c r="AQ104" s="113">
        <f t="shared" ref="AQ104:AQ108" si="114">L104+M104</f>
        <v>0</v>
      </c>
      <c r="AR104" s="113">
        <f t="shared" ref="AR104:AR108" si="115">AF104</f>
        <v>0</v>
      </c>
      <c r="AS104" s="113">
        <f t="shared" ref="AS104:AS108" si="116">AM104+AN104</f>
        <v>0</v>
      </c>
      <c r="AT104" s="113">
        <f t="shared" ref="AT104:AT108" si="117">SUM(AQ104,AR104,AS104)</f>
        <v>0</v>
      </c>
      <c r="AU104" s="154"/>
      <c r="AV104" s="154"/>
      <c r="AW104" s="154"/>
      <c r="AX104" s="154"/>
      <c r="AY104" s="154"/>
      <c r="AZ104" s="154"/>
      <c r="BA104" s="154"/>
      <c r="BB104" s="155">
        <f t="shared" si="107"/>
        <v>0</v>
      </c>
      <c r="BD104" s="322"/>
      <c r="BE104" s="322"/>
      <c r="BF104" s="322"/>
      <c r="BG104" s="322"/>
      <c r="BH104" s="322"/>
      <c r="BK104" s="322"/>
      <c r="BL104" s="322"/>
      <c r="BM104" s="322"/>
      <c r="BN104" s="322"/>
    </row>
    <row r="105" spans="1:66" s="28" customFormat="1" ht="92.25" outlineLevel="2">
      <c r="A105" s="73"/>
      <c r="B105" s="107"/>
      <c r="C105" s="108"/>
      <c r="D105" s="335"/>
      <c r="E105" s="333"/>
      <c r="F105" s="65">
        <v>2024</v>
      </c>
      <c r="G105" s="65">
        <v>2026</v>
      </c>
      <c r="H105" s="345" t="s">
        <v>668</v>
      </c>
      <c r="I105" s="87"/>
      <c r="J105" s="249"/>
      <c r="K105" s="83"/>
      <c r="L105" s="82" t="str">
        <f>IF(I105&lt;&gt;0,((VLOOKUP(I105,'1. Standard_Cost'!$B$4:$D$9,2)+VLOOKUP(I105,'1. Standard_Cost'!$B$4:$D$9,3))*J105*K105),"0")</f>
        <v>0</v>
      </c>
      <c r="M105" s="82">
        <f>L105*'1. Standard_Cost'!$F$4</f>
        <v>0</v>
      </c>
      <c r="N105" s="83"/>
      <c r="O105" s="83"/>
      <c r="P105" s="83"/>
      <c r="Q105" s="83"/>
      <c r="R105" s="84">
        <f>'1. Standard_Cost'!$B$13*N105*P105</f>
        <v>0</v>
      </c>
      <c r="S105" s="84">
        <f>N105*O105*P105*'1. Standard_Cost'!$C$13</f>
        <v>0</v>
      </c>
      <c r="T105" s="84">
        <f>N105*P105*Q105*'1. Standard_Cost'!$D$13</f>
        <v>0</v>
      </c>
      <c r="U105" s="84">
        <f>N105*O105*'1. Standard_Cost'!$E$13</f>
        <v>0</v>
      </c>
      <c r="V105" s="83"/>
      <c r="W105" s="83"/>
      <c r="X105" s="83"/>
      <c r="Y105" s="84">
        <f>+V105*((X105*'1. Standard_Cost'!$B$17)+(W105*X105*'1. Standard_Cost'!$C$17))</f>
        <v>0</v>
      </c>
      <c r="Z105" s="83"/>
      <c r="AA105" s="99"/>
      <c r="AB105" s="84">
        <f>+Z105*'1. Standard_Cost'!$B$21+AA105*'1. Standard_Cost'!$C$21</f>
        <v>0</v>
      </c>
      <c r="AC105" s="85"/>
      <c r="AD105" s="86"/>
      <c r="AE105" s="84">
        <f>SUM(AD105,AC105,AB105,Y105,U105,T105,S105,R105)*'1. Standard_Cost'!$B$29</f>
        <v>0</v>
      </c>
      <c r="AF105" s="84">
        <f t="shared" si="113"/>
        <v>0</v>
      </c>
      <c r="AG105" s="83"/>
      <c r="AH105" s="83"/>
      <c r="AI105" s="83"/>
      <c r="AJ105" s="87"/>
      <c r="AK105" s="87"/>
      <c r="AL105" s="87"/>
      <c r="AM105" s="84">
        <f>AG105*'1. Standard_Cost'!$B$25+'Incremental_Cost Year 7'!AH105*'1. Standard_Cost'!$C$25+'Incremental_Cost Year 7'!AI105*'1. Standard_Cost'!$D$25+'Incremental_Cost Year 7'!AJ105+'Incremental_Cost Year 7'!AL105+AK105</f>
        <v>0</v>
      </c>
      <c r="AN105" s="84">
        <f>AM105*'1. Standard_Cost'!$C$29</f>
        <v>0</v>
      </c>
      <c r="AO105" s="166"/>
      <c r="AP105" s="160"/>
      <c r="AQ105" s="113">
        <f t="shared" si="114"/>
        <v>0</v>
      </c>
      <c r="AR105" s="113">
        <f t="shared" si="115"/>
        <v>0</v>
      </c>
      <c r="AS105" s="113">
        <f t="shared" si="116"/>
        <v>0</v>
      </c>
      <c r="AT105" s="113">
        <f t="shared" si="117"/>
        <v>0</v>
      </c>
      <c r="AU105" s="154"/>
      <c r="AV105" s="154"/>
      <c r="AW105" s="154"/>
      <c r="AX105" s="154"/>
      <c r="AY105" s="154"/>
      <c r="AZ105" s="154"/>
      <c r="BA105" s="154"/>
      <c r="BB105" s="155">
        <f t="shared" si="107"/>
        <v>0</v>
      </c>
      <c r="BD105" s="322"/>
      <c r="BE105" s="322"/>
      <c r="BF105" s="322"/>
      <c r="BG105" s="322"/>
      <c r="BH105" s="322"/>
      <c r="BK105" s="322"/>
      <c r="BL105" s="322"/>
      <c r="BM105" s="322"/>
      <c r="BN105" s="322"/>
    </row>
    <row r="106" spans="1:66" s="28" customFormat="1" ht="120" outlineLevel="2">
      <c r="A106" s="73"/>
      <c r="B106" s="107"/>
      <c r="C106" s="108"/>
      <c r="D106" s="335"/>
      <c r="E106" s="333"/>
      <c r="F106" s="65">
        <v>2024</v>
      </c>
      <c r="G106" s="65">
        <v>2026</v>
      </c>
      <c r="H106" s="357" t="s">
        <v>661</v>
      </c>
      <c r="I106" s="87"/>
      <c r="J106" s="249"/>
      <c r="K106" s="83"/>
      <c r="L106" s="82" t="str">
        <f>IF(I106&lt;&gt;0,((VLOOKUP(I106,'1. Standard_Cost'!$B$4:$D$9,2)+VLOOKUP(I106,'1. Standard_Cost'!$B$4:$D$9,3))*J106*K106),"0")</f>
        <v>0</v>
      </c>
      <c r="M106" s="82">
        <f>L106*'1. Standard_Cost'!$F$4</f>
        <v>0</v>
      </c>
      <c r="N106" s="83"/>
      <c r="O106" s="83"/>
      <c r="P106" s="83"/>
      <c r="Q106" s="83"/>
      <c r="R106" s="84">
        <f>'1. Standard_Cost'!$B$13*N106*P106</f>
        <v>0</v>
      </c>
      <c r="S106" s="84">
        <f>N106*O106*P106*'1. Standard_Cost'!$C$13</f>
        <v>0</v>
      </c>
      <c r="T106" s="84">
        <f>N106*P106*Q106*'1. Standard_Cost'!$D$13</f>
        <v>0</v>
      </c>
      <c r="U106" s="84">
        <f>N106*O106*'1. Standard_Cost'!$E$13</f>
        <v>0</v>
      </c>
      <c r="V106" s="83"/>
      <c r="W106" s="83"/>
      <c r="X106" s="83"/>
      <c r="Y106" s="84">
        <f>+V106*((X106*'1. Standard_Cost'!$B$17)+(W106*X106*'1. Standard_Cost'!$C$17))</f>
        <v>0</v>
      </c>
      <c r="Z106" s="83"/>
      <c r="AA106" s="99"/>
      <c r="AB106" s="84">
        <f>+Z106*'1. Standard_Cost'!$B$21+AA106*'1. Standard_Cost'!$C$21</f>
        <v>0</v>
      </c>
      <c r="AC106" s="85"/>
      <c r="AD106" s="86"/>
      <c r="AE106" s="84">
        <f>SUM(AD106,AC106,AB106,Y106,U106,T106,S106,R106)*'1. Standard_Cost'!$B$29</f>
        <v>0</v>
      </c>
      <c r="AF106" s="84">
        <f t="shared" si="113"/>
        <v>0</v>
      </c>
      <c r="AG106" s="83"/>
      <c r="AH106" s="83"/>
      <c r="AI106" s="83"/>
      <c r="AJ106" s="87"/>
      <c r="AK106" s="87"/>
      <c r="AL106" s="87"/>
      <c r="AM106" s="84">
        <f>AG106*'1. Standard_Cost'!$B$25+'Incremental_Cost Year 7'!AH106*'1. Standard_Cost'!$C$25+'Incremental_Cost Year 7'!AI106*'1. Standard_Cost'!$D$25+'Incremental_Cost Year 7'!AJ106+'Incremental_Cost Year 7'!AL106+AK106</f>
        <v>0</v>
      </c>
      <c r="AN106" s="84">
        <f>AM106*'1. Standard_Cost'!$C$29</f>
        <v>0</v>
      </c>
      <c r="AO106" s="166"/>
      <c r="AP106" s="160"/>
      <c r="AQ106" s="113">
        <f t="shared" si="114"/>
        <v>0</v>
      </c>
      <c r="AR106" s="113">
        <f t="shared" si="115"/>
        <v>0</v>
      </c>
      <c r="AS106" s="113">
        <f t="shared" si="116"/>
        <v>0</v>
      </c>
      <c r="AT106" s="113">
        <f t="shared" si="117"/>
        <v>0</v>
      </c>
      <c r="AU106" s="154"/>
      <c r="AV106" s="154"/>
      <c r="AW106" s="154"/>
      <c r="AX106" s="154"/>
      <c r="AY106" s="154"/>
      <c r="AZ106" s="154"/>
      <c r="BA106" s="154"/>
      <c r="BB106" s="155">
        <f t="shared" si="107"/>
        <v>0</v>
      </c>
      <c r="BD106" s="322"/>
      <c r="BE106" s="322"/>
      <c r="BF106" s="322"/>
      <c r="BG106" s="322"/>
      <c r="BH106" s="322"/>
      <c r="BK106" s="322"/>
      <c r="BL106" s="322"/>
      <c r="BM106" s="322"/>
      <c r="BN106" s="322"/>
    </row>
    <row r="107" spans="1:66" s="28" customFormat="1" ht="75" outlineLevel="2">
      <c r="A107" s="73"/>
      <c r="B107" s="107"/>
      <c r="C107" s="108"/>
      <c r="D107" s="335"/>
      <c r="E107" s="333"/>
      <c r="F107" s="65">
        <v>2024</v>
      </c>
      <c r="G107" s="65">
        <v>2026</v>
      </c>
      <c r="H107" s="345" t="s">
        <v>662</v>
      </c>
      <c r="I107" s="87"/>
      <c r="J107" s="249"/>
      <c r="K107" s="83"/>
      <c r="L107" s="82" t="str">
        <f>IF(I107&lt;&gt;0,((VLOOKUP(I107,'1. Standard_Cost'!$B$4:$D$9,2)+VLOOKUP(I107,'1. Standard_Cost'!$B$4:$D$9,3))*J107*K107),"0")</f>
        <v>0</v>
      </c>
      <c r="M107" s="82">
        <f>L107*'1. Standard_Cost'!$F$4</f>
        <v>0</v>
      </c>
      <c r="N107" s="83"/>
      <c r="O107" s="83"/>
      <c r="P107" s="83"/>
      <c r="Q107" s="83"/>
      <c r="R107" s="84">
        <f>'1. Standard_Cost'!$B$13*N107*P107</f>
        <v>0</v>
      </c>
      <c r="S107" s="84">
        <f>N107*O107*P107*'1. Standard_Cost'!$C$13</f>
        <v>0</v>
      </c>
      <c r="T107" s="84">
        <f>N107*P107*Q107*'1. Standard_Cost'!$D$13</f>
        <v>0</v>
      </c>
      <c r="U107" s="84">
        <f>N107*O107*'1. Standard_Cost'!$E$13</f>
        <v>0</v>
      </c>
      <c r="V107" s="83"/>
      <c r="W107" s="83"/>
      <c r="X107" s="83"/>
      <c r="Y107" s="84">
        <f>+V107*((X107*'1. Standard_Cost'!$B$17)+(W107*X107*'1. Standard_Cost'!$C$17))</f>
        <v>0</v>
      </c>
      <c r="Z107" s="83"/>
      <c r="AA107" s="99"/>
      <c r="AB107" s="84">
        <f>+Z107*'1. Standard_Cost'!$B$21+AA107*'1. Standard_Cost'!$C$21</f>
        <v>0</v>
      </c>
      <c r="AC107" s="85"/>
      <c r="AD107" s="86"/>
      <c r="AE107" s="84">
        <f>SUM(AD107,AC107,AB107,Y107,U107,T107,S107,R107)*'1. Standard_Cost'!$B$29</f>
        <v>0</v>
      </c>
      <c r="AF107" s="84">
        <f t="shared" si="113"/>
        <v>0</v>
      </c>
      <c r="AG107" s="83"/>
      <c r="AH107" s="83"/>
      <c r="AI107" s="83"/>
      <c r="AJ107" s="87"/>
      <c r="AK107" s="87"/>
      <c r="AL107" s="87"/>
      <c r="AM107" s="84">
        <f>AG107*'1. Standard_Cost'!$B$25+'Incremental_Cost Year 7'!AH107*'1. Standard_Cost'!$C$25+'Incremental_Cost Year 7'!AI107*'1. Standard_Cost'!$D$25+'Incremental_Cost Year 7'!AJ107+'Incremental_Cost Year 7'!AL107+AK107</f>
        <v>0</v>
      </c>
      <c r="AN107" s="84">
        <f>AM107*'1. Standard_Cost'!$C$29</f>
        <v>0</v>
      </c>
      <c r="AO107" s="166"/>
      <c r="AP107" s="160"/>
      <c r="AQ107" s="113">
        <f t="shared" si="114"/>
        <v>0</v>
      </c>
      <c r="AR107" s="113">
        <f t="shared" si="115"/>
        <v>0</v>
      </c>
      <c r="AS107" s="113">
        <f t="shared" si="116"/>
        <v>0</v>
      </c>
      <c r="AT107" s="113">
        <f t="shared" si="117"/>
        <v>0</v>
      </c>
      <c r="AU107" s="154"/>
      <c r="AV107" s="154"/>
      <c r="AW107" s="154"/>
      <c r="AX107" s="154"/>
      <c r="AY107" s="154"/>
      <c r="AZ107" s="154"/>
      <c r="BA107" s="154"/>
      <c r="BB107" s="155">
        <f t="shared" si="107"/>
        <v>0</v>
      </c>
      <c r="BD107" s="322"/>
      <c r="BE107" s="322"/>
      <c r="BF107" s="322"/>
      <c r="BG107" s="322"/>
      <c r="BH107" s="322"/>
      <c r="BK107" s="322"/>
      <c r="BL107" s="322"/>
      <c r="BM107" s="322"/>
      <c r="BN107" s="322"/>
    </row>
    <row r="108" spans="1:66" s="28" customFormat="1" ht="75" outlineLevel="2">
      <c r="A108" s="73"/>
      <c r="B108" s="107"/>
      <c r="C108" s="108"/>
      <c r="D108" s="335"/>
      <c r="E108" s="333"/>
      <c r="F108" s="65">
        <v>2024</v>
      </c>
      <c r="G108" s="65">
        <v>2026</v>
      </c>
      <c r="H108" s="345" t="s">
        <v>663</v>
      </c>
      <c r="I108" s="87"/>
      <c r="J108" s="249"/>
      <c r="K108" s="83"/>
      <c r="L108" s="82" t="str">
        <f>IF(I108&lt;&gt;0,((VLOOKUP(I108,'1. Standard_Cost'!$B$4:$D$9,2)+VLOOKUP(I108,'1. Standard_Cost'!$B$4:$D$9,3))*J108*K108),"0")</f>
        <v>0</v>
      </c>
      <c r="M108" s="82">
        <f>L108*'1. Standard_Cost'!$F$4</f>
        <v>0</v>
      </c>
      <c r="N108" s="83"/>
      <c r="O108" s="83"/>
      <c r="P108" s="83"/>
      <c r="Q108" s="83"/>
      <c r="R108" s="84">
        <f>'1. Standard_Cost'!$B$13*N108*P108</f>
        <v>0</v>
      </c>
      <c r="S108" s="84">
        <f>N108*O108*P108*'1. Standard_Cost'!$C$13</f>
        <v>0</v>
      </c>
      <c r="T108" s="84">
        <f>N108*P108*Q108*'1. Standard_Cost'!$D$13</f>
        <v>0</v>
      </c>
      <c r="U108" s="84">
        <f>N108*O108*'1. Standard_Cost'!$E$13</f>
        <v>0</v>
      </c>
      <c r="V108" s="83"/>
      <c r="W108" s="83"/>
      <c r="X108" s="83"/>
      <c r="Y108" s="84">
        <f>+V108*((X108*'1. Standard_Cost'!$B$17)+(W108*X108*'1. Standard_Cost'!$C$17))</f>
        <v>0</v>
      </c>
      <c r="Z108" s="83"/>
      <c r="AA108" s="99"/>
      <c r="AB108" s="84">
        <f>+Z108*'1. Standard_Cost'!$B$21+AA108*'1. Standard_Cost'!$C$21</f>
        <v>0</v>
      </c>
      <c r="AC108" s="85"/>
      <c r="AD108" s="86"/>
      <c r="AE108" s="84">
        <f>SUM(AD108,AC108,AB108,Y108,U108,T108,S108,R108)*'1. Standard_Cost'!$B$29</f>
        <v>0</v>
      </c>
      <c r="AF108" s="84">
        <f t="shared" si="113"/>
        <v>0</v>
      </c>
      <c r="AG108" s="83"/>
      <c r="AH108" s="83"/>
      <c r="AI108" s="83"/>
      <c r="AJ108" s="87"/>
      <c r="AK108" s="87"/>
      <c r="AL108" s="87"/>
      <c r="AM108" s="84">
        <f>AG108*'1. Standard_Cost'!$B$25+'Incremental_Cost Year 7'!AH108*'1. Standard_Cost'!$C$25+'Incremental_Cost Year 7'!AI108*'1. Standard_Cost'!$D$25+'Incremental_Cost Year 7'!AJ108+'Incremental_Cost Year 7'!AL108+AK108</f>
        <v>0</v>
      </c>
      <c r="AN108" s="84">
        <f>AM108*'1. Standard_Cost'!$C$29</f>
        <v>0</v>
      </c>
      <c r="AO108" s="166"/>
      <c r="AP108" s="160"/>
      <c r="AQ108" s="113">
        <f t="shared" si="114"/>
        <v>0</v>
      </c>
      <c r="AR108" s="113">
        <f t="shared" si="115"/>
        <v>0</v>
      </c>
      <c r="AS108" s="113">
        <f t="shared" si="116"/>
        <v>0</v>
      </c>
      <c r="AT108" s="113">
        <f t="shared" si="117"/>
        <v>0</v>
      </c>
      <c r="AU108" s="154"/>
      <c r="AV108" s="154"/>
      <c r="AW108" s="154"/>
      <c r="AX108" s="154"/>
      <c r="AY108" s="154"/>
      <c r="AZ108" s="154"/>
      <c r="BA108" s="154"/>
      <c r="BB108" s="155">
        <f t="shared" si="107"/>
        <v>0</v>
      </c>
      <c r="BD108" s="322"/>
      <c r="BE108" s="322"/>
      <c r="BF108" s="322"/>
      <c r="BG108" s="322"/>
      <c r="BH108" s="322"/>
      <c r="BK108" s="322"/>
      <c r="BL108" s="322"/>
      <c r="BM108" s="322"/>
      <c r="BN108" s="322"/>
    </row>
    <row r="109" spans="1:66" s="28" customFormat="1" ht="78" customHeight="1" outlineLevel="1">
      <c r="A109" s="73"/>
      <c r="B109" s="107"/>
      <c r="C109" s="108"/>
      <c r="D109" s="101" t="s">
        <v>585</v>
      </c>
      <c r="E109" s="125" t="s">
        <v>584</v>
      </c>
      <c r="F109" s="65">
        <v>2024</v>
      </c>
      <c r="G109" s="65">
        <v>2026</v>
      </c>
      <c r="H109" s="219" t="s">
        <v>198</v>
      </c>
      <c r="I109" s="156"/>
      <c r="J109" s="156"/>
      <c r="K109" s="156"/>
      <c r="L109" s="84">
        <f>SUM(L102:L108)</f>
        <v>0</v>
      </c>
      <c r="M109" s="84">
        <f>SUM(M102:M108)</f>
        <v>0</v>
      </c>
      <c r="N109" s="156"/>
      <c r="O109" s="156"/>
      <c r="P109" s="156"/>
      <c r="Q109" s="156"/>
      <c r="R109" s="84">
        <f t="shared" ref="R109:U109" si="118">SUM(R102:R108)</f>
        <v>0</v>
      </c>
      <c r="S109" s="84">
        <f t="shared" si="118"/>
        <v>0</v>
      </c>
      <c r="T109" s="84">
        <f t="shared" si="118"/>
        <v>0</v>
      </c>
      <c r="U109" s="84">
        <f t="shared" si="118"/>
        <v>0</v>
      </c>
      <c r="V109" s="156"/>
      <c r="W109" s="156"/>
      <c r="X109" s="156"/>
      <c r="Y109" s="84">
        <f>SUM(Y102:Y108)</f>
        <v>0</v>
      </c>
      <c r="Z109" s="84"/>
      <c r="AA109" s="156"/>
      <c r="AB109" s="84">
        <f t="shared" ref="AB109:AF109" si="119">SUM(AB102:AB108)</f>
        <v>0</v>
      </c>
      <c r="AC109" s="84">
        <f t="shared" si="119"/>
        <v>0</v>
      </c>
      <c r="AD109" s="84">
        <f t="shared" si="119"/>
        <v>0</v>
      </c>
      <c r="AE109" s="84">
        <f t="shared" si="119"/>
        <v>0</v>
      </c>
      <c r="AF109" s="84">
        <f t="shared" si="119"/>
        <v>0</v>
      </c>
      <c r="AG109" s="156"/>
      <c r="AH109" s="156"/>
      <c r="AI109" s="156"/>
      <c r="AJ109" s="84">
        <f t="shared" ref="AJ109:AN109" si="120">SUM(AJ102:AJ108)</f>
        <v>0</v>
      </c>
      <c r="AK109" s="84">
        <f t="shared" si="120"/>
        <v>0</v>
      </c>
      <c r="AL109" s="84">
        <f t="shared" si="120"/>
        <v>0</v>
      </c>
      <c r="AM109" s="84">
        <f t="shared" si="120"/>
        <v>0</v>
      </c>
      <c r="AN109" s="84">
        <f t="shared" si="120"/>
        <v>0</v>
      </c>
      <c r="AO109" s="157"/>
      <c r="AP109" s="160"/>
      <c r="AQ109" s="84">
        <f t="shared" ref="AQ109:BB109" si="121">SUM(AQ102:AQ108)</f>
        <v>0</v>
      </c>
      <c r="AR109" s="84">
        <f t="shared" si="121"/>
        <v>0</v>
      </c>
      <c r="AS109" s="84">
        <f t="shared" si="121"/>
        <v>0</v>
      </c>
      <c r="AT109" s="84">
        <f t="shared" si="121"/>
        <v>0</v>
      </c>
      <c r="AU109" s="84">
        <f t="shared" si="121"/>
        <v>0</v>
      </c>
      <c r="AV109" s="84">
        <f t="shared" si="121"/>
        <v>0</v>
      </c>
      <c r="AW109" s="84">
        <f t="shared" si="121"/>
        <v>0</v>
      </c>
      <c r="AX109" s="84">
        <f t="shared" si="121"/>
        <v>0</v>
      </c>
      <c r="AY109" s="84">
        <f t="shared" si="121"/>
        <v>0</v>
      </c>
      <c r="AZ109" s="84">
        <f t="shared" si="121"/>
        <v>0</v>
      </c>
      <c r="BA109" s="84">
        <f t="shared" si="121"/>
        <v>0</v>
      </c>
      <c r="BB109" s="84">
        <f t="shared" si="121"/>
        <v>0</v>
      </c>
      <c r="BK109" s="322"/>
      <c r="BL109" s="322"/>
      <c r="BM109" s="322"/>
      <c r="BN109" s="322"/>
    </row>
    <row r="110" spans="1:66" s="28" customFormat="1" ht="94.5" outlineLevel="2">
      <c r="A110" s="73"/>
      <c r="B110" s="107"/>
      <c r="C110" s="108"/>
      <c r="D110" s="335"/>
      <c r="E110" s="333"/>
      <c r="F110" s="334">
        <v>2024</v>
      </c>
      <c r="G110" s="334">
        <v>2026</v>
      </c>
      <c r="H110" s="67" t="s">
        <v>664</v>
      </c>
      <c r="I110" s="87"/>
      <c r="J110" s="83"/>
      <c r="K110" s="83"/>
      <c r="L110" s="82" t="str">
        <f>IF(I110&lt;&gt;0,((VLOOKUP(I110,'1. Standard_Cost'!$B$4:$D$9,2)+VLOOKUP(I110,'1. Standard_Cost'!$B$4:$D$9,3))*J110*K110),"0")</f>
        <v>0</v>
      </c>
      <c r="M110" s="82">
        <f>L110*'1. Standard_Cost'!$F$4</f>
        <v>0</v>
      </c>
      <c r="N110" s="83"/>
      <c r="O110" s="83"/>
      <c r="P110" s="83"/>
      <c r="Q110" s="83"/>
      <c r="R110" s="84">
        <f>'1. Standard_Cost'!$B$13*N110*P110</f>
        <v>0</v>
      </c>
      <c r="S110" s="84">
        <f>N110*O110*P110*'1. Standard_Cost'!$C$13</f>
        <v>0</v>
      </c>
      <c r="T110" s="84">
        <f>N110*P110*Q110*'1. Standard_Cost'!$D$13</f>
        <v>0</v>
      </c>
      <c r="U110" s="84">
        <f>N110*O110*'1. Standard_Cost'!$E$13</f>
        <v>0</v>
      </c>
      <c r="V110" s="83"/>
      <c r="W110" s="83"/>
      <c r="X110" s="83"/>
      <c r="Y110" s="84">
        <f>+V110*((X110*'1. Standard_Cost'!$B$17)+(W110*X110*'1. Standard_Cost'!$C$17))</f>
        <v>0</v>
      </c>
      <c r="Z110" s="83"/>
      <c r="AA110" s="83"/>
      <c r="AB110" s="84">
        <f>+Z110*'1. Standard_Cost'!$B$21+AA110*'1. Standard_Cost'!$C$21</f>
        <v>0</v>
      </c>
      <c r="AC110" s="85"/>
      <c r="AD110" s="86"/>
      <c r="AE110" s="84">
        <f>SUM(AD110,AC110,AB110,Y110,U110,T110,S110,R110)*'1. Standard_Cost'!$B$29</f>
        <v>0</v>
      </c>
      <c r="AF110" s="84">
        <f t="shared" ref="AF110:AF113" si="122">SUM(AE110,AD110,AC110,AB110,Y110,U110,T110,S110,R110)</f>
        <v>0</v>
      </c>
      <c r="AG110" s="83"/>
      <c r="AH110" s="83"/>
      <c r="AI110" s="83"/>
      <c r="AJ110" s="87"/>
      <c r="AK110" s="87"/>
      <c r="AL110" s="87"/>
      <c r="AM110" s="84">
        <f>AG110*'1. Standard_Cost'!$B$25+'Incremental_Cost Year 7'!AH110*'1. Standard_Cost'!$C$25+'Incremental_Cost Year 7'!AI110*'1. Standard_Cost'!$D$25+'Incremental_Cost Year 7'!AJ110+'Incremental_Cost Year 7'!AL110+AK110</f>
        <v>0</v>
      </c>
      <c r="AN110" s="84">
        <f>AM110*'1. Standard_Cost'!$C$29</f>
        <v>0</v>
      </c>
      <c r="AO110" s="87"/>
      <c r="AP110" s="160"/>
      <c r="AQ110" s="113">
        <f t="shared" ref="AQ110:AQ113" si="123">L110+M110</f>
        <v>0</v>
      </c>
      <c r="AR110" s="113">
        <f t="shared" ref="AR110:AR113" si="124">AF110</f>
        <v>0</v>
      </c>
      <c r="AS110" s="113">
        <f t="shared" ref="AS110:AS113" si="125">AM110+AN110</f>
        <v>0</v>
      </c>
      <c r="AT110" s="113">
        <f t="shared" ref="AT110:AT113" si="126">SUM(AQ110,AR110,AS110)</f>
        <v>0</v>
      </c>
      <c r="AU110" s="154"/>
      <c r="AV110" s="154"/>
      <c r="AW110" s="154"/>
      <c r="AX110" s="154"/>
      <c r="AY110" s="154"/>
      <c r="AZ110" s="154"/>
      <c r="BA110" s="154"/>
      <c r="BB110" s="155">
        <f t="shared" ref="BB110:BB113" si="127">SUM(AU110:BA110)-AT110</f>
        <v>0</v>
      </c>
      <c r="BD110" s="322"/>
      <c r="BE110" s="322"/>
      <c r="BF110" s="322"/>
      <c r="BG110" s="322"/>
      <c r="BH110" s="322"/>
      <c r="BK110" s="322"/>
      <c r="BL110" s="322"/>
      <c r="BM110" s="322"/>
      <c r="BN110" s="322"/>
    </row>
    <row r="111" spans="1:66" s="28" customFormat="1" ht="61.15" customHeight="1" outlineLevel="2">
      <c r="A111" s="73"/>
      <c r="B111" s="107"/>
      <c r="C111" s="108"/>
      <c r="D111" s="335"/>
      <c r="E111" s="333"/>
      <c r="F111" s="334">
        <v>2024</v>
      </c>
      <c r="G111" s="334">
        <v>2026</v>
      </c>
      <c r="H111" s="67" t="s">
        <v>665</v>
      </c>
      <c r="I111" s="87"/>
      <c r="J111" s="83"/>
      <c r="K111" s="83"/>
      <c r="L111" s="82" t="str">
        <f>IF(I111&lt;&gt;0,((VLOOKUP(I111,'1. Standard_Cost'!$B$4:$D$9,2)+VLOOKUP(I111,'1. Standard_Cost'!$B$4:$D$9,3))*J111*K111),"0")</f>
        <v>0</v>
      </c>
      <c r="M111" s="82">
        <f>L111*'1. Standard_Cost'!$F$4</f>
        <v>0</v>
      </c>
      <c r="N111" s="83"/>
      <c r="O111" s="83"/>
      <c r="P111" s="83"/>
      <c r="Q111" s="83"/>
      <c r="R111" s="84">
        <f>'1. Standard_Cost'!$B$13*N111*P111</f>
        <v>0</v>
      </c>
      <c r="S111" s="84">
        <f>N111*O111*P111*'1. Standard_Cost'!$C$13</f>
        <v>0</v>
      </c>
      <c r="T111" s="84">
        <f>N111*P111*Q111*'1. Standard_Cost'!$D$13</f>
        <v>0</v>
      </c>
      <c r="U111" s="84">
        <f>N111*O111*'1. Standard_Cost'!$E$13</f>
        <v>0</v>
      </c>
      <c r="V111" s="83"/>
      <c r="W111" s="83"/>
      <c r="X111" s="83"/>
      <c r="Y111" s="84">
        <f>+V111*((X111*'1. Standard_Cost'!$B$17)+(W111*X111*'1. Standard_Cost'!$C$17))</f>
        <v>0</v>
      </c>
      <c r="Z111" s="83"/>
      <c r="AA111" s="83"/>
      <c r="AB111" s="84">
        <f>+Z111*'1. Standard_Cost'!$B$21+AA111*'1. Standard_Cost'!$C$21</f>
        <v>0</v>
      </c>
      <c r="AC111" s="85"/>
      <c r="AD111" s="86"/>
      <c r="AE111" s="84">
        <f>SUM(AD111,AC111,AB111,Y111,U111,T111,S111,R111)*'1. Standard_Cost'!$B$29</f>
        <v>0</v>
      </c>
      <c r="AF111" s="84">
        <f t="shared" si="122"/>
        <v>0</v>
      </c>
      <c r="AG111" s="83"/>
      <c r="AH111" s="83"/>
      <c r="AI111" s="83"/>
      <c r="AJ111" s="87"/>
      <c r="AK111" s="87"/>
      <c r="AL111" s="87"/>
      <c r="AM111" s="84">
        <f>AG111*'1. Standard_Cost'!$B$25+'Incremental_Cost Year 7'!AH111*'1. Standard_Cost'!$C$25+'Incremental_Cost Year 7'!AI111*'1. Standard_Cost'!$D$25+'Incremental_Cost Year 7'!AJ111+'Incremental_Cost Year 7'!AL111+AK111</f>
        <v>0</v>
      </c>
      <c r="AN111" s="84">
        <f>AM111*'1. Standard_Cost'!$C$29</f>
        <v>0</v>
      </c>
      <c r="AO111" s="87"/>
      <c r="AP111" s="160"/>
      <c r="AQ111" s="113">
        <f t="shared" si="123"/>
        <v>0</v>
      </c>
      <c r="AR111" s="113">
        <f t="shared" si="124"/>
        <v>0</v>
      </c>
      <c r="AS111" s="113">
        <f t="shared" si="125"/>
        <v>0</v>
      </c>
      <c r="AT111" s="113">
        <f t="shared" si="126"/>
        <v>0</v>
      </c>
      <c r="AU111" s="154"/>
      <c r="AV111" s="154"/>
      <c r="AW111" s="154"/>
      <c r="AX111" s="154"/>
      <c r="AY111" s="154"/>
      <c r="AZ111" s="154"/>
      <c r="BA111" s="154"/>
      <c r="BB111" s="155">
        <f t="shared" si="127"/>
        <v>0</v>
      </c>
      <c r="BD111" s="322"/>
      <c r="BE111" s="322"/>
      <c r="BF111" s="322"/>
      <c r="BG111" s="322"/>
      <c r="BH111" s="322"/>
      <c r="BK111" s="322"/>
      <c r="BL111" s="322"/>
      <c r="BM111" s="322"/>
      <c r="BN111" s="322"/>
    </row>
    <row r="112" spans="1:66" s="28" customFormat="1" ht="40.9" customHeight="1" outlineLevel="2">
      <c r="A112" s="73"/>
      <c r="B112" s="107"/>
      <c r="C112" s="108"/>
      <c r="D112" s="335"/>
      <c r="E112" s="333"/>
      <c r="F112" s="334">
        <v>2024</v>
      </c>
      <c r="G112" s="334">
        <v>2026</v>
      </c>
      <c r="H112" s="67" t="s">
        <v>667</v>
      </c>
      <c r="I112" s="87"/>
      <c r="J112" s="83"/>
      <c r="K112" s="83"/>
      <c r="L112" s="82" t="str">
        <f>IF(I112&lt;&gt;0,((VLOOKUP(I112,'1. Standard_Cost'!$B$4:$D$9,2)+VLOOKUP(I112,'1. Standard_Cost'!$B$4:$D$9,3))*J112*K112),"0")</f>
        <v>0</v>
      </c>
      <c r="M112" s="82">
        <f>L112*'1. Standard_Cost'!$F$4</f>
        <v>0</v>
      </c>
      <c r="N112" s="83"/>
      <c r="O112" s="83"/>
      <c r="P112" s="83"/>
      <c r="Q112" s="83"/>
      <c r="R112" s="84">
        <f>'1. Standard_Cost'!$B$13*N112*P112</f>
        <v>0</v>
      </c>
      <c r="S112" s="84">
        <f>N112*O112*P112*'1. Standard_Cost'!$C$13</f>
        <v>0</v>
      </c>
      <c r="T112" s="84">
        <f>N112*P112*Q112*'1. Standard_Cost'!$D$13</f>
        <v>0</v>
      </c>
      <c r="U112" s="84">
        <f>N112*O112*'1. Standard_Cost'!$E$13</f>
        <v>0</v>
      </c>
      <c r="V112" s="83"/>
      <c r="W112" s="83"/>
      <c r="X112" s="83"/>
      <c r="Y112" s="84">
        <f>+V112*((X112*'1. Standard_Cost'!$B$17)+(W112*X112*'1. Standard_Cost'!$C$17))</f>
        <v>0</v>
      </c>
      <c r="Z112" s="83"/>
      <c r="AA112" s="83"/>
      <c r="AB112" s="84">
        <f>+Z112*'1. Standard_Cost'!$B$21+AA112*'1. Standard_Cost'!$C$21</f>
        <v>0</v>
      </c>
      <c r="AC112" s="85"/>
      <c r="AD112" s="86"/>
      <c r="AE112" s="84">
        <f>SUM(AD112,AC112,AB112,Y112,U112,T112,S112,R112)*'1. Standard_Cost'!$B$29</f>
        <v>0</v>
      </c>
      <c r="AF112" s="84">
        <f t="shared" si="122"/>
        <v>0</v>
      </c>
      <c r="AG112" s="83"/>
      <c r="AH112" s="83"/>
      <c r="AI112" s="83"/>
      <c r="AJ112" s="87"/>
      <c r="AK112" s="87"/>
      <c r="AL112" s="87"/>
      <c r="AM112" s="84">
        <f>AG112*'1. Standard_Cost'!$B$25+'Incremental_Cost Year 7'!AH112*'1. Standard_Cost'!$C$25+'Incremental_Cost Year 7'!AI112*'1. Standard_Cost'!$D$25+'Incremental_Cost Year 7'!AJ112+'Incremental_Cost Year 7'!AL112+AK112</f>
        <v>0</v>
      </c>
      <c r="AN112" s="84">
        <f>AM112*'1. Standard_Cost'!$C$29</f>
        <v>0</v>
      </c>
      <c r="AO112" s="87"/>
      <c r="AP112" s="160"/>
      <c r="AQ112" s="113">
        <f t="shared" si="123"/>
        <v>0</v>
      </c>
      <c r="AR112" s="113">
        <f t="shared" si="124"/>
        <v>0</v>
      </c>
      <c r="AS112" s="113">
        <f t="shared" si="125"/>
        <v>0</v>
      </c>
      <c r="AT112" s="113">
        <f t="shared" si="126"/>
        <v>0</v>
      </c>
      <c r="AU112" s="154"/>
      <c r="AV112" s="154"/>
      <c r="AW112" s="154"/>
      <c r="AX112" s="154"/>
      <c r="AY112" s="154"/>
      <c r="AZ112" s="154"/>
      <c r="BA112" s="154"/>
      <c r="BB112" s="155">
        <f t="shared" si="127"/>
        <v>0</v>
      </c>
      <c r="BD112" s="322"/>
      <c r="BE112" s="322"/>
      <c r="BF112" s="322"/>
      <c r="BG112" s="322"/>
      <c r="BH112" s="322"/>
      <c r="BK112" s="322"/>
      <c r="BL112" s="322"/>
      <c r="BM112" s="322"/>
      <c r="BN112" s="322"/>
    </row>
    <row r="113" spans="1:66" s="28" customFormat="1" ht="110.25" outlineLevel="2">
      <c r="A113" s="73"/>
      <c r="B113" s="107"/>
      <c r="C113" s="108"/>
      <c r="D113" s="335"/>
      <c r="E113" s="333"/>
      <c r="F113" s="334">
        <v>2024</v>
      </c>
      <c r="G113" s="334">
        <v>2026</v>
      </c>
      <c r="H113" s="67" t="s">
        <v>666</v>
      </c>
      <c r="I113" s="87"/>
      <c r="J113" s="83"/>
      <c r="K113" s="83"/>
      <c r="L113" s="82" t="str">
        <f>IF(I113&lt;&gt;0,((VLOOKUP(I113,'1. Standard_Cost'!$B$4:$D$9,2)+VLOOKUP(I113,'1. Standard_Cost'!$B$4:$D$9,3))*J113*K113),"0")</f>
        <v>0</v>
      </c>
      <c r="M113" s="82">
        <f>L113*'1. Standard_Cost'!$F$4</f>
        <v>0</v>
      </c>
      <c r="N113" s="83"/>
      <c r="O113" s="83"/>
      <c r="P113" s="83"/>
      <c r="Q113" s="83"/>
      <c r="R113" s="84">
        <f>'1. Standard_Cost'!$B$13*N113*P113</f>
        <v>0</v>
      </c>
      <c r="S113" s="84">
        <f>N113*O113*P113*'1. Standard_Cost'!$C$13</f>
        <v>0</v>
      </c>
      <c r="T113" s="84">
        <f>N113*P113*Q113*'1. Standard_Cost'!$D$13</f>
        <v>0</v>
      </c>
      <c r="U113" s="84">
        <f>N113*O113*'1. Standard_Cost'!$E$13</f>
        <v>0</v>
      </c>
      <c r="V113" s="83"/>
      <c r="W113" s="83"/>
      <c r="X113" s="83"/>
      <c r="Y113" s="84">
        <f>+V113*((X113*'1. Standard_Cost'!$B$17)+(W113*X113*'1. Standard_Cost'!$C$17))</f>
        <v>0</v>
      </c>
      <c r="Z113" s="83"/>
      <c r="AA113" s="83"/>
      <c r="AB113" s="84">
        <f>+Z113*'1. Standard_Cost'!$B$21+AA113*'1. Standard_Cost'!$C$21</f>
        <v>0</v>
      </c>
      <c r="AC113" s="85"/>
      <c r="AD113" s="86"/>
      <c r="AE113" s="84">
        <f>SUM(AD113,AC113,AB113,Y113,U113,T113,S113,R113)*'1. Standard_Cost'!$B$29</f>
        <v>0</v>
      </c>
      <c r="AF113" s="84">
        <f t="shared" si="122"/>
        <v>0</v>
      </c>
      <c r="AG113" s="83"/>
      <c r="AH113" s="83"/>
      <c r="AI113" s="83"/>
      <c r="AJ113" s="87"/>
      <c r="AK113" s="87"/>
      <c r="AL113" s="87"/>
      <c r="AM113" s="84">
        <f>AG113*'1. Standard_Cost'!$B$25+'Incremental_Cost Year 7'!AH113*'1. Standard_Cost'!$C$25+'Incremental_Cost Year 7'!AI113*'1. Standard_Cost'!$D$25+'Incremental_Cost Year 7'!AJ113+'Incremental_Cost Year 7'!AL113+AK113</f>
        <v>0</v>
      </c>
      <c r="AN113" s="84">
        <f>AM113*'1. Standard_Cost'!$C$29</f>
        <v>0</v>
      </c>
      <c r="AO113" s="87"/>
      <c r="AP113" s="160"/>
      <c r="AQ113" s="113">
        <f t="shared" si="123"/>
        <v>0</v>
      </c>
      <c r="AR113" s="113">
        <f t="shared" si="124"/>
        <v>0</v>
      </c>
      <c r="AS113" s="113">
        <f t="shared" si="125"/>
        <v>0</v>
      </c>
      <c r="AT113" s="113">
        <f t="shared" si="126"/>
        <v>0</v>
      </c>
      <c r="AU113" s="154"/>
      <c r="AV113" s="154"/>
      <c r="AW113" s="154"/>
      <c r="AX113" s="154"/>
      <c r="AY113" s="154"/>
      <c r="AZ113" s="154"/>
      <c r="BA113" s="154"/>
      <c r="BB113" s="155">
        <f t="shared" si="127"/>
        <v>0</v>
      </c>
      <c r="BD113" s="322"/>
      <c r="BE113" s="322"/>
      <c r="BF113" s="322"/>
      <c r="BG113" s="322"/>
      <c r="BH113" s="322"/>
      <c r="BK113" s="322"/>
      <c r="BL113" s="322"/>
      <c r="BM113" s="322"/>
      <c r="BN113" s="322"/>
    </row>
    <row r="114" spans="1:66" s="28" customFormat="1" ht="15.75" outlineLevel="2">
      <c r="A114" s="73"/>
      <c r="B114" s="107"/>
      <c r="C114" s="108"/>
      <c r="D114" s="356" t="s">
        <v>588</v>
      </c>
      <c r="E114" s="231" t="s">
        <v>587</v>
      </c>
      <c r="F114" s="355">
        <v>2024</v>
      </c>
      <c r="G114" s="355">
        <v>2026</v>
      </c>
      <c r="H114" s="219" t="s">
        <v>199</v>
      </c>
      <c r="I114" s="227"/>
      <c r="J114" s="156"/>
      <c r="K114" s="156"/>
      <c r="L114" s="84">
        <f>SUM(L110:L112)</f>
        <v>0</v>
      </c>
      <c r="M114" s="84">
        <f>SUM(M110:M112)</f>
        <v>0</v>
      </c>
      <c r="N114" s="156"/>
      <c r="O114" s="156"/>
      <c r="P114" s="156"/>
      <c r="Q114" s="156"/>
      <c r="R114" s="84">
        <f>SUM(R110:R112)</f>
        <v>0</v>
      </c>
      <c r="S114" s="84">
        <f>SUM(S110:S112)</f>
        <v>0</v>
      </c>
      <c r="T114" s="84">
        <f>SUM(T110:T112)</f>
        <v>0</v>
      </c>
      <c r="U114" s="84">
        <f>SUM(U110:U112)</f>
        <v>0</v>
      </c>
      <c r="V114" s="156"/>
      <c r="W114" s="156"/>
      <c r="X114" s="156"/>
      <c r="Y114" s="84">
        <f>SUM(Y110:Y112)</f>
        <v>0</v>
      </c>
      <c r="Z114" s="156"/>
      <c r="AA114" s="156"/>
      <c r="AB114" s="84">
        <f>SUM(AB110:AB112)</f>
        <v>0</v>
      </c>
      <c r="AC114" s="84">
        <f>SUM(AC110:AC112)</f>
        <v>0</v>
      </c>
      <c r="AD114" s="84">
        <f>SUM(AD110:AD112)</f>
        <v>0</v>
      </c>
      <c r="AE114" s="84">
        <f>SUM(AE110:AE112)</f>
        <v>0</v>
      </c>
      <c r="AF114" s="84">
        <f>SUM(AF110:AF112)</f>
        <v>0</v>
      </c>
      <c r="AG114" s="156"/>
      <c r="AH114" s="156"/>
      <c r="AI114" s="156"/>
      <c r="AJ114" s="84">
        <f>SUM(AJ110:AJ112)</f>
        <v>0</v>
      </c>
      <c r="AK114" s="84">
        <f>SUM(AK110:AK112)</f>
        <v>0</v>
      </c>
      <c r="AL114" s="84">
        <f>SUM(AL110:AL112)</f>
        <v>0</v>
      </c>
      <c r="AM114" s="84">
        <f>SUM(AM110:AM112)</f>
        <v>0</v>
      </c>
      <c r="AN114" s="84">
        <f>SUM(AN110:AN112)</f>
        <v>0</v>
      </c>
      <c r="AO114" s="157"/>
      <c r="AP114" s="158"/>
      <c r="AQ114" s="84">
        <f t="shared" ref="AQ114:BB114" si="128">SUM(AQ110:AQ112)</f>
        <v>0</v>
      </c>
      <c r="AR114" s="84">
        <f t="shared" si="128"/>
        <v>0</v>
      </c>
      <c r="AS114" s="84">
        <f t="shared" si="128"/>
        <v>0</v>
      </c>
      <c r="AT114" s="84">
        <f t="shared" si="128"/>
        <v>0</v>
      </c>
      <c r="AU114" s="84">
        <f t="shared" si="128"/>
        <v>0</v>
      </c>
      <c r="AV114" s="84">
        <f t="shared" si="128"/>
        <v>0</v>
      </c>
      <c r="AW114" s="84">
        <f t="shared" si="128"/>
        <v>0</v>
      </c>
      <c r="AX114" s="84">
        <f t="shared" si="128"/>
        <v>0</v>
      </c>
      <c r="AY114" s="84">
        <f t="shared" si="128"/>
        <v>0</v>
      </c>
      <c r="AZ114" s="84">
        <f t="shared" si="128"/>
        <v>0</v>
      </c>
      <c r="BA114" s="84">
        <f t="shared" si="128"/>
        <v>0</v>
      </c>
      <c r="BB114" s="84">
        <f t="shared" si="128"/>
        <v>0</v>
      </c>
      <c r="BD114" s="322"/>
      <c r="BE114" s="322"/>
      <c r="BF114" s="322"/>
      <c r="BG114" s="322"/>
      <c r="BH114" s="322"/>
      <c r="BK114" s="322"/>
      <c r="BL114" s="322"/>
      <c r="BM114" s="322"/>
      <c r="BN114" s="322"/>
    </row>
    <row r="115" spans="1:66" s="28" customFormat="1" ht="52.9" customHeight="1" outlineLevel="2">
      <c r="A115" s="97"/>
      <c r="B115" s="179"/>
      <c r="C115" s="527" t="s">
        <v>589</v>
      </c>
      <c r="D115" s="527"/>
      <c r="E115" s="528"/>
      <c r="F115" s="177"/>
      <c r="G115" s="128"/>
      <c r="H115" s="98" t="s">
        <v>201</v>
      </c>
      <c r="I115" s="161"/>
      <c r="J115" s="161"/>
      <c r="K115" s="161"/>
      <c r="L115" s="162">
        <f>SUM(L125,L130,L134)</f>
        <v>0</v>
      </c>
      <c r="M115" s="162">
        <f>SUM(M125,M130,M134)</f>
        <v>0</v>
      </c>
      <c r="N115" s="161"/>
      <c r="O115" s="161"/>
      <c r="P115" s="161"/>
      <c r="Q115" s="161"/>
      <c r="R115" s="162">
        <f t="shared" ref="R115:U115" si="129">SUM(R125,R130,R134)</f>
        <v>0</v>
      </c>
      <c r="S115" s="162">
        <f t="shared" si="129"/>
        <v>0</v>
      </c>
      <c r="T115" s="162">
        <f t="shared" si="129"/>
        <v>0</v>
      </c>
      <c r="U115" s="162">
        <f t="shared" si="129"/>
        <v>0</v>
      </c>
      <c r="V115" s="161"/>
      <c r="W115" s="161"/>
      <c r="X115" s="161"/>
      <c r="Y115" s="162">
        <f>SUM(Y125,Y130,Y134)</f>
        <v>0</v>
      </c>
      <c r="Z115" s="162"/>
      <c r="AA115" s="162"/>
      <c r="AB115" s="162">
        <f t="shared" ref="AB115:AF115" si="130">SUM(AB125,AB130,AB134)</f>
        <v>0</v>
      </c>
      <c r="AC115" s="162">
        <f t="shared" si="130"/>
        <v>0</v>
      </c>
      <c r="AD115" s="162">
        <f t="shared" si="130"/>
        <v>0</v>
      </c>
      <c r="AE115" s="162">
        <f t="shared" si="130"/>
        <v>0</v>
      </c>
      <c r="AF115" s="162">
        <f t="shared" si="130"/>
        <v>0</v>
      </c>
      <c r="AG115" s="161"/>
      <c r="AH115" s="161"/>
      <c r="AI115" s="161"/>
      <c r="AJ115" s="162">
        <f t="shared" ref="AJ115:AN115" si="131">SUM(AJ125,AJ130,AJ134)</f>
        <v>0</v>
      </c>
      <c r="AK115" s="162">
        <f t="shared" si="131"/>
        <v>0</v>
      </c>
      <c r="AL115" s="162">
        <f t="shared" si="131"/>
        <v>0</v>
      </c>
      <c r="AM115" s="162">
        <f t="shared" si="131"/>
        <v>0</v>
      </c>
      <c r="AN115" s="162">
        <f t="shared" si="131"/>
        <v>0</v>
      </c>
      <c r="AO115" s="163"/>
      <c r="AP115" s="164"/>
      <c r="AQ115" s="162">
        <f t="shared" ref="AQ115:BB115" si="132">SUM(AQ125,AQ130,AQ134)</f>
        <v>0</v>
      </c>
      <c r="AR115" s="162">
        <f t="shared" si="132"/>
        <v>0</v>
      </c>
      <c r="AS115" s="162">
        <f t="shared" si="132"/>
        <v>0</v>
      </c>
      <c r="AT115" s="162">
        <f t="shared" si="132"/>
        <v>0</v>
      </c>
      <c r="AU115" s="162">
        <f t="shared" si="132"/>
        <v>0</v>
      </c>
      <c r="AV115" s="162">
        <f t="shared" si="132"/>
        <v>0</v>
      </c>
      <c r="AW115" s="162">
        <f t="shared" si="132"/>
        <v>0</v>
      </c>
      <c r="AX115" s="162">
        <f t="shared" si="132"/>
        <v>0</v>
      </c>
      <c r="AY115" s="162">
        <f t="shared" si="132"/>
        <v>0</v>
      </c>
      <c r="AZ115" s="162">
        <f t="shared" si="132"/>
        <v>0</v>
      </c>
      <c r="BA115" s="162">
        <f t="shared" si="132"/>
        <v>0</v>
      </c>
      <c r="BB115" s="162">
        <f t="shared" si="132"/>
        <v>0</v>
      </c>
      <c r="BK115" s="322"/>
      <c r="BL115" s="322"/>
      <c r="BM115" s="322"/>
      <c r="BN115" s="322"/>
    </row>
    <row r="116" spans="1:66" s="28" customFormat="1" ht="78.75" outlineLevel="2">
      <c r="A116" s="73"/>
      <c r="B116" s="107"/>
      <c r="C116" s="189"/>
      <c r="D116" s="335"/>
      <c r="E116" s="333"/>
      <c r="F116" s="334">
        <v>2024</v>
      </c>
      <c r="G116" s="334">
        <v>2026</v>
      </c>
      <c r="H116" s="70" t="s">
        <v>700</v>
      </c>
      <c r="I116" s="87"/>
      <c r="J116" s="83"/>
      <c r="K116" s="83"/>
      <c r="L116" s="82" t="str">
        <f>IF(I116&lt;&gt;0,((VLOOKUP(I116,'1. Standard_Cost'!$B$4:$D$9,2)+VLOOKUP(I116,'1. Standard_Cost'!$B$4:$D$9,3))*J116*K116),"0")</f>
        <v>0</v>
      </c>
      <c r="M116" s="82">
        <f>L116*'1. Standard_Cost'!$F$4</f>
        <v>0</v>
      </c>
      <c r="N116" s="83"/>
      <c r="O116" s="83"/>
      <c r="P116" s="83"/>
      <c r="Q116" s="83"/>
      <c r="R116" s="84">
        <f>'1. Standard_Cost'!$B$13*N116*P116</f>
        <v>0</v>
      </c>
      <c r="S116" s="84">
        <f>N116*O116*P116*'1. Standard_Cost'!$C$13</f>
        <v>0</v>
      </c>
      <c r="T116" s="84">
        <f>N116*P116*Q116*'1. Standard_Cost'!$D$13</f>
        <v>0</v>
      </c>
      <c r="U116" s="84">
        <f>N116*O116*'1. Standard_Cost'!$E$13</f>
        <v>0</v>
      </c>
      <c r="V116" s="83"/>
      <c r="W116" s="83"/>
      <c r="X116" s="83"/>
      <c r="Y116" s="84">
        <f>+V116*((X116*'1. Standard_Cost'!$B$17)+(W116*X116*'1. Standard_Cost'!$C$17))</f>
        <v>0</v>
      </c>
      <c r="Z116" s="83"/>
      <c r="AA116" s="83"/>
      <c r="AB116" s="84">
        <f>+Z116*'1. Standard_Cost'!$B$21+AA116*'1. Standard_Cost'!$C$21</f>
        <v>0</v>
      </c>
      <c r="AC116" s="85"/>
      <c r="AD116" s="86"/>
      <c r="AE116" s="84">
        <f>SUM(AD116,AC116,AB116,Y116,U116,T116,S116,R116)*'1. Standard_Cost'!$B$29</f>
        <v>0</v>
      </c>
      <c r="AF116" s="84">
        <f t="shared" ref="AF116:AF120" si="133">SUM(AE116,AD116,AC116,AB116,Y116,U116,T116,S116,R116)</f>
        <v>0</v>
      </c>
      <c r="AG116" s="83"/>
      <c r="AH116" s="83"/>
      <c r="AI116" s="83"/>
      <c r="AJ116" s="87"/>
      <c r="AK116" s="87"/>
      <c r="AL116" s="87"/>
      <c r="AM116" s="84">
        <f>AG116*'1. Standard_Cost'!$B$25+'Incremental_Cost Year 7'!AH116*'1. Standard_Cost'!$C$25+'Incremental_Cost Year 7'!AI116*'1. Standard_Cost'!$D$25+'Incremental_Cost Year 7'!AJ116+'Incremental_Cost Year 7'!AL116+AK116</f>
        <v>0</v>
      </c>
      <c r="AN116" s="84">
        <f>AM116*'1. Standard_Cost'!$C$29</f>
        <v>0</v>
      </c>
      <c r="AO116" s="87"/>
      <c r="AP116" s="160"/>
      <c r="AQ116" s="113">
        <f t="shared" ref="AQ116:AQ120" si="134">L116+M116</f>
        <v>0</v>
      </c>
      <c r="AR116" s="113">
        <f t="shared" ref="AR116:AR120" si="135">AF116</f>
        <v>0</v>
      </c>
      <c r="AS116" s="113">
        <f t="shared" ref="AS116:AS120" si="136">AM116+AN116</f>
        <v>0</v>
      </c>
      <c r="AT116" s="113">
        <f t="shared" ref="AT116:AT120" si="137">SUM(AQ116,AR116,AS116)</f>
        <v>0</v>
      </c>
      <c r="AU116" s="154"/>
      <c r="AV116" s="154"/>
      <c r="AW116" s="154"/>
      <c r="AX116" s="154"/>
      <c r="AY116" s="154"/>
      <c r="AZ116" s="154"/>
      <c r="BA116" s="154"/>
      <c r="BB116" s="155">
        <f t="shared" ref="BB116:BB120" si="138">SUM(AU116:BA116)-AT116</f>
        <v>0</v>
      </c>
      <c r="BD116" s="322"/>
      <c r="BE116" s="322"/>
      <c r="BF116" s="322"/>
      <c r="BG116" s="322"/>
      <c r="BH116" s="322"/>
      <c r="BK116" s="322"/>
      <c r="BL116" s="322"/>
      <c r="BM116" s="322"/>
      <c r="BN116" s="322"/>
    </row>
    <row r="117" spans="1:66" s="28" customFormat="1" ht="78.75" outlineLevel="2">
      <c r="A117" s="73"/>
      <c r="B117" s="107"/>
      <c r="C117" s="189"/>
      <c r="D117" s="335"/>
      <c r="E117" s="333"/>
      <c r="F117" s="334">
        <v>2024</v>
      </c>
      <c r="G117" s="334">
        <v>2024</v>
      </c>
      <c r="H117" s="67" t="s">
        <v>724</v>
      </c>
      <c r="I117" s="87"/>
      <c r="J117" s="83"/>
      <c r="K117" s="83"/>
      <c r="L117" s="82" t="str">
        <f>IF(I117&lt;&gt;0,((VLOOKUP(I117,'1. Standard_Cost'!$B$4:$D$9,2)+VLOOKUP(I117,'1. Standard_Cost'!$B$4:$D$9,3))*J117*K117),"0")</f>
        <v>0</v>
      </c>
      <c r="M117" s="82">
        <f>L117*'1. Standard_Cost'!$F$4</f>
        <v>0</v>
      </c>
      <c r="N117" s="83"/>
      <c r="O117" s="83"/>
      <c r="P117" s="83"/>
      <c r="Q117" s="83"/>
      <c r="R117" s="84">
        <f>'1. Standard_Cost'!$B$13*N117*P117</f>
        <v>0</v>
      </c>
      <c r="S117" s="84">
        <f>N117*O117*P117*'1. Standard_Cost'!$C$13</f>
        <v>0</v>
      </c>
      <c r="T117" s="84">
        <f>N117*P117*Q117*'1. Standard_Cost'!$D$13</f>
        <v>0</v>
      </c>
      <c r="U117" s="84">
        <f>N117*O117*'1. Standard_Cost'!$E$13</f>
        <v>0</v>
      </c>
      <c r="V117" s="83"/>
      <c r="W117" s="83"/>
      <c r="X117" s="83"/>
      <c r="Y117" s="84">
        <f>+V117*((X117*'1. Standard_Cost'!$B$17)+(W117*X117*'1. Standard_Cost'!$C$17))</f>
        <v>0</v>
      </c>
      <c r="Z117" s="83"/>
      <c r="AA117" s="83"/>
      <c r="AB117" s="84">
        <f>+Z117*'1. Standard_Cost'!$B$21+AA117*'1. Standard_Cost'!$C$21</f>
        <v>0</v>
      </c>
      <c r="AC117" s="85"/>
      <c r="AD117" s="86"/>
      <c r="AE117" s="84">
        <f>SUM(AD117,AC117,AB117,Y117,U117,T117,S117,R117)*'1. Standard_Cost'!$B$29</f>
        <v>0</v>
      </c>
      <c r="AF117" s="84">
        <f t="shared" ref="AF117" si="139">SUM(AE117,AD117,AC117,AB117,Y117,U117,T117,S117,R117)</f>
        <v>0</v>
      </c>
      <c r="AG117" s="83"/>
      <c r="AH117" s="83"/>
      <c r="AI117" s="83"/>
      <c r="AJ117" s="87"/>
      <c r="AK117" s="87"/>
      <c r="AL117" s="87"/>
      <c r="AM117" s="84">
        <f>AG117*'1. Standard_Cost'!$B$25+'Incremental_Cost Year 7'!AH117*'1. Standard_Cost'!$C$25+'Incremental_Cost Year 7'!AI117*'1. Standard_Cost'!$D$25+'Incremental_Cost Year 7'!AJ117+'Incremental_Cost Year 7'!AL117+AK117</f>
        <v>0</v>
      </c>
      <c r="AN117" s="84">
        <f>AM117*'1. Standard_Cost'!$C$29</f>
        <v>0</v>
      </c>
      <c r="AO117" s="87"/>
      <c r="AP117" s="160"/>
      <c r="AQ117" s="113">
        <f t="shared" ref="AQ117" si="140">L117+M117</f>
        <v>0</v>
      </c>
      <c r="AR117" s="113">
        <f t="shared" ref="AR117" si="141">AF117</f>
        <v>0</v>
      </c>
      <c r="AS117" s="113">
        <f t="shared" ref="AS117" si="142">AM117+AN117</f>
        <v>0</v>
      </c>
      <c r="AT117" s="113">
        <f t="shared" ref="AT117" si="143">SUM(AQ117,AR117,AS117)</f>
        <v>0</v>
      </c>
      <c r="AU117" s="154"/>
      <c r="AV117" s="154"/>
      <c r="AW117" s="154"/>
      <c r="AX117" s="154"/>
      <c r="AY117" s="154"/>
      <c r="AZ117" s="154"/>
      <c r="BA117" s="154"/>
      <c r="BB117" s="155">
        <f t="shared" ref="BB117" si="144">SUM(AU117:BA117)-AT117</f>
        <v>0</v>
      </c>
      <c r="BD117" s="322"/>
      <c r="BE117" s="322"/>
      <c r="BF117" s="322"/>
      <c r="BG117" s="322"/>
      <c r="BH117" s="322"/>
      <c r="BK117" s="322"/>
      <c r="BL117" s="322"/>
      <c r="BM117" s="322"/>
      <c r="BN117" s="322"/>
    </row>
    <row r="118" spans="1:66" s="28" customFormat="1" ht="94.5" outlineLevel="2">
      <c r="A118" s="73"/>
      <c r="B118" s="107"/>
      <c r="C118" s="189"/>
      <c r="D118" s="335"/>
      <c r="E118" s="333"/>
      <c r="F118" s="334">
        <v>2024</v>
      </c>
      <c r="G118" s="334">
        <v>2026</v>
      </c>
      <c r="H118" s="70" t="s">
        <v>701</v>
      </c>
      <c r="I118" s="87"/>
      <c r="J118" s="83"/>
      <c r="K118" s="83"/>
      <c r="L118" s="82" t="str">
        <f>IF(I118&lt;&gt;0,((VLOOKUP(I118,'1. Standard_Cost'!$B$4:$D$9,2)+VLOOKUP(I118,'1. Standard_Cost'!$B$4:$D$9,3))*J118*K118),"0")</f>
        <v>0</v>
      </c>
      <c r="M118" s="82">
        <f>L118*'1. Standard_Cost'!$F$4</f>
        <v>0</v>
      </c>
      <c r="N118" s="83"/>
      <c r="O118" s="83"/>
      <c r="P118" s="83"/>
      <c r="Q118" s="83"/>
      <c r="R118" s="84">
        <f>'1. Standard_Cost'!$B$13*N118*P118</f>
        <v>0</v>
      </c>
      <c r="S118" s="84">
        <f>N118*O118*P118*'1. Standard_Cost'!$C$13</f>
        <v>0</v>
      </c>
      <c r="T118" s="84">
        <f>N118*P118*Q118*'1. Standard_Cost'!$D$13</f>
        <v>0</v>
      </c>
      <c r="U118" s="84">
        <f>N118*O118*'1. Standard_Cost'!$E$13</f>
        <v>0</v>
      </c>
      <c r="V118" s="83"/>
      <c r="W118" s="83"/>
      <c r="X118" s="83"/>
      <c r="Y118" s="84">
        <f>+V118*((X118*'1. Standard_Cost'!$B$17)+(W118*X118*'1. Standard_Cost'!$C$17))</f>
        <v>0</v>
      </c>
      <c r="Z118" s="83"/>
      <c r="AA118" s="83"/>
      <c r="AB118" s="84">
        <f>+Z118*'1. Standard_Cost'!$B$21+AA118*'1. Standard_Cost'!$C$21</f>
        <v>0</v>
      </c>
      <c r="AC118" s="85"/>
      <c r="AD118" s="86"/>
      <c r="AE118" s="84">
        <f>SUM(AD118,AC118,AB118,Y118,U118,T118,S118,R118)*'1. Standard_Cost'!$B$29</f>
        <v>0</v>
      </c>
      <c r="AF118" s="84">
        <f t="shared" si="133"/>
        <v>0</v>
      </c>
      <c r="AG118" s="83"/>
      <c r="AH118" s="83"/>
      <c r="AI118" s="83"/>
      <c r="AJ118" s="87"/>
      <c r="AK118" s="87"/>
      <c r="AL118" s="87"/>
      <c r="AM118" s="84">
        <f>AG118*'1. Standard_Cost'!$B$25+'Incremental_Cost Year 7'!AH118*'1. Standard_Cost'!$C$25+'Incremental_Cost Year 7'!AI118*'1. Standard_Cost'!$D$25+'Incremental_Cost Year 7'!AJ118+'Incremental_Cost Year 7'!AL118+AK118</f>
        <v>0</v>
      </c>
      <c r="AN118" s="84">
        <f>AM118*'1. Standard_Cost'!$C$29</f>
        <v>0</v>
      </c>
      <c r="AO118" s="87"/>
      <c r="AP118" s="160"/>
      <c r="AQ118" s="113">
        <f t="shared" si="134"/>
        <v>0</v>
      </c>
      <c r="AR118" s="113">
        <f t="shared" si="135"/>
        <v>0</v>
      </c>
      <c r="AS118" s="113">
        <f t="shared" si="136"/>
        <v>0</v>
      </c>
      <c r="AT118" s="113">
        <f t="shared" si="137"/>
        <v>0</v>
      </c>
      <c r="AU118" s="154"/>
      <c r="AV118" s="154"/>
      <c r="AW118" s="154"/>
      <c r="AX118" s="154"/>
      <c r="AY118" s="154"/>
      <c r="AZ118" s="154"/>
      <c r="BA118" s="154"/>
      <c r="BB118" s="155">
        <f t="shared" si="138"/>
        <v>0</v>
      </c>
      <c r="BD118" s="322"/>
      <c r="BE118" s="322"/>
      <c r="BF118" s="322"/>
      <c r="BG118" s="322"/>
      <c r="BH118" s="322"/>
      <c r="BK118" s="322"/>
      <c r="BL118" s="322"/>
      <c r="BM118" s="322"/>
      <c r="BN118" s="322"/>
    </row>
    <row r="119" spans="1:66" s="28" customFormat="1" ht="78.75" outlineLevel="2">
      <c r="A119" s="73"/>
      <c r="B119" s="107"/>
      <c r="C119" s="189"/>
      <c r="D119" s="335"/>
      <c r="E119" s="333"/>
      <c r="F119" s="334">
        <v>2024</v>
      </c>
      <c r="G119" s="334">
        <v>2026</v>
      </c>
      <c r="H119" s="70" t="s">
        <v>702</v>
      </c>
      <c r="I119" s="87"/>
      <c r="J119" s="83"/>
      <c r="K119" s="83"/>
      <c r="L119" s="82" t="str">
        <f>IF(I119&lt;&gt;0,((VLOOKUP(I119,'1. Standard_Cost'!$B$4:$D$9,2)+VLOOKUP(I119,'1. Standard_Cost'!$B$4:$D$9,3))*J119*K119),"0")</f>
        <v>0</v>
      </c>
      <c r="M119" s="82">
        <f>L119*'1. Standard_Cost'!$F$4</f>
        <v>0</v>
      </c>
      <c r="N119" s="83"/>
      <c r="O119" s="83"/>
      <c r="P119" s="83"/>
      <c r="Q119" s="83"/>
      <c r="R119" s="84">
        <f>'1. Standard_Cost'!$B$13*N119*P119</f>
        <v>0</v>
      </c>
      <c r="S119" s="84">
        <f>N119*O119*P119*'1. Standard_Cost'!$C$13</f>
        <v>0</v>
      </c>
      <c r="T119" s="84">
        <f>N119*P119*Q119*'1. Standard_Cost'!$D$13</f>
        <v>0</v>
      </c>
      <c r="U119" s="84">
        <f>N119*O119*'1. Standard_Cost'!$E$13</f>
        <v>0</v>
      </c>
      <c r="V119" s="83"/>
      <c r="W119" s="83"/>
      <c r="X119" s="83"/>
      <c r="Y119" s="84">
        <f>+V119*((X119*'1. Standard_Cost'!$B$17)+(W119*X119*'1. Standard_Cost'!$C$17))</f>
        <v>0</v>
      </c>
      <c r="Z119" s="83"/>
      <c r="AA119" s="83"/>
      <c r="AB119" s="84">
        <f>+Z119*'1. Standard_Cost'!$B$21+AA119*'1. Standard_Cost'!$C$21</f>
        <v>0</v>
      </c>
      <c r="AC119" s="85"/>
      <c r="AD119" s="86"/>
      <c r="AE119" s="84">
        <f>SUM(AD119,AC119,AB119,Y119,U119,T119,S119,R119)*'1. Standard_Cost'!$B$29</f>
        <v>0</v>
      </c>
      <c r="AF119" s="84">
        <f t="shared" si="133"/>
        <v>0</v>
      </c>
      <c r="AG119" s="83"/>
      <c r="AH119" s="83"/>
      <c r="AI119" s="83"/>
      <c r="AJ119" s="87"/>
      <c r="AK119" s="87"/>
      <c r="AL119" s="87"/>
      <c r="AM119" s="84">
        <f>AG119*'1. Standard_Cost'!$B$25+'Incremental_Cost Year 7'!AH119*'1. Standard_Cost'!$C$25+'Incremental_Cost Year 7'!AI119*'1. Standard_Cost'!$D$25+'Incremental_Cost Year 7'!AJ119+'Incremental_Cost Year 7'!AL119+AK119</f>
        <v>0</v>
      </c>
      <c r="AN119" s="84">
        <f>AM119*'1. Standard_Cost'!$C$29</f>
        <v>0</v>
      </c>
      <c r="AO119" s="87"/>
      <c r="AP119" s="160"/>
      <c r="AQ119" s="113">
        <f t="shared" si="134"/>
        <v>0</v>
      </c>
      <c r="AR119" s="113">
        <f t="shared" si="135"/>
        <v>0</v>
      </c>
      <c r="AS119" s="113">
        <f t="shared" si="136"/>
        <v>0</v>
      </c>
      <c r="AT119" s="113">
        <f t="shared" si="137"/>
        <v>0</v>
      </c>
      <c r="AU119" s="154"/>
      <c r="AV119" s="154"/>
      <c r="AW119" s="154"/>
      <c r="AX119" s="154"/>
      <c r="AY119" s="154"/>
      <c r="AZ119" s="154"/>
      <c r="BA119" s="154"/>
      <c r="BB119" s="336">
        <f t="shared" si="138"/>
        <v>0</v>
      </c>
      <c r="BD119" s="322"/>
      <c r="BE119" s="322"/>
      <c r="BF119" s="322"/>
      <c r="BG119" s="322"/>
      <c r="BH119" s="322"/>
      <c r="BK119" s="322"/>
      <c r="BL119" s="322"/>
      <c r="BM119" s="322"/>
      <c r="BN119" s="322"/>
    </row>
    <row r="120" spans="1:66" s="28" customFormat="1" ht="110.25" outlineLevel="2">
      <c r="A120" s="73"/>
      <c r="B120" s="107"/>
      <c r="C120" s="189"/>
      <c r="D120" s="193"/>
      <c r="E120" s="187"/>
      <c r="F120" s="334">
        <v>2024</v>
      </c>
      <c r="G120" s="334">
        <v>2026</v>
      </c>
      <c r="H120" s="70" t="s">
        <v>703</v>
      </c>
      <c r="I120" s="87"/>
      <c r="J120" s="249"/>
      <c r="K120" s="83"/>
      <c r="L120" s="82" t="str">
        <f>IF(I120&lt;&gt;0,((VLOOKUP(I120,'1. Standard_Cost'!$B$4:$D$9,2)+VLOOKUP(I120,'1. Standard_Cost'!$B$4:$D$9,3))*J120*K120),"0")</f>
        <v>0</v>
      </c>
      <c r="M120" s="82">
        <f>L120*'1. Standard_Cost'!$F$4</f>
        <v>0</v>
      </c>
      <c r="N120" s="83"/>
      <c r="O120" s="83"/>
      <c r="P120" s="83"/>
      <c r="Q120" s="83"/>
      <c r="R120" s="84">
        <f>'1. Standard_Cost'!$B$13*N120*P120</f>
        <v>0</v>
      </c>
      <c r="S120" s="84">
        <f>N120*O120*P120*'1. Standard_Cost'!$C$13</f>
        <v>0</v>
      </c>
      <c r="T120" s="84">
        <f>N120*P120*Q120*'1. Standard_Cost'!$D$13</f>
        <v>0</v>
      </c>
      <c r="U120" s="84">
        <f>N120*O120*'1. Standard_Cost'!$E$13</f>
        <v>0</v>
      </c>
      <c r="V120" s="83"/>
      <c r="W120" s="83"/>
      <c r="X120" s="83"/>
      <c r="Y120" s="84">
        <f>+V120*((X120*'1. Standard_Cost'!$B$17)+(W120*X120*'1. Standard_Cost'!$C$17))</f>
        <v>0</v>
      </c>
      <c r="Z120" s="83"/>
      <c r="AA120" s="83"/>
      <c r="AB120" s="84">
        <f>+Z120*'1. Standard_Cost'!$B$21+AA120*'1. Standard_Cost'!$C$21</f>
        <v>0</v>
      </c>
      <c r="AC120" s="85"/>
      <c r="AD120" s="86"/>
      <c r="AE120" s="84">
        <f>SUM(AD120,AC120,AB120,Y120,U120,T120,S120,R120)*'1. Standard_Cost'!$B$29</f>
        <v>0</v>
      </c>
      <c r="AF120" s="84">
        <f t="shared" si="133"/>
        <v>0</v>
      </c>
      <c r="AG120" s="83"/>
      <c r="AH120" s="83"/>
      <c r="AI120" s="83"/>
      <c r="AJ120" s="87"/>
      <c r="AK120" s="87"/>
      <c r="AL120" s="87"/>
      <c r="AM120" s="84">
        <f>AG120*'1. Standard_Cost'!$B$25+'Incremental_Cost Year 7'!AH120*'1. Standard_Cost'!$C$25+'Incremental_Cost Year 7'!AI120*'1. Standard_Cost'!$D$25+'Incremental_Cost Year 7'!AJ120+'Incremental_Cost Year 7'!AL120+AK120</f>
        <v>0</v>
      </c>
      <c r="AN120" s="84">
        <f>AM120*'1. Standard_Cost'!$C$29</f>
        <v>0</v>
      </c>
      <c r="AO120" s="87"/>
      <c r="AP120" s="160"/>
      <c r="AQ120" s="113">
        <f t="shared" si="134"/>
        <v>0</v>
      </c>
      <c r="AR120" s="113">
        <f t="shared" si="135"/>
        <v>0</v>
      </c>
      <c r="AS120" s="113">
        <f t="shared" si="136"/>
        <v>0</v>
      </c>
      <c r="AT120" s="113">
        <f t="shared" si="137"/>
        <v>0</v>
      </c>
      <c r="AU120" s="154"/>
      <c r="AV120" s="154"/>
      <c r="AW120" s="154"/>
      <c r="AX120" s="154"/>
      <c r="AY120" s="154"/>
      <c r="AZ120" s="154"/>
      <c r="BA120" s="154"/>
      <c r="BB120" s="336">
        <f t="shared" si="138"/>
        <v>0</v>
      </c>
      <c r="BD120" s="322"/>
      <c r="BE120" s="322"/>
      <c r="BF120" s="322"/>
      <c r="BG120" s="322"/>
      <c r="BH120" s="322"/>
      <c r="BK120" s="322"/>
      <c r="BL120" s="322"/>
      <c r="BM120" s="322"/>
      <c r="BN120" s="322"/>
    </row>
    <row r="121" spans="1:66" s="28" customFormat="1" ht="110.25" outlineLevel="2">
      <c r="A121" s="73"/>
      <c r="B121" s="107"/>
      <c r="C121" s="189"/>
      <c r="D121" s="193"/>
      <c r="E121" s="187"/>
      <c r="F121" s="334">
        <v>2024</v>
      </c>
      <c r="G121" s="334">
        <v>2026</v>
      </c>
      <c r="H121" s="67" t="s">
        <v>704</v>
      </c>
      <c r="I121" s="87"/>
      <c r="J121" s="249"/>
      <c r="K121" s="83"/>
      <c r="L121" s="82" t="str">
        <f>IF(I121&lt;&gt;0,((VLOOKUP(I121,'1. Standard_Cost'!$B$4:$D$9,2)+VLOOKUP(I121,'1. Standard_Cost'!$B$4:$D$9,3))*J121*K121),"0")</f>
        <v>0</v>
      </c>
      <c r="M121" s="82">
        <f>L121*'1. Standard_Cost'!$F$4</f>
        <v>0</v>
      </c>
      <c r="N121" s="83"/>
      <c r="O121" s="83"/>
      <c r="P121" s="83"/>
      <c r="Q121" s="83"/>
      <c r="R121" s="84">
        <f>'1. Standard_Cost'!$B$13*N121*P121</f>
        <v>0</v>
      </c>
      <c r="S121" s="84">
        <f>N121*O121*P121*'1. Standard_Cost'!$C$13</f>
        <v>0</v>
      </c>
      <c r="T121" s="84">
        <f>N121*P121*Q121*'1. Standard_Cost'!$D$13</f>
        <v>0</v>
      </c>
      <c r="U121" s="84">
        <f>N121*O121*'1. Standard_Cost'!$E$13</f>
        <v>0</v>
      </c>
      <c r="V121" s="83"/>
      <c r="W121" s="83"/>
      <c r="X121" s="83"/>
      <c r="Y121" s="84">
        <f>+V121*((X121*'1. Standard_Cost'!$B$17)+(W121*X121*'1. Standard_Cost'!$C$17))</f>
        <v>0</v>
      </c>
      <c r="Z121" s="83"/>
      <c r="AA121" s="83"/>
      <c r="AB121" s="84">
        <f>+Z121*'1. Standard_Cost'!$B$21+AA121*'1. Standard_Cost'!$C$21</f>
        <v>0</v>
      </c>
      <c r="AC121" s="85"/>
      <c r="AD121" s="86"/>
      <c r="AE121" s="84">
        <f>SUM(AD121,AC121,AB121,Y121,U121,T121,S121,R121)*'1. Standard_Cost'!$B$29</f>
        <v>0</v>
      </c>
      <c r="AF121" s="84">
        <f>SUM(AE121,AD121,AC121,AB121,Y121,U121,T121,S121,R121)</f>
        <v>0</v>
      </c>
      <c r="AG121" s="83"/>
      <c r="AH121" s="83"/>
      <c r="AI121" s="83"/>
      <c r="AJ121" s="87"/>
      <c r="AK121" s="87"/>
      <c r="AL121" s="87"/>
      <c r="AM121" s="84">
        <f>AG121*'1. Standard_Cost'!$B$25+'Incremental_Cost Year 7'!AH121*'1. Standard_Cost'!$C$25+'Incremental_Cost Year 7'!AI121*'1. Standard_Cost'!$D$25+'Incremental_Cost Year 7'!AJ121+'Incremental_Cost Year 7'!AL121+AK121</f>
        <v>0</v>
      </c>
      <c r="AN121" s="84">
        <f>AM121*'1. Standard_Cost'!$C$29</f>
        <v>0</v>
      </c>
      <c r="AO121" s="87"/>
      <c r="AP121" s="160"/>
      <c r="AQ121" s="113">
        <f>L121+M121</f>
        <v>0</v>
      </c>
      <c r="AR121" s="113">
        <f>AF121</f>
        <v>0</v>
      </c>
      <c r="AS121" s="113">
        <f>AM121+AN121</f>
        <v>0</v>
      </c>
      <c r="AT121" s="113">
        <f>SUM(AQ121,AR121,AS121)</f>
        <v>0</v>
      </c>
      <c r="AU121" s="154"/>
      <c r="AV121" s="154"/>
      <c r="AW121" s="154"/>
      <c r="AX121" s="154"/>
      <c r="AY121" s="154"/>
      <c r="AZ121" s="154"/>
      <c r="BA121" s="154"/>
      <c r="BB121" s="336">
        <f>SUM(AU121:BA121)-AT121</f>
        <v>0</v>
      </c>
      <c r="BD121" s="322"/>
      <c r="BE121" s="322"/>
      <c r="BF121" s="322"/>
      <c r="BG121" s="322"/>
      <c r="BH121" s="322"/>
      <c r="BK121" s="322"/>
      <c r="BL121" s="322"/>
      <c r="BM121" s="322"/>
      <c r="BN121" s="322"/>
    </row>
    <row r="122" spans="1:66" s="28" customFormat="1" ht="105" outlineLevel="2">
      <c r="A122" s="73"/>
      <c r="B122" s="107"/>
      <c r="C122" s="189"/>
      <c r="D122" s="193"/>
      <c r="E122" s="187"/>
      <c r="F122" s="334">
        <v>2024</v>
      </c>
      <c r="G122" s="334">
        <v>2026</v>
      </c>
      <c r="H122" s="345" t="s">
        <v>705</v>
      </c>
      <c r="I122" s="87"/>
      <c r="J122" s="249"/>
      <c r="K122" s="83"/>
      <c r="L122" s="82" t="str">
        <f>IF(I122&lt;&gt;0,((VLOOKUP(I122,'1. Standard_Cost'!$B$4:$D$9,2)+VLOOKUP(I122,'1. Standard_Cost'!$B$4:$D$9,3))*J122*K122),"0")</f>
        <v>0</v>
      </c>
      <c r="M122" s="82">
        <f>L122*'1. Standard_Cost'!$F$4</f>
        <v>0</v>
      </c>
      <c r="N122" s="83"/>
      <c r="O122" s="83"/>
      <c r="P122" s="83"/>
      <c r="Q122" s="83"/>
      <c r="R122" s="84">
        <f>'1. Standard_Cost'!$B$13*N122*P122</f>
        <v>0</v>
      </c>
      <c r="S122" s="84">
        <f>N122*O122*P122*'1. Standard_Cost'!$C$13</f>
        <v>0</v>
      </c>
      <c r="T122" s="84">
        <f>N122*P122*Q122*'1. Standard_Cost'!$D$13</f>
        <v>0</v>
      </c>
      <c r="U122" s="84">
        <f>N122*O122*'1. Standard_Cost'!$E$13</f>
        <v>0</v>
      </c>
      <c r="V122" s="83"/>
      <c r="W122" s="83"/>
      <c r="X122" s="83"/>
      <c r="Y122" s="84">
        <f>+V122*((X122*'1. Standard_Cost'!$B$17)+(W122*X122*'1. Standard_Cost'!$C$17))</f>
        <v>0</v>
      </c>
      <c r="Z122" s="83"/>
      <c r="AA122" s="83"/>
      <c r="AB122" s="84">
        <f>+Z122*'1. Standard_Cost'!$B$21+AA122*'1. Standard_Cost'!$C$21</f>
        <v>0</v>
      </c>
      <c r="AC122" s="85"/>
      <c r="AD122" s="86"/>
      <c r="AE122" s="84">
        <f>SUM(AD122,AC122,AB122,Y122,U122,T122,S122,R122)*'1. Standard_Cost'!$B$29</f>
        <v>0</v>
      </c>
      <c r="AF122" s="84">
        <f t="shared" ref="AF122:AF124" si="145">SUM(AE122,AD122,AC122,AB122,Y122,U122,T122,S122,R122)</f>
        <v>0</v>
      </c>
      <c r="AG122" s="83"/>
      <c r="AH122" s="83"/>
      <c r="AI122" s="83"/>
      <c r="AJ122" s="87"/>
      <c r="AK122" s="87"/>
      <c r="AL122" s="87"/>
      <c r="AM122" s="84">
        <f>AG122*'1. Standard_Cost'!$B$25+'Incremental_Cost Year 7'!AH122*'1. Standard_Cost'!$C$25+'Incremental_Cost Year 7'!AI122*'1. Standard_Cost'!$D$25+'Incremental_Cost Year 7'!AJ122+'Incremental_Cost Year 7'!AL122+AK122</f>
        <v>0</v>
      </c>
      <c r="AN122" s="84">
        <f>AM122*'1. Standard_Cost'!$C$29</f>
        <v>0</v>
      </c>
      <c r="AO122" s="87"/>
      <c r="AP122" s="160"/>
      <c r="AQ122" s="113">
        <f t="shared" ref="AQ122:AQ124" si="146">L122+M122</f>
        <v>0</v>
      </c>
      <c r="AR122" s="113">
        <f t="shared" ref="AR122:AR124" si="147">AF122</f>
        <v>0</v>
      </c>
      <c r="AS122" s="113">
        <f t="shared" ref="AS122:AS124" si="148">AM122+AN122</f>
        <v>0</v>
      </c>
      <c r="AT122" s="113">
        <f t="shared" ref="AT122:AT124" si="149">SUM(AQ122,AR122,AS122)</f>
        <v>0</v>
      </c>
      <c r="AU122" s="154"/>
      <c r="AV122" s="154"/>
      <c r="AW122" s="154"/>
      <c r="AX122" s="154"/>
      <c r="AY122" s="154"/>
      <c r="AZ122" s="154"/>
      <c r="BA122" s="154"/>
      <c r="BB122" s="336">
        <f t="shared" ref="BB122:BB124" si="150">SUM(AU122:BA122)-AT122</f>
        <v>0</v>
      </c>
      <c r="BD122" s="322"/>
      <c r="BE122" s="322"/>
      <c r="BF122" s="322"/>
      <c r="BG122" s="322"/>
      <c r="BH122" s="322"/>
      <c r="BK122" s="322"/>
      <c r="BL122" s="322"/>
      <c r="BM122" s="322"/>
      <c r="BN122" s="322"/>
    </row>
    <row r="123" spans="1:66" s="28" customFormat="1" ht="15.75" outlineLevel="2">
      <c r="A123" s="73"/>
      <c r="B123" s="107"/>
      <c r="C123" s="189"/>
      <c r="D123" s="193"/>
      <c r="E123" s="187"/>
      <c r="F123" s="334">
        <v>2024</v>
      </c>
      <c r="G123" s="334">
        <v>2026</v>
      </c>
      <c r="H123" s="345" t="s">
        <v>706</v>
      </c>
      <c r="I123" s="87"/>
      <c r="J123" s="249"/>
      <c r="K123" s="83"/>
      <c r="L123" s="82" t="str">
        <f>IF(I123&lt;&gt;0,((VLOOKUP(I123,'1. Standard_Cost'!$B$4:$D$9,2)+VLOOKUP(I123,'1. Standard_Cost'!$B$4:$D$9,3))*J123*K123),"0")</f>
        <v>0</v>
      </c>
      <c r="M123" s="82">
        <f>L123*'1. Standard_Cost'!$F$4</f>
        <v>0</v>
      </c>
      <c r="N123" s="83"/>
      <c r="O123" s="83"/>
      <c r="P123" s="83"/>
      <c r="Q123" s="83"/>
      <c r="R123" s="84">
        <f>'1. Standard_Cost'!$B$13*N123*P123</f>
        <v>0</v>
      </c>
      <c r="S123" s="84">
        <f>N123*O123*P123*'1. Standard_Cost'!$C$13</f>
        <v>0</v>
      </c>
      <c r="T123" s="84">
        <f>N123*P123*Q123*'1. Standard_Cost'!$D$13</f>
        <v>0</v>
      </c>
      <c r="U123" s="84">
        <f>N123*O123*'1. Standard_Cost'!$E$13</f>
        <v>0</v>
      </c>
      <c r="V123" s="83"/>
      <c r="W123" s="83"/>
      <c r="X123" s="83"/>
      <c r="Y123" s="84">
        <f>+V123*((X123*'1. Standard_Cost'!$B$17)+(W123*X123*'1. Standard_Cost'!$C$17))</f>
        <v>0</v>
      </c>
      <c r="Z123" s="83"/>
      <c r="AA123" s="83"/>
      <c r="AB123" s="84">
        <f>+Z123*'1. Standard_Cost'!$B$21+AA123*'1. Standard_Cost'!$C$21</f>
        <v>0</v>
      </c>
      <c r="AC123" s="85"/>
      <c r="AD123" s="86"/>
      <c r="AE123" s="84">
        <f>SUM(AD123,AC123,AB123,Y123,U123,T123,S123,R123)*'1. Standard_Cost'!$B$29</f>
        <v>0</v>
      </c>
      <c r="AF123" s="84">
        <f t="shared" si="145"/>
        <v>0</v>
      </c>
      <c r="AG123" s="83"/>
      <c r="AH123" s="83"/>
      <c r="AI123" s="83"/>
      <c r="AJ123" s="87"/>
      <c r="AK123" s="87"/>
      <c r="AL123" s="87"/>
      <c r="AM123" s="84">
        <f>AG123*'1. Standard_Cost'!$B$25+'Incremental_Cost Year 7'!AH123*'1. Standard_Cost'!$C$25+'Incremental_Cost Year 7'!AI123*'1. Standard_Cost'!$D$25+'Incremental_Cost Year 7'!AJ123+'Incremental_Cost Year 7'!AL123+AK123</f>
        <v>0</v>
      </c>
      <c r="AN123" s="84">
        <f>AM123*'1. Standard_Cost'!$C$29</f>
        <v>0</v>
      </c>
      <c r="AO123" s="87"/>
      <c r="AP123" s="160"/>
      <c r="AQ123" s="113">
        <f t="shared" si="146"/>
        <v>0</v>
      </c>
      <c r="AR123" s="113">
        <f t="shared" si="147"/>
        <v>0</v>
      </c>
      <c r="AS123" s="113">
        <f t="shared" si="148"/>
        <v>0</v>
      </c>
      <c r="AT123" s="113">
        <f t="shared" si="149"/>
        <v>0</v>
      </c>
      <c r="AU123" s="154"/>
      <c r="AV123" s="154"/>
      <c r="AW123" s="154"/>
      <c r="AX123" s="154"/>
      <c r="AY123" s="154"/>
      <c r="AZ123" s="154"/>
      <c r="BA123" s="154"/>
      <c r="BB123" s="336">
        <f t="shared" si="150"/>
        <v>0</v>
      </c>
      <c r="BD123" s="322"/>
      <c r="BE123" s="322"/>
      <c r="BF123" s="322"/>
      <c r="BG123" s="322"/>
      <c r="BH123" s="322"/>
      <c r="BK123" s="322"/>
      <c r="BL123" s="322"/>
      <c r="BM123" s="322"/>
      <c r="BN123" s="322"/>
    </row>
    <row r="124" spans="1:66" s="28" customFormat="1" ht="78.75" outlineLevel="2">
      <c r="A124" s="73"/>
      <c r="B124" s="107"/>
      <c r="C124" s="189"/>
      <c r="D124" s="193"/>
      <c r="E124" s="187"/>
      <c r="F124" s="334">
        <v>2024</v>
      </c>
      <c r="G124" s="334">
        <v>2026</v>
      </c>
      <c r="H124" s="67" t="s">
        <v>707</v>
      </c>
      <c r="I124" s="87"/>
      <c r="J124" s="249"/>
      <c r="K124" s="83"/>
      <c r="L124" s="82" t="str">
        <f>IF(I124&lt;&gt;0,((VLOOKUP(I124,'1. Standard_Cost'!$B$4:$D$9,2)+VLOOKUP(I124,'1. Standard_Cost'!$B$4:$D$9,3))*J124*K124),"0")</f>
        <v>0</v>
      </c>
      <c r="M124" s="82">
        <f>L124*'1. Standard_Cost'!$F$4</f>
        <v>0</v>
      </c>
      <c r="N124" s="83"/>
      <c r="O124" s="83"/>
      <c r="P124" s="83"/>
      <c r="Q124" s="83"/>
      <c r="R124" s="84">
        <f>'1. Standard_Cost'!$B$13*N124*P124</f>
        <v>0</v>
      </c>
      <c r="S124" s="84">
        <f>N124*O124*P124*'1. Standard_Cost'!$C$13</f>
        <v>0</v>
      </c>
      <c r="T124" s="84">
        <f>N124*P124*Q124*'1. Standard_Cost'!$D$13</f>
        <v>0</v>
      </c>
      <c r="U124" s="84">
        <f>N124*O124*'1. Standard_Cost'!$E$13</f>
        <v>0</v>
      </c>
      <c r="V124" s="83"/>
      <c r="W124" s="83"/>
      <c r="X124" s="83"/>
      <c r="Y124" s="84">
        <f>+V124*((X124*'1. Standard_Cost'!$B$17)+(W124*X124*'1. Standard_Cost'!$C$17))</f>
        <v>0</v>
      </c>
      <c r="Z124" s="83"/>
      <c r="AA124" s="83"/>
      <c r="AB124" s="84">
        <f>+Z124*'1. Standard_Cost'!$B$21+AA124*'1. Standard_Cost'!$C$21</f>
        <v>0</v>
      </c>
      <c r="AC124" s="85"/>
      <c r="AD124" s="86"/>
      <c r="AE124" s="84">
        <f>SUM(AD124,AC124,AB124,Y124,U124,T124,S124,R124)*'1. Standard_Cost'!$B$29</f>
        <v>0</v>
      </c>
      <c r="AF124" s="84">
        <f t="shared" si="145"/>
        <v>0</v>
      </c>
      <c r="AG124" s="83"/>
      <c r="AH124" s="83"/>
      <c r="AI124" s="83"/>
      <c r="AJ124" s="87"/>
      <c r="AK124" s="87"/>
      <c r="AL124" s="87"/>
      <c r="AM124" s="84">
        <f>AG124*'1. Standard_Cost'!$B$25+'Incremental_Cost Year 7'!AH124*'1. Standard_Cost'!$C$25+'Incremental_Cost Year 7'!AI124*'1. Standard_Cost'!$D$25+'Incremental_Cost Year 7'!AJ124+'Incremental_Cost Year 7'!AL124+AK124</f>
        <v>0</v>
      </c>
      <c r="AN124" s="84">
        <f>AM124*'1. Standard_Cost'!$C$29</f>
        <v>0</v>
      </c>
      <c r="AO124" s="87"/>
      <c r="AP124" s="160"/>
      <c r="AQ124" s="113">
        <f t="shared" si="146"/>
        <v>0</v>
      </c>
      <c r="AR124" s="113">
        <f t="shared" si="147"/>
        <v>0</v>
      </c>
      <c r="AS124" s="113">
        <f t="shared" si="148"/>
        <v>0</v>
      </c>
      <c r="AT124" s="113">
        <f t="shared" si="149"/>
        <v>0</v>
      </c>
      <c r="AU124" s="154"/>
      <c r="AV124" s="154"/>
      <c r="AW124" s="154"/>
      <c r="AX124" s="154"/>
      <c r="AY124" s="154"/>
      <c r="AZ124" s="154"/>
      <c r="BA124" s="154"/>
      <c r="BB124" s="336">
        <f t="shared" si="150"/>
        <v>0</v>
      </c>
      <c r="BD124" s="322"/>
      <c r="BE124" s="322"/>
      <c r="BF124" s="322"/>
      <c r="BG124" s="322"/>
      <c r="BH124" s="322"/>
      <c r="BK124" s="322"/>
      <c r="BL124" s="322"/>
      <c r="BM124" s="322"/>
      <c r="BN124" s="322"/>
    </row>
    <row r="125" spans="1:66" s="28" customFormat="1" ht="45" outlineLevel="2">
      <c r="A125" s="73"/>
      <c r="B125" s="107"/>
      <c r="C125" s="189"/>
      <c r="D125" s="243" t="s">
        <v>591</v>
      </c>
      <c r="E125" s="243" t="s">
        <v>590</v>
      </c>
      <c r="F125" s="225">
        <v>2024</v>
      </c>
      <c r="G125" s="225">
        <v>2026</v>
      </c>
      <c r="H125" s="237" t="s">
        <v>165</v>
      </c>
      <c r="I125" s="84"/>
      <c r="J125" s="82"/>
      <c r="K125" s="82"/>
      <c r="L125" s="84">
        <f>SUM(L116:L124)</f>
        <v>0</v>
      </c>
      <c r="M125" s="84">
        <f>SUM(M116:M124)</f>
        <v>0</v>
      </c>
      <c r="N125" s="82"/>
      <c r="O125" s="82"/>
      <c r="P125" s="82"/>
      <c r="Q125" s="82"/>
      <c r="R125" s="84">
        <f t="shared" ref="R125:U125" si="151">SUM(R116:R124)</f>
        <v>0</v>
      </c>
      <c r="S125" s="84">
        <f t="shared" si="151"/>
        <v>0</v>
      </c>
      <c r="T125" s="84">
        <f t="shared" si="151"/>
        <v>0</v>
      </c>
      <c r="U125" s="84">
        <f t="shared" si="151"/>
        <v>0</v>
      </c>
      <c r="V125" s="82"/>
      <c r="W125" s="82"/>
      <c r="X125" s="82"/>
      <c r="Y125" s="84">
        <f>SUM(Y116:Y124)</f>
        <v>0</v>
      </c>
      <c r="Z125" s="82"/>
      <c r="AA125" s="82"/>
      <c r="AB125" s="84">
        <f>SUM(AB116:AB124)</f>
        <v>0</v>
      </c>
      <c r="AC125" s="84"/>
      <c r="AD125" s="84"/>
      <c r="AE125" s="84">
        <f t="shared" ref="AE125:AF125" si="152">SUM(AE116:AE124)</f>
        <v>0</v>
      </c>
      <c r="AF125" s="84">
        <f t="shared" si="152"/>
        <v>0</v>
      </c>
      <c r="AG125" s="82"/>
      <c r="AH125" s="82"/>
      <c r="AI125" s="82"/>
      <c r="AJ125" s="84"/>
      <c r="AK125" s="84"/>
      <c r="AL125" s="84"/>
      <c r="AM125" s="84">
        <f t="shared" ref="AM125:AN125" si="153">SUM(AM116:AM124)</f>
        <v>0</v>
      </c>
      <c r="AN125" s="84">
        <f t="shared" si="153"/>
        <v>0</v>
      </c>
      <c r="AO125" s="87"/>
      <c r="AP125" s="160"/>
      <c r="AQ125" s="84">
        <f t="shared" ref="AQ125:BB125" si="154">SUM(AQ116:AQ124)</f>
        <v>0</v>
      </c>
      <c r="AR125" s="84">
        <f t="shared" si="154"/>
        <v>0</v>
      </c>
      <c r="AS125" s="84">
        <f t="shared" si="154"/>
        <v>0</v>
      </c>
      <c r="AT125" s="84">
        <f t="shared" si="154"/>
        <v>0</v>
      </c>
      <c r="AU125" s="84">
        <f t="shared" si="154"/>
        <v>0</v>
      </c>
      <c r="AV125" s="84">
        <f t="shared" si="154"/>
        <v>0</v>
      </c>
      <c r="AW125" s="84">
        <f t="shared" si="154"/>
        <v>0</v>
      </c>
      <c r="AX125" s="84">
        <f t="shared" si="154"/>
        <v>0</v>
      </c>
      <c r="AY125" s="84">
        <f t="shared" si="154"/>
        <v>0</v>
      </c>
      <c r="AZ125" s="84">
        <f t="shared" si="154"/>
        <v>0</v>
      </c>
      <c r="BA125" s="84">
        <f t="shared" si="154"/>
        <v>0</v>
      </c>
      <c r="BB125" s="84">
        <f t="shared" si="154"/>
        <v>0</v>
      </c>
      <c r="BK125" s="322"/>
      <c r="BL125" s="322"/>
      <c r="BM125" s="322"/>
      <c r="BN125" s="322"/>
    </row>
    <row r="126" spans="1:66" s="28" customFormat="1" ht="72" customHeight="1" outlineLevel="2">
      <c r="A126" s="73"/>
      <c r="B126" s="107"/>
      <c r="C126" s="189"/>
      <c r="D126" s="193"/>
      <c r="E126" s="187"/>
      <c r="F126" s="65">
        <v>2024</v>
      </c>
      <c r="G126" s="65">
        <v>2026</v>
      </c>
      <c r="H126" s="70" t="s">
        <v>669</v>
      </c>
      <c r="I126" s="87"/>
      <c r="J126" s="83"/>
      <c r="K126" s="83"/>
      <c r="L126" s="82" t="str">
        <f>IF(I126&lt;&gt;0,((VLOOKUP(I126,'1. Standard_Cost'!$B$4:$D$9,2)+VLOOKUP(I126,'1. Standard_Cost'!$B$4:$D$9,3))*J126*K126),"0")</f>
        <v>0</v>
      </c>
      <c r="M126" s="82">
        <f>L126*'1. Standard_Cost'!$F$4</f>
        <v>0</v>
      </c>
      <c r="N126" s="83"/>
      <c r="O126" s="83"/>
      <c r="P126" s="83"/>
      <c r="Q126" s="83"/>
      <c r="R126" s="84">
        <f>'1. Standard_Cost'!$B$13*N126*P126</f>
        <v>0</v>
      </c>
      <c r="S126" s="84">
        <f>N126*O126*P126*'1. Standard_Cost'!$C$13</f>
        <v>0</v>
      </c>
      <c r="T126" s="84">
        <f>N126*P126*Q126*'1. Standard_Cost'!$D$13</f>
        <v>0</v>
      </c>
      <c r="U126" s="84">
        <f>N126*O126*'1. Standard_Cost'!$E$13</f>
        <v>0</v>
      </c>
      <c r="V126" s="83"/>
      <c r="W126" s="83"/>
      <c r="X126" s="83"/>
      <c r="Y126" s="84">
        <f>+V126*((X126*'1. Standard_Cost'!$B$17)+(W126*X126*'1. Standard_Cost'!$C$17))</f>
        <v>0</v>
      </c>
      <c r="Z126" s="83"/>
      <c r="AA126" s="83"/>
      <c r="AB126" s="84">
        <f>+Z126*'1. Standard_Cost'!$B$21+AA126*'1. Standard_Cost'!$C$21</f>
        <v>0</v>
      </c>
      <c r="AC126" s="85"/>
      <c r="AD126" s="86"/>
      <c r="AE126" s="84">
        <f>SUM(AD126,AC126,AB126,Y126,U126,T126,S126,R126)*'1. Standard_Cost'!$B$29</f>
        <v>0</v>
      </c>
      <c r="AF126" s="84">
        <f>SUM(AE126,AD126,AC126,AB126,Y126,U126,T126,S126,R126)</f>
        <v>0</v>
      </c>
      <c r="AG126" s="83"/>
      <c r="AH126" s="83"/>
      <c r="AI126" s="83"/>
      <c r="AJ126" s="87"/>
      <c r="AK126" s="87"/>
      <c r="AL126" s="87"/>
      <c r="AM126" s="84">
        <f>AG126*'1. Standard_Cost'!$B$25+'Incremental_Cost Year 7'!AH126*'1. Standard_Cost'!$C$25+'Incremental_Cost Year 7'!AI126*'1. Standard_Cost'!$D$25+'Incremental_Cost Year 7'!AJ126+'Incremental_Cost Year 7'!AL126+AK126</f>
        <v>0</v>
      </c>
      <c r="AN126" s="84">
        <f>AM126*'1. Standard_Cost'!$C$29</f>
        <v>0</v>
      </c>
      <c r="AO126" s="87"/>
      <c r="AP126" s="160"/>
      <c r="AQ126" s="113">
        <f>L126+M126</f>
        <v>0</v>
      </c>
      <c r="AR126" s="113">
        <f>AF126</f>
        <v>0</v>
      </c>
      <c r="AS126" s="113">
        <f>AM126+AN126</f>
        <v>0</v>
      </c>
      <c r="AT126" s="113">
        <f>SUM(AQ126,AR126,AS126)</f>
        <v>0</v>
      </c>
      <c r="AU126" s="154"/>
      <c r="AV126" s="154"/>
      <c r="AW126" s="154"/>
      <c r="AX126" s="154"/>
      <c r="AY126" s="154"/>
      <c r="AZ126" s="154"/>
      <c r="BA126" s="154"/>
      <c r="BB126" s="336">
        <f>SUM(AU126:BA126)-AT126</f>
        <v>0</v>
      </c>
      <c r="BD126" s="321"/>
      <c r="BE126" s="321"/>
      <c r="BF126" s="321"/>
      <c r="BG126" s="321"/>
      <c r="BH126" s="321"/>
      <c r="BK126" s="322"/>
      <c r="BL126" s="322"/>
      <c r="BM126" s="322"/>
      <c r="BN126" s="322"/>
    </row>
    <row r="127" spans="1:66" s="28" customFormat="1" ht="78.75" outlineLevel="2">
      <c r="A127" s="73"/>
      <c r="B127" s="107"/>
      <c r="C127" s="189"/>
      <c r="D127" s="193"/>
      <c r="E127" s="187"/>
      <c r="F127" s="65">
        <v>2024</v>
      </c>
      <c r="G127" s="65">
        <v>2026</v>
      </c>
      <c r="H127" s="70" t="s">
        <v>670</v>
      </c>
      <c r="I127" s="87"/>
      <c r="J127" s="83"/>
      <c r="K127" s="83"/>
      <c r="L127" s="82" t="str">
        <f>IF(I127&lt;&gt;0,((VLOOKUP(I127,'1. Standard_Cost'!$B$4:$D$9,2)+VLOOKUP(I127,'1. Standard_Cost'!$B$4:$D$9,3))*J127*K127),"0")</f>
        <v>0</v>
      </c>
      <c r="M127" s="82">
        <f>L127*'1. Standard_Cost'!$F$4</f>
        <v>0</v>
      </c>
      <c r="N127" s="83"/>
      <c r="O127" s="83"/>
      <c r="P127" s="83"/>
      <c r="Q127" s="83"/>
      <c r="R127" s="84">
        <f>'1. Standard_Cost'!$B$13*N127*P127</f>
        <v>0</v>
      </c>
      <c r="S127" s="84">
        <f>N127*O127*P127*'1. Standard_Cost'!$C$13</f>
        <v>0</v>
      </c>
      <c r="T127" s="84">
        <f>N127*P127*Q127*'1. Standard_Cost'!$D$13</f>
        <v>0</v>
      </c>
      <c r="U127" s="84">
        <f>N127*O127*'1. Standard_Cost'!$E$13</f>
        <v>0</v>
      </c>
      <c r="V127" s="83"/>
      <c r="W127" s="83"/>
      <c r="X127" s="83"/>
      <c r="Y127" s="84">
        <f>+V127*((X127*'1. Standard_Cost'!$B$17)+(W127*X127*'1. Standard_Cost'!$C$17))</f>
        <v>0</v>
      </c>
      <c r="Z127" s="83"/>
      <c r="AA127" s="83"/>
      <c r="AB127" s="84">
        <f>+Z127*'1. Standard_Cost'!$B$21+AA127*'1. Standard_Cost'!$C$21</f>
        <v>0</v>
      </c>
      <c r="AC127" s="85"/>
      <c r="AD127" s="86"/>
      <c r="AE127" s="84">
        <f>SUM(AD127,AC127,AB127,Y127,U127,T127,S127,R127)*'1. Standard_Cost'!$B$29</f>
        <v>0</v>
      </c>
      <c r="AF127" s="84">
        <f>SUM(AE127,AD127,AC127,AB127,Y127,U127,T127,S127,R127)</f>
        <v>0</v>
      </c>
      <c r="AG127" s="83"/>
      <c r="AH127" s="83"/>
      <c r="AI127" s="83"/>
      <c r="AJ127" s="87"/>
      <c r="AK127" s="87"/>
      <c r="AL127" s="87"/>
      <c r="AM127" s="84">
        <f>AG127*'1. Standard_Cost'!$B$25+'Incremental_Cost Year 7'!AH127*'1. Standard_Cost'!$C$25+'Incremental_Cost Year 7'!AI127*'1. Standard_Cost'!$D$25+'Incremental_Cost Year 7'!AJ127+'Incremental_Cost Year 7'!AL127+AK127</f>
        <v>0</v>
      </c>
      <c r="AN127" s="84">
        <f>AM127*'1. Standard_Cost'!$C$29</f>
        <v>0</v>
      </c>
      <c r="AO127" s="87"/>
      <c r="AP127" s="160"/>
      <c r="AQ127" s="113">
        <f>L127+M127</f>
        <v>0</v>
      </c>
      <c r="AR127" s="113">
        <f>AF127</f>
        <v>0</v>
      </c>
      <c r="AS127" s="113">
        <f>AM127+AN127</f>
        <v>0</v>
      </c>
      <c r="AT127" s="113">
        <f>SUM(AQ127,AR127,AS127)</f>
        <v>0</v>
      </c>
      <c r="AU127" s="154"/>
      <c r="AV127" s="154"/>
      <c r="AW127" s="154"/>
      <c r="AX127" s="154"/>
      <c r="AY127" s="154"/>
      <c r="AZ127" s="154"/>
      <c r="BA127" s="154"/>
      <c r="BB127" s="155">
        <f>SUM(AU127:BA127)-AT127</f>
        <v>0</v>
      </c>
      <c r="BD127" s="321"/>
      <c r="BE127" s="321"/>
      <c r="BF127" s="321"/>
      <c r="BG127" s="321"/>
      <c r="BH127" s="321"/>
      <c r="BK127" s="322"/>
      <c r="BL127" s="322"/>
      <c r="BM127" s="322"/>
      <c r="BN127" s="322"/>
    </row>
    <row r="128" spans="1:66" s="28" customFormat="1" ht="94.5" outlineLevel="2">
      <c r="A128" s="73"/>
      <c r="B128" s="107"/>
      <c r="C128" s="108"/>
      <c r="D128" s="193"/>
      <c r="E128" s="187"/>
      <c r="F128" s="65">
        <v>2024</v>
      </c>
      <c r="G128" s="65">
        <v>2026</v>
      </c>
      <c r="H128" s="67" t="s">
        <v>671</v>
      </c>
      <c r="I128" s="87"/>
      <c r="J128" s="83"/>
      <c r="K128" s="83"/>
      <c r="L128" s="82" t="str">
        <f>IF(I128&lt;&gt;0,((VLOOKUP(I128,'1. Standard_Cost'!$B$4:$D$9,2)+VLOOKUP(I128,'1. Standard_Cost'!$B$4:$D$9,3))*J128*K128),"0")</f>
        <v>0</v>
      </c>
      <c r="M128" s="82">
        <f>L128*'1. Standard_Cost'!$F$4</f>
        <v>0</v>
      </c>
      <c r="N128" s="83"/>
      <c r="O128" s="83"/>
      <c r="P128" s="83"/>
      <c r="Q128" s="83"/>
      <c r="R128" s="84">
        <f>'1. Standard_Cost'!$B$13*N128*P128</f>
        <v>0</v>
      </c>
      <c r="S128" s="84">
        <f>N128*O128*P128*'1. Standard_Cost'!$C$13</f>
        <v>0</v>
      </c>
      <c r="T128" s="84">
        <f>N128*P128*Q128*'1. Standard_Cost'!$D$13</f>
        <v>0</v>
      </c>
      <c r="U128" s="84">
        <f>N128*O128*'1. Standard_Cost'!$E$13</f>
        <v>0</v>
      </c>
      <c r="V128" s="83"/>
      <c r="W128" s="83"/>
      <c r="X128" s="83"/>
      <c r="Y128" s="84">
        <f>+V128*((X128*'1. Standard_Cost'!$B$17)+(W128*X128*'1. Standard_Cost'!$C$17))</f>
        <v>0</v>
      </c>
      <c r="Z128" s="83"/>
      <c r="AA128" s="83"/>
      <c r="AB128" s="84">
        <f>+Z128*'1. Standard_Cost'!$B$21+AA128*'1. Standard_Cost'!$C$21</f>
        <v>0</v>
      </c>
      <c r="AC128" s="85">
        <f>SUM(L128:M128)*0.12</f>
        <v>0</v>
      </c>
      <c r="AD128" s="86"/>
      <c r="AE128" s="84">
        <f>SUM(AD128,AC128,AB128,Y128,U128,T128,S128,R128)*'1. Standard_Cost'!$B$29</f>
        <v>0</v>
      </c>
      <c r="AF128" s="84">
        <f>SUM(AE128,AD128,AC128,AB128,Y128,U128,T128,S128,R128)</f>
        <v>0</v>
      </c>
      <c r="AG128" s="83"/>
      <c r="AH128" s="83"/>
      <c r="AI128" s="83"/>
      <c r="AJ128" s="87"/>
      <c r="AK128" s="87"/>
      <c r="AL128" s="87"/>
      <c r="AM128" s="84">
        <f>AG128*'1. Standard_Cost'!$B$25+'Incremental_Cost Year 7'!AH128*'1. Standard_Cost'!$C$25+'Incremental_Cost Year 7'!AI128*'1. Standard_Cost'!$D$25+'Incremental_Cost Year 7'!AJ128+'Incremental_Cost Year 7'!AL128+AK128</f>
        <v>0</v>
      </c>
      <c r="AN128" s="84">
        <f>AM128*'1. Standard_Cost'!$C$29</f>
        <v>0</v>
      </c>
      <c r="AO128" s="87"/>
      <c r="AP128" s="160"/>
      <c r="AQ128" s="113">
        <f>L128+M128</f>
        <v>0</v>
      </c>
      <c r="AR128" s="113">
        <f>AF128</f>
        <v>0</v>
      </c>
      <c r="AS128" s="113">
        <f>AM128+AN128</f>
        <v>0</v>
      </c>
      <c r="AT128" s="113">
        <f>SUM(AQ128,AR128,AS128)</f>
        <v>0</v>
      </c>
      <c r="AU128" s="154"/>
      <c r="AV128" s="154"/>
      <c r="AW128" s="154"/>
      <c r="AX128" s="154"/>
      <c r="AY128" s="154"/>
      <c r="AZ128" s="154"/>
      <c r="BA128" s="154"/>
      <c r="BB128" s="155">
        <f>SUM(AU128:BA128)-AT128</f>
        <v>0</v>
      </c>
      <c r="BD128" s="321"/>
      <c r="BE128" s="321"/>
      <c r="BF128" s="321"/>
      <c r="BG128" s="321"/>
      <c r="BH128" s="321"/>
      <c r="BK128" s="322"/>
      <c r="BL128" s="322"/>
      <c r="BM128" s="322"/>
      <c r="BN128" s="322"/>
    </row>
    <row r="129" spans="1:66" s="28" customFormat="1" ht="94.5" outlineLevel="2">
      <c r="A129" s="73"/>
      <c r="B129" s="107"/>
      <c r="C129" s="108"/>
      <c r="D129" s="193"/>
      <c r="E129" s="187"/>
      <c r="F129" s="65">
        <v>2024</v>
      </c>
      <c r="G129" s="65">
        <v>2026</v>
      </c>
      <c r="H129" s="67" t="s">
        <v>672</v>
      </c>
      <c r="I129" s="87"/>
      <c r="J129" s="83"/>
      <c r="K129" s="83"/>
      <c r="L129" s="82" t="str">
        <f>IF(I129&lt;&gt;0,((VLOOKUP(I129,'1. Standard_Cost'!$B$4:$D$9,2)+VLOOKUP(I129,'1. Standard_Cost'!$B$4:$D$9,3))*J129*K129),"0")</f>
        <v>0</v>
      </c>
      <c r="M129" s="82">
        <f>L129*'1. Standard_Cost'!$F$4</f>
        <v>0</v>
      </c>
      <c r="N129" s="83"/>
      <c r="O129" s="83"/>
      <c r="P129" s="83"/>
      <c r="Q129" s="83"/>
      <c r="R129" s="84">
        <f>'1. Standard_Cost'!$B$13*N129*P129</f>
        <v>0</v>
      </c>
      <c r="S129" s="84">
        <f>N129*O129*P129*'1. Standard_Cost'!$C$13</f>
        <v>0</v>
      </c>
      <c r="T129" s="84">
        <f>N129*P129*Q129*'1. Standard_Cost'!$D$13</f>
        <v>0</v>
      </c>
      <c r="U129" s="84">
        <f>N129*O129*'1. Standard_Cost'!$E$13</f>
        <v>0</v>
      </c>
      <c r="V129" s="83"/>
      <c r="W129" s="83"/>
      <c r="X129" s="83"/>
      <c r="Y129" s="84">
        <f>+V129*((X129*'1. Standard_Cost'!$B$17)+(W129*X129*'1. Standard_Cost'!$C$17))</f>
        <v>0</v>
      </c>
      <c r="Z129" s="83"/>
      <c r="AA129" s="83"/>
      <c r="AB129" s="84">
        <f>+Z129*'1. Standard_Cost'!$B$21+AA129*'1. Standard_Cost'!$C$21</f>
        <v>0</v>
      </c>
      <c r="AC129" s="85">
        <f>SUM(L129:M129)*0.12</f>
        <v>0</v>
      </c>
      <c r="AD129" s="86"/>
      <c r="AE129" s="84">
        <f>SUM(AD129,AC129,AB129,Y129,U129,T129,S129,R129)*'1. Standard_Cost'!$B$29</f>
        <v>0</v>
      </c>
      <c r="AF129" s="84">
        <f>SUM(AE129,AD129,AC129,AB129,Y129,U129,T129,S129,R129)</f>
        <v>0</v>
      </c>
      <c r="AG129" s="83"/>
      <c r="AH129" s="83"/>
      <c r="AI129" s="83"/>
      <c r="AJ129" s="87"/>
      <c r="AK129" s="87"/>
      <c r="AL129" s="87"/>
      <c r="AM129" s="84">
        <f>AG129*'1. Standard_Cost'!$B$25+'Incremental_Cost Year 7'!AH129*'1. Standard_Cost'!$C$25+'Incremental_Cost Year 7'!AI129*'1. Standard_Cost'!$D$25+'Incremental_Cost Year 7'!AJ129+'Incremental_Cost Year 7'!AL129+AK129</f>
        <v>0</v>
      </c>
      <c r="AN129" s="84">
        <f>AM129*'1. Standard_Cost'!$C$29</f>
        <v>0</v>
      </c>
      <c r="AO129" s="87"/>
      <c r="AP129" s="160"/>
      <c r="AQ129" s="113">
        <f>L129+M129</f>
        <v>0</v>
      </c>
      <c r="AR129" s="113">
        <f>AF129</f>
        <v>0</v>
      </c>
      <c r="AS129" s="113">
        <f>AM129+AN129</f>
        <v>0</v>
      </c>
      <c r="AT129" s="113">
        <f>SUM(AQ129,AR129,AS129)</f>
        <v>0</v>
      </c>
      <c r="AU129" s="154"/>
      <c r="AV129" s="154"/>
      <c r="AW129" s="154"/>
      <c r="AX129" s="154"/>
      <c r="AY129" s="154"/>
      <c r="AZ129" s="154"/>
      <c r="BA129" s="154"/>
      <c r="BB129" s="155">
        <f>SUM(AU129:BA129)-AT129</f>
        <v>0</v>
      </c>
      <c r="BD129" s="321"/>
      <c r="BE129" s="321"/>
      <c r="BF129" s="321"/>
      <c r="BG129" s="321"/>
      <c r="BH129" s="321"/>
      <c r="BK129" s="322"/>
      <c r="BL129" s="322"/>
      <c r="BM129" s="322"/>
      <c r="BN129" s="322"/>
    </row>
    <row r="130" spans="1:66" s="28" customFormat="1" ht="47.25" outlineLevel="1">
      <c r="A130" s="73"/>
      <c r="B130" s="107"/>
      <c r="C130" s="108"/>
      <c r="D130" s="101" t="s">
        <v>575</v>
      </c>
      <c r="E130" s="125" t="s">
        <v>592</v>
      </c>
      <c r="F130" s="65">
        <v>2024</v>
      </c>
      <c r="G130" s="65">
        <v>2026</v>
      </c>
      <c r="H130" s="219" t="s">
        <v>593</v>
      </c>
      <c r="I130" s="156"/>
      <c r="J130" s="156"/>
      <c r="K130" s="156"/>
      <c r="L130" s="84">
        <f>SUM(L126:L129)</f>
        <v>0</v>
      </c>
      <c r="M130" s="84">
        <f>SUM(M126:M129)</f>
        <v>0</v>
      </c>
      <c r="N130" s="156"/>
      <c r="O130" s="156"/>
      <c r="P130" s="156"/>
      <c r="Q130" s="156"/>
      <c r="R130" s="84">
        <f t="shared" ref="R130:U130" si="155">SUM(R126:R129)</f>
        <v>0</v>
      </c>
      <c r="S130" s="84">
        <f t="shared" si="155"/>
        <v>0</v>
      </c>
      <c r="T130" s="84">
        <f t="shared" si="155"/>
        <v>0</v>
      </c>
      <c r="U130" s="84">
        <f t="shared" si="155"/>
        <v>0</v>
      </c>
      <c r="V130" s="156"/>
      <c r="W130" s="156"/>
      <c r="X130" s="156"/>
      <c r="Y130" s="84">
        <f>SUM(Y126:Y129)</f>
        <v>0</v>
      </c>
      <c r="Z130" s="84"/>
      <c r="AA130" s="156"/>
      <c r="AB130" s="84">
        <f t="shared" ref="AB130:AF130" si="156">SUM(AB126:AB129)</f>
        <v>0</v>
      </c>
      <c r="AC130" s="84">
        <f t="shared" si="156"/>
        <v>0</v>
      </c>
      <c r="AD130" s="84">
        <f t="shared" si="156"/>
        <v>0</v>
      </c>
      <c r="AE130" s="84">
        <f t="shared" si="156"/>
        <v>0</v>
      </c>
      <c r="AF130" s="84">
        <f t="shared" si="156"/>
        <v>0</v>
      </c>
      <c r="AG130" s="156"/>
      <c r="AH130" s="156"/>
      <c r="AI130" s="156"/>
      <c r="AJ130" s="84">
        <f t="shared" ref="AJ130:AN130" si="157">SUM(AJ126:AJ129)</f>
        <v>0</v>
      </c>
      <c r="AK130" s="84">
        <f t="shared" si="157"/>
        <v>0</v>
      </c>
      <c r="AL130" s="84">
        <f t="shared" si="157"/>
        <v>0</v>
      </c>
      <c r="AM130" s="84">
        <f t="shared" si="157"/>
        <v>0</v>
      </c>
      <c r="AN130" s="84">
        <f t="shared" si="157"/>
        <v>0</v>
      </c>
      <c r="AO130" s="157"/>
      <c r="AP130" s="158"/>
      <c r="AQ130" s="84">
        <f t="shared" ref="AQ130:BB130" si="158">SUM(AQ126:AQ129)</f>
        <v>0</v>
      </c>
      <c r="AR130" s="84">
        <f t="shared" si="158"/>
        <v>0</v>
      </c>
      <c r="AS130" s="84">
        <f t="shared" si="158"/>
        <v>0</v>
      </c>
      <c r="AT130" s="84">
        <f t="shared" si="158"/>
        <v>0</v>
      </c>
      <c r="AU130" s="84">
        <f t="shared" si="158"/>
        <v>0</v>
      </c>
      <c r="AV130" s="84">
        <f t="shared" si="158"/>
        <v>0</v>
      </c>
      <c r="AW130" s="84">
        <f t="shared" si="158"/>
        <v>0</v>
      </c>
      <c r="AX130" s="84">
        <f t="shared" si="158"/>
        <v>0</v>
      </c>
      <c r="AY130" s="84">
        <f t="shared" si="158"/>
        <v>0</v>
      </c>
      <c r="AZ130" s="84">
        <f t="shared" si="158"/>
        <v>0</v>
      </c>
      <c r="BA130" s="84">
        <f t="shared" si="158"/>
        <v>0</v>
      </c>
      <c r="BB130" s="84">
        <f t="shared" si="158"/>
        <v>0</v>
      </c>
      <c r="BK130" s="322"/>
      <c r="BL130" s="322"/>
      <c r="BM130" s="322"/>
      <c r="BN130" s="322"/>
    </row>
    <row r="131" spans="1:66" s="28" customFormat="1" ht="78.75" outlineLevel="2">
      <c r="A131" s="73"/>
      <c r="B131" s="107"/>
      <c r="C131" s="108"/>
      <c r="D131" s="193"/>
      <c r="E131" s="187"/>
      <c r="F131" s="225">
        <v>2024</v>
      </c>
      <c r="G131" s="225">
        <v>2026</v>
      </c>
      <c r="H131" s="67" t="s">
        <v>673</v>
      </c>
      <c r="I131" s="87"/>
      <c r="J131" s="83"/>
      <c r="K131" s="83"/>
      <c r="L131" s="82" t="str">
        <f>IF(I131&lt;&gt;0,((VLOOKUP(I131,'1. Standard_Cost'!$B$4:$D$9,2)+VLOOKUP(I131,'1. Standard_Cost'!$B$4:$D$9,3))*J131*K131),"0")</f>
        <v>0</v>
      </c>
      <c r="M131" s="82">
        <f>L131*'1. Standard_Cost'!$F$4</f>
        <v>0</v>
      </c>
      <c r="N131" s="83"/>
      <c r="O131" s="83"/>
      <c r="P131" s="83"/>
      <c r="Q131" s="83"/>
      <c r="R131" s="84">
        <f>'1. Standard_Cost'!$B$13*N131*P131</f>
        <v>0</v>
      </c>
      <c r="S131" s="84">
        <f>N131*O131*P131*'1. Standard_Cost'!$C$13</f>
        <v>0</v>
      </c>
      <c r="T131" s="84">
        <f>N131*P131*Q131*'1. Standard_Cost'!$D$13</f>
        <v>0</v>
      </c>
      <c r="U131" s="84">
        <f>N131*O131*'1. Standard_Cost'!$E$13</f>
        <v>0</v>
      </c>
      <c r="V131" s="83"/>
      <c r="W131" s="83"/>
      <c r="X131" s="83"/>
      <c r="Y131" s="84">
        <f>+V131*((X131*'1. Standard_Cost'!$B$17)+(W131*X131*'1. Standard_Cost'!$C$17))</f>
        <v>0</v>
      </c>
      <c r="Z131" s="83"/>
      <c r="AA131" s="83"/>
      <c r="AB131" s="84">
        <f>+Z131*'1. Standard_Cost'!$B$21+AA131*'1. Standard_Cost'!$C$21</f>
        <v>0</v>
      </c>
      <c r="AC131" s="85"/>
      <c r="AD131" s="86"/>
      <c r="AE131" s="84">
        <f>SUM(AD131,AC131,AB131,Y131,U131,T131,S131,R131)*'1. Standard_Cost'!$B$29</f>
        <v>0</v>
      </c>
      <c r="AF131" s="84">
        <f t="shared" ref="AF131:AF133" si="159">SUM(AE131,AD131,AC131,AB131,Y131,U131,T131,S131,R131)</f>
        <v>0</v>
      </c>
      <c r="AG131" s="83"/>
      <c r="AH131" s="83"/>
      <c r="AI131" s="83"/>
      <c r="AJ131" s="87"/>
      <c r="AK131" s="87"/>
      <c r="AL131" s="87"/>
      <c r="AM131" s="84">
        <f>AG131*'1. Standard_Cost'!$B$25+'Incremental_Cost Year 7'!AH131*'1. Standard_Cost'!$C$25+'Incremental_Cost Year 7'!AI131*'1. Standard_Cost'!$D$25+'Incremental_Cost Year 7'!AJ131+'Incremental_Cost Year 7'!AL131+AK131</f>
        <v>0</v>
      </c>
      <c r="AN131" s="84">
        <f>AM131*'1. Standard_Cost'!$C$29</f>
        <v>0</v>
      </c>
      <c r="AO131" s="87"/>
      <c r="AP131" s="144"/>
      <c r="AQ131" s="113">
        <f t="shared" ref="AQ131:AQ133" si="160">L131+M131</f>
        <v>0</v>
      </c>
      <c r="AR131" s="113">
        <f t="shared" ref="AR131:AR133" si="161">AF131</f>
        <v>0</v>
      </c>
      <c r="AS131" s="113">
        <f t="shared" ref="AS131:AS133" si="162">AM131+AN131</f>
        <v>0</v>
      </c>
      <c r="AT131" s="113">
        <f t="shared" ref="AT131:AT133" si="163">SUM(AQ131,AR131,AS131)</f>
        <v>0</v>
      </c>
      <c r="AU131" s="154"/>
      <c r="AV131" s="154"/>
      <c r="AW131" s="154"/>
      <c r="AX131" s="154"/>
      <c r="AY131" s="154"/>
      <c r="AZ131" s="154"/>
      <c r="BA131" s="154"/>
      <c r="BB131" s="155">
        <f t="shared" ref="BB131:BB133" si="164">SUM(AU131:BA131)-AT131</f>
        <v>0</v>
      </c>
      <c r="BK131" s="322"/>
      <c r="BL131" s="322"/>
      <c r="BM131" s="322"/>
      <c r="BN131" s="322"/>
    </row>
    <row r="132" spans="1:66" s="28" customFormat="1" ht="63" outlineLevel="2">
      <c r="A132" s="73"/>
      <c r="B132" s="107"/>
      <c r="C132" s="108"/>
      <c r="D132" s="193"/>
      <c r="E132" s="187"/>
      <c r="F132" s="225">
        <v>2024</v>
      </c>
      <c r="G132" s="225">
        <v>2026</v>
      </c>
      <c r="H132" s="67" t="s">
        <v>674</v>
      </c>
      <c r="I132" s="87"/>
      <c r="J132" s="83"/>
      <c r="K132" s="83"/>
      <c r="L132" s="82" t="str">
        <f>IF(I132&lt;&gt;0,((VLOOKUP(I132,'1. Standard_Cost'!$B$4:$D$9,2)+VLOOKUP(I132,'1. Standard_Cost'!$B$4:$D$9,3))*J132*K132),"0")</f>
        <v>0</v>
      </c>
      <c r="M132" s="82">
        <f>L132*'1. Standard_Cost'!$F$4</f>
        <v>0</v>
      </c>
      <c r="N132" s="83"/>
      <c r="O132" s="83"/>
      <c r="P132" s="83"/>
      <c r="Q132" s="83"/>
      <c r="R132" s="84">
        <f>'1. Standard_Cost'!$B$13*N132*P132</f>
        <v>0</v>
      </c>
      <c r="S132" s="84">
        <f>N132*O132*P132*'1. Standard_Cost'!$C$13</f>
        <v>0</v>
      </c>
      <c r="T132" s="84">
        <f>N132*P132*Q132*'1. Standard_Cost'!$D$13</f>
        <v>0</v>
      </c>
      <c r="U132" s="84">
        <f>N132*O132*'1. Standard_Cost'!$E$13</f>
        <v>0</v>
      </c>
      <c r="V132" s="83"/>
      <c r="W132" s="83"/>
      <c r="X132" s="83"/>
      <c r="Y132" s="84">
        <f>+V132*((X132*'1. Standard_Cost'!$B$17)+(W132*X132*'1. Standard_Cost'!$C$17))</f>
        <v>0</v>
      </c>
      <c r="Z132" s="83"/>
      <c r="AA132" s="83"/>
      <c r="AB132" s="84">
        <f>+Z132*'1. Standard_Cost'!$B$21+AA132*'1. Standard_Cost'!$C$21</f>
        <v>0</v>
      </c>
      <c r="AC132" s="85"/>
      <c r="AD132" s="86"/>
      <c r="AE132" s="84">
        <f>SUM(AD132,AC132,AB132,Y132,U132,T132,S132,R132)*'1. Standard_Cost'!$B$29</f>
        <v>0</v>
      </c>
      <c r="AF132" s="84">
        <f t="shared" si="159"/>
        <v>0</v>
      </c>
      <c r="AG132" s="83"/>
      <c r="AH132" s="83"/>
      <c r="AI132" s="83"/>
      <c r="AJ132" s="87"/>
      <c r="AK132" s="87"/>
      <c r="AL132" s="87"/>
      <c r="AM132" s="84">
        <f>AG132*'1. Standard_Cost'!$B$25+'Incremental_Cost Year 7'!AH132*'1. Standard_Cost'!$C$25+'Incremental_Cost Year 7'!AI132*'1. Standard_Cost'!$D$25+'Incremental_Cost Year 7'!AJ132+'Incremental_Cost Year 7'!AL132+AK132</f>
        <v>0</v>
      </c>
      <c r="AN132" s="84">
        <f>AM132*'1. Standard_Cost'!$C$29</f>
        <v>0</v>
      </c>
      <c r="AO132" s="87"/>
      <c r="AP132" s="144"/>
      <c r="AQ132" s="113">
        <f t="shared" si="160"/>
        <v>0</v>
      </c>
      <c r="AR132" s="113">
        <f t="shared" si="161"/>
        <v>0</v>
      </c>
      <c r="AS132" s="113">
        <f t="shared" si="162"/>
        <v>0</v>
      </c>
      <c r="AT132" s="113">
        <f t="shared" si="163"/>
        <v>0</v>
      </c>
      <c r="AU132" s="154"/>
      <c r="AV132" s="154"/>
      <c r="AW132" s="154"/>
      <c r="AX132" s="154"/>
      <c r="AY132" s="154"/>
      <c r="AZ132" s="154"/>
      <c r="BA132" s="154"/>
      <c r="BB132" s="155">
        <f t="shared" si="164"/>
        <v>0</v>
      </c>
      <c r="BK132" s="322"/>
      <c r="BL132" s="322"/>
      <c r="BM132" s="322"/>
      <c r="BN132" s="322"/>
    </row>
    <row r="133" spans="1:66" s="28" customFormat="1" ht="63" outlineLevel="2">
      <c r="A133" s="73"/>
      <c r="B133" s="107"/>
      <c r="C133" s="108"/>
      <c r="D133" s="193"/>
      <c r="E133" s="187"/>
      <c r="F133" s="225">
        <v>2025</v>
      </c>
      <c r="G133" s="225">
        <v>2025</v>
      </c>
      <c r="H133" s="67" t="s">
        <v>675</v>
      </c>
      <c r="I133" s="87"/>
      <c r="J133" s="83"/>
      <c r="K133" s="83"/>
      <c r="L133" s="82" t="str">
        <f>IF(I133&lt;&gt;0,((VLOOKUP(I133,'1. Standard_Cost'!$B$4:$D$9,2)+VLOOKUP(I133,'1. Standard_Cost'!$B$4:$D$9,3))*J133*K133),"0")</f>
        <v>0</v>
      </c>
      <c r="M133" s="82">
        <f>L133*'1. Standard_Cost'!$F$4</f>
        <v>0</v>
      </c>
      <c r="N133" s="83"/>
      <c r="O133" s="83"/>
      <c r="P133" s="83"/>
      <c r="Q133" s="83"/>
      <c r="R133" s="84">
        <f>'1. Standard_Cost'!$B$13*N133*P133</f>
        <v>0</v>
      </c>
      <c r="S133" s="84">
        <f>N133*O133*P133*'1. Standard_Cost'!$C$13</f>
        <v>0</v>
      </c>
      <c r="T133" s="84">
        <f>N133*P133*Q133*'1. Standard_Cost'!$D$13</f>
        <v>0</v>
      </c>
      <c r="U133" s="84">
        <f>N133*O133*'1. Standard_Cost'!$E$13</f>
        <v>0</v>
      </c>
      <c r="V133" s="83"/>
      <c r="W133" s="83"/>
      <c r="X133" s="83"/>
      <c r="Y133" s="84">
        <f>+V133*((X133*'1. Standard_Cost'!$B$17)+(W133*X133*'1. Standard_Cost'!$C$17))</f>
        <v>0</v>
      </c>
      <c r="Z133" s="83"/>
      <c r="AA133" s="83"/>
      <c r="AB133" s="84">
        <f>+Z133*'1. Standard_Cost'!$B$21+AA133*'1. Standard_Cost'!$C$21</f>
        <v>0</v>
      </c>
      <c r="AC133" s="85">
        <f>SUM(L133:M133)*0.1</f>
        <v>0</v>
      </c>
      <c r="AD133" s="86"/>
      <c r="AE133" s="84">
        <f>SUM(AD133,AC133,AB133,Y133,U133,T133,S133,R133)*'1. Standard_Cost'!$B$29</f>
        <v>0</v>
      </c>
      <c r="AF133" s="84">
        <f t="shared" si="159"/>
        <v>0</v>
      </c>
      <c r="AG133" s="83"/>
      <c r="AH133" s="83"/>
      <c r="AI133" s="83"/>
      <c r="AJ133" s="87"/>
      <c r="AK133" s="87"/>
      <c r="AL133" s="87"/>
      <c r="AM133" s="84">
        <f>AG133*'1. Standard_Cost'!$B$25+'Incremental_Cost Year 7'!AH133*'1. Standard_Cost'!$C$25+'Incremental_Cost Year 7'!AI133*'1. Standard_Cost'!$D$25+'Incremental_Cost Year 7'!AJ133+'Incremental_Cost Year 7'!AL133+AK133</f>
        <v>0</v>
      </c>
      <c r="AN133" s="84">
        <f>AM133*'1. Standard_Cost'!$C$29</f>
        <v>0</v>
      </c>
      <c r="AO133" s="87"/>
      <c r="AP133" s="144"/>
      <c r="AQ133" s="113">
        <f t="shared" si="160"/>
        <v>0</v>
      </c>
      <c r="AR133" s="113">
        <f t="shared" si="161"/>
        <v>0</v>
      </c>
      <c r="AS133" s="113">
        <f t="shared" si="162"/>
        <v>0</v>
      </c>
      <c r="AT133" s="113">
        <f t="shared" si="163"/>
        <v>0</v>
      </c>
      <c r="AU133" s="154"/>
      <c r="AV133" s="154"/>
      <c r="AW133" s="154"/>
      <c r="AX133" s="154"/>
      <c r="AY133" s="154"/>
      <c r="AZ133" s="154"/>
      <c r="BA133" s="154"/>
      <c r="BB133" s="155">
        <f t="shared" si="164"/>
        <v>0</v>
      </c>
      <c r="BK133" s="322"/>
      <c r="BL133" s="322"/>
      <c r="BM133" s="322"/>
      <c r="BN133" s="322"/>
    </row>
    <row r="134" spans="1:66" s="28" customFormat="1" ht="63" outlineLevel="1">
      <c r="A134" s="73"/>
      <c r="B134" s="107"/>
      <c r="C134" s="108"/>
      <c r="D134" s="101" t="s">
        <v>595</v>
      </c>
      <c r="E134" s="94" t="s">
        <v>594</v>
      </c>
      <c r="F134" s="65">
        <v>2024</v>
      </c>
      <c r="G134" s="65">
        <v>2030</v>
      </c>
      <c r="H134" s="220" t="s">
        <v>596</v>
      </c>
      <c r="I134" s="156"/>
      <c r="J134" s="156"/>
      <c r="K134" s="156"/>
      <c r="L134" s="84">
        <f>SUM(L131:L133)</f>
        <v>0</v>
      </c>
      <c r="M134" s="84">
        <f>SUM(M131:M133)</f>
        <v>0</v>
      </c>
      <c r="N134" s="156"/>
      <c r="O134" s="156"/>
      <c r="P134" s="156"/>
      <c r="Q134" s="156"/>
      <c r="R134" s="84">
        <f>SUM(R131:R133)</f>
        <v>0</v>
      </c>
      <c r="S134" s="84">
        <f>SUM(S131:S133)</f>
        <v>0</v>
      </c>
      <c r="T134" s="84">
        <f>SUM(T131:T133)</f>
        <v>0</v>
      </c>
      <c r="U134" s="84">
        <f>SUM(U131:U133)</f>
        <v>0</v>
      </c>
      <c r="V134" s="156"/>
      <c r="W134" s="156"/>
      <c r="X134" s="156"/>
      <c r="Y134" s="84">
        <f>SUM(Y131:Y133)</f>
        <v>0</v>
      </c>
      <c r="Z134" s="84"/>
      <c r="AA134" s="156"/>
      <c r="AB134" s="84">
        <f>SUM(AB131:AB133)</f>
        <v>0</v>
      </c>
      <c r="AC134" s="84">
        <f>SUM(AC131:AC133)</f>
        <v>0</v>
      </c>
      <c r="AD134" s="84">
        <f>SUM(AD131:AD133)</f>
        <v>0</v>
      </c>
      <c r="AE134" s="84">
        <f>SUM(AE131:AE133)</f>
        <v>0</v>
      </c>
      <c r="AF134" s="84">
        <f>SUM(AF131:AF133)</f>
        <v>0</v>
      </c>
      <c r="AG134" s="156"/>
      <c r="AH134" s="156"/>
      <c r="AI134" s="156"/>
      <c r="AJ134" s="84">
        <f t="shared" ref="AJ134:AO134" si="165">SUM(AJ131:AJ133)</f>
        <v>0</v>
      </c>
      <c r="AK134" s="84">
        <f t="shared" si="165"/>
        <v>0</v>
      </c>
      <c r="AL134" s="84">
        <f t="shared" si="165"/>
        <v>0</v>
      </c>
      <c r="AM134" s="84">
        <f t="shared" si="165"/>
        <v>0</v>
      </c>
      <c r="AN134" s="84">
        <f t="shared" si="165"/>
        <v>0</v>
      </c>
      <c r="AO134" s="84">
        <f t="shared" si="165"/>
        <v>0</v>
      </c>
      <c r="AP134" s="158"/>
      <c r="AQ134" s="84">
        <f t="shared" ref="AQ134:BB134" si="166">SUM(AQ131:AQ133)</f>
        <v>0</v>
      </c>
      <c r="AR134" s="84">
        <f t="shared" si="166"/>
        <v>0</v>
      </c>
      <c r="AS134" s="84">
        <f t="shared" si="166"/>
        <v>0</v>
      </c>
      <c r="AT134" s="84">
        <f t="shared" si="166"/>
        <v>0</v>
      </c>
      <c r="AU134" s="84">
        <f t="shared" si="166"/>
        <v>0</v>
      </c>
      <c r="AV134" s="84">
        <f t="shared" si="166"/>
        <v>0</v>
      </c>
      <c r="AW134" s="84">
        <f t="shared" si="166"/>
        <v>0</v>
      </c>
      <c r="AX134" s="84">
        <f t="shared" si="166"/>
        <v>0</v>
      </c>
      <c r="AY134" s="84">
        <f t="shared" si="166"/>
        <v>0</v>
      </c>
      <c r="AZ134" s="84">
        <f t="shared" si="166"/>
        <v>0</v>
      </c>
      <c r="BA134" s="84">
        <f t="shared" si="166"/>
        <v>0</v>
      </c>
      <c r="BB134" s="84">
        <f t="shared" si="166"/>
        <v>0</v>
      </c>
      <c r="BK134" s="322"/>
      <c r="BL134" s="322"/>
      <c r="BM134" s="322"/>
      <c r="BN134" s="322"/>
    </row>
    <row r="135" spans="1:66" s="30" customFormat="1" ht="34.15" customHeight="1">
      <c r="A135" s="78"/>
      <c r="B135" s="532" t="s">
        <v>597</v>
      </c>
      <c r="C135" s="533"/>
      <c r="D135" s="533"/>
      <c r="E135" s="534"/>
      <c r="F135" s="352"/>
      <c r="G135" s="352"/>
      <c r="H135" s="352" t="s">
        <v>212</v>
      </c>
      <c r="I135" s="148"/>
      <c r="J135" s="148"/>
      <c r="K135" s="148"/>
      <c r="L135" s="148" t="e">
        <f>SUM(L136,#REF!)</f>
        <v>#REF!</v>
      </c>
      <c r="M135" s="148" t="e">
        <f>SUM(M136,#REF!)</f>
        <v>#REF!</v>
      </c>
      <c r="N135" s="148"/>
      <c r="O135" s="148"/>
      <c r="P135" s="148"/>
      <c r="Q135" s="148"/>
      <c r="R135" s="148" t="e">
        <f>SUM(R136,#REF!)</f>
        <v>#REF!</v>
      </c>
      <c r="S135" s="148" t="e">
        <f>SUM(S136,#REF!)</f>
        <v>#REF!</v>
      </c>
      <c r="T135" s="148" t="e">
        <f>SUM(T136,#REF!)</f>
        <v>#REF!</v>
      </c>
      <c r="U135" s="148" t="e">
        <f>SUM(U136,#REF!)</f>
        <v>#REF!</v>
      </c>
      <c r="V135" s="148"/>
      <c r="W135" s="148"/>
      <c r="X135" s="148"/>
      <c r="Y135" s="148" t="e">
        <f>SUM(Y136,#REF!)</f>
        <v>#REF!</v>
      </c>
      <c r="Z135" s="148" t="e">
        <f>SUM(Z136,#REF!)</f>
        <v>#REF!</v>
      </c>
      <c r="AA135" s="148"/>
      <c r="AB135" s="148" t="e">
        <f>SUM(AB136,#REF!)</f>
        <v>#REF!</v>
      </c>
      <c r="AC135" s="148" t="e">
        <f>SUM(AC136,#REF!)</f>
        <v>#REF!</v>
      </c>
      <c r="AD135" s="148" t="e">
        <f>SUM(AD136,#REF!)</f>
        <v>#REF!</v>
      </c>
      <c r="AE135" s="148" t="e">
        <f>SUM(AE136,#REF!)</f>
        <v>#REF!</v>
      </c>
      <c r="AF135" s="148" t="e">
        <f>SUM(AF136,#REF!)</f>
        <v>#REF!</v>
      </c>
      <c r="AG135" s="148"/>
      <c r="AH135" s="148"/>
      <c r="AI135" s="148"/>
      <c r="AJ135" s="148" t="e">
        <f>SUM(AJ136,#REF!)</f>
        <v>#REF!</v>
      </c>
      <c r="AK135" s="148" t="e">
        <f>SUM(AK136,#REF!)</f>
        <v>#REF!</v>
      </c>
      <c r="AL135" s="148" t="e">
        <f>SUM(AL136,#REF!)</f>
        <v>#REF!</v>
      </c>
      <c r="AM135" s="148" t="e">
        <f>SUM(AM136,#REF!)</f>
        <v>#REF!</v>
      </c>
      <c r="AN135" s="148" t="e">
        <f>SUM(AN136,#REF!)</f>
        <v>#REF!</v>
      </c>
      <c r="AO135" s="148"/>
      <c r="AP135" s="149"/>
      <c r="AQ135" s="148" t="e">
        <f>SUM(AQ136,#REF!)</f>
        <v>#REF!</v>
      </c>
      <c r="AR135" s="148" t="e">
        <f>SUM(AR136,#REF!)</f>
        <v>#REF!</v>
      </c>
      <c r="AS135" s="148" t="e">
        <f>SUM(AS136,#REF!)</f>
        <v>#REF!</v>
      </c>
      <c r="AT135" s="148" t="e">
        <f>SUM(AT136,#REF!)</f>
        <v>#REF!</v>
      </c>
      <c r="AU135" s="148" t="e">
        <f>SUM(AU136,#REF!)</f>
        <v>#REF!</v>
      </c>
      <c r="AV135" s="148" t="e">
        <f>SUM(AV136,#REF!)</f>
        <v>#REF!</v>
      </c>
      <c r="AW135" s="148" t="e">
        <f>SUM(AW136,#REF!)</f>
        <v>#REF!</v>
      </c>
      <c r="AX135" s="148" t="e">
        <f>SUM(AX136,#REF!)</f>
        <v>#REF!</v>
      </c>
      <c r="AY135" s="148" t="e">
        <f>SUM(AY136,#REF!)</f>
        <v>#REF!</v>
      </c>
      <c r="AZ135" s="148" t="e">
        <f>SUM(AZ136,#REF!)</f>
        <v>#REF!</v>
      </c>
      <c r="BA135" s="148" t="e">
        <f>SUM(BA136,#REF!)</f>
        <v>#REF!</v>
      </c>
      <c r="BB135" s="148" t="e">
        <f>SUM(BB136,#REF!)</f>
        <v>#REF!</v>
      </c>
      <c r="BK135" s="358"/>
      <c r="BL135" s="358"/>
      <c r="BM135" s="358"/>
      <c r="BN135" s="358"/>
    </row>
    <row r="136" spans="1:66" s="28" customFormat="1" ht="34.15" customHeight="1">
      <c r="A136" s="97"/>
      <c r="B136" s="190"/>
      <c r="C136" s="538" t="s">
        <v>708</v>
      </c>
      <c r="D136" s="538"/>
      <c r="E136" s="552"/>
      <c r="F136" s="130"/>
      <c r="G136" s="191"/>
      <c r="H136" s="98" t="s">
        <v>204</v>
      </c>
      <c r="I136" s="167"/>
      <c r="J136" s="161"/>
      <c r="K136" s="161"/>
      <c r="L136" s="162">
        <f>SUM(L144)</f>
        <v>0</v>
      </c>
      <c r="M136" s="162">
        <f>SUM(M144)</f>
        <v>0</v>
      </c>
      <c r="N136" s="161"/>
      <c r="O136" s="161"/>
      <c r="P136" s="161"/>
      <c r="Q136" s="161"/>
      <c r="R136" s="162">
        <f t="shared" ref="R136:U136" si="167">SUM(R144)</f>
        <v>0</v>
      </c>
      <c r="S136" s="162">
        <f t="shared" si="167"/>
        <v>0</v>
      </c>
      <c r="T136" s="162">
        <f t="shared" si="167"/>
        <v>0</v>
      </c>
      <c r="U136" s="162">
        <f t="shared" si="167"/>
        <v>0</v>
      </c>
      <c r="V136" s="161"/>
      <c r="W136" s="161"/>
      <c r="X136" s="161"/>
      <c r="Y136" s="162">
        <f t="shared" ref="Y136:AF136" si="168">SUM(Y144)</f>
        <v>0</v>
      </c>
      <c r="Z136" s="162">
        <f t="shared" si="168"/>
        <v>0</v>
      </c>
      <c r="AA136" s="162">
        <f t="shared" si="168"/>
        <v>0</v>
      </c>
      <c r="AB136" s="162">
        <f t="shared" si="168"/>
        <v>0</v>
      </c>
      <c r="AC136" s="162">
        <f t="shared" si="168"/>
        <v>0</v>
      </c>
      <c r="AD136" s="162">
        <f t="shared" si="168"/>
        <v>0</v>
      </c>
      <c r="AE136" s="162">
        <f t="shared" si="168"/>
        <v>0</v>
      </c>
      <c r="AF136" s="162">
        <f t="shared" si="168"/>
        <v>0</v>
      </c>
      <c r="AG136" s="162"/>
      <c r="AH136" s="161"/>
      <c r="AI136" s="161"/>
      <c r="AJ136" s="162">
        <f t="shared" ref="AJ136:AN136" si="169">SUM(AJ144)</f>
        <v>0</v>
      </c>
      <c r="AK136" s="162">
        <f t="shared" si="169"/>
        <v>0</v>
      </c>
      <c r="AL136" s="162">
        <f t="shared" si="169"/>
        <v>0</v>
      </c>
      <c r="AM136" s="162">
        <f t="shared" si="169"/>
        <v>0</v>
      </c>
      <c r="AN136" s="162">
        <f t="shared" si="169"/>
        <v>0</v>
      </c>
      <c r="AO136" s="163"/>
      <c r="AP136" s="164"/>
      <c r="AQ136" s="162">
        <f t="shared" ref="AQ136:BB136" si="170">SUM(AQ144)</f>
        <v>0</v>
      </c>
      <c r="AR136" s="162">
        <f t="shared" si="170"/>
        <v>0</v>
      </c>
      <c r="AS136" s="162">
        <f t="shared" si="170"/>
        <v>0</v>
      </c>
      <c r="AT136" s="162">
        <f t="shared" si="170"/>
        <v>0</v>
      </c>
      <c r="AU136" s="162">
        <f t="shared" si="170"/>
        <v>0</v>
      </c>
      <c r="AV136" s="162">
        <f t="shared" si="170"/>
        <v>0</v>
      </c>
      <c r="AW136" s="162">
        <f t="shared" si="170"/>
        <v>0</v>
      </c>
      <c r="AX136" s="162">
        <f t="shared" si="170"/>
        <v>0</v>
      </c>
      <c r="AY136" s="162">
        <f t="shared" si="170"/>
        <v>0</v>
      </c>
      <c r="AZ136" s="162">
        <f t="shared" si="170"/>
        <v>0</v>
      </c>
      <c r="BA136" s="162">
        <f t="shared" si="170"/>
        <v>0</v>
      </c>
      <c r="BB136" s="162">
        <f t="shared" si="170"/>
        <v>0</v>
      </c>
      <c r="BK136" s="322"/>
      <c r="BL136" s="322"/>
      <c r="BM136" s="322"/>
      <c r="BN136" s="322"/>
    </row>
    <row r="137" spans="1:66" s="28" customFormat="1" ht="57" customHeight="1" outlineLevel="2">
      <c r="A137" s="73"/>
      <c r="B137" s="107"/>
      <c r="C137" s="108"/>
      <c r="D137" s="120"/>
      <c r="E137" s="136"/>
      <c r="F137" s="222">
        <v>2024</v>
      </c>
      <c r="G137" s="75">
        <v>2026</v>
      </c>
      <c r="H137" s="70" t="s">
        <v>712</v>
      </c>
      <c r="I137" s="87"/>
      <c r="J137" s="83"/>
      <c r="K137" s="83"/>
      <c r="L137" s="82" t="str">
        <f>IF(I137&lt;&gt;0,((VLOOKUP(I137,'1. Standard_Cost'!$B$4:$D$9,2)+VLOOKUP(I137,'1. Standard_Cost'!$B$4:$D$9,3))*J137*K137),"0")</f>
        <v>0</v>
      </c>
      <c r="M137" s="82">
        <f>L137*'1. Standard_Cost'!$F$4</f>
        <v>0</v>
      </c>
      <c r="N137" s="83"/>
      <c r="O137" s="83"/>
      <c r="P137" s="83"/>
      <c r="Q137" s="83"/>
      <c r="R137" s="84">
        <f>'1. Standard_Cost'!$B$13*N137*P137</f>
        <v>0</v>
      </c>
      <c r="S137" s="84">
        <f>N137*O137*P137*'1. Standard_Cost'!$C$13</f>
        <v>0</v>
      </c>
      <c r="T137" s="84">
        <f>N137*P137*Q137*'1. Standard_Cost'!$D$13</f>
        <v>0</v>
      </c>
      <c r="U137" s="84">
        <f>N137*O137*'1. Standard_Cost'!$E$13</f>
        <v>0</v>
      </c>
      <c r="V137" s="83"/>
      <c r="W137" s="83"/>
      <c r="X137" s="83"/>
      <c r="Y137" s="84">
        <f>+V137*((X137*'1. Standard_Cost'!$B$17)+(W137*X137*'1. Standard_Cost'!$C$17))</f>
        <v>0</v>
      </c>
      <c r="Z137" s="83"/>
      <c r="AA137" s="83"/>
      <c r="AB137" s="84">
        <f>+Z137*'1. Standard_Cost'!$B$21+AA137*'1. Standard_Cost'!$C$21</f>
        <v>0</v>
      </c>
      <c r="AC137" s="85"/>
      <c r="AD137" s="86"/>
      <c r="AE137" s="84">
        <f>SUM(AD137,AC137,AB137,Y137,U137,T137,S137,R137)*'1. Standard_Cost'!$B$29</f>
        <v>0</v>
      </c>
      <c r="AF137" s="84">
        <f t="shared" ref="AF137:AF143" si="171">SUM(AE137,AD137,AC137,AB137,Y137,U137,T137,S137,R137)</f>
        <v>0</v>
      </c>
      <c r="AG137" s="83"/>
      <c r="AH137" s="83"/>
      <c r="AI137" s="83"/>
      <c r="AJ137" s="87"/>
      <c r="AK137" s="87"/>
      <c r="AL137" s="87"/>
      <c r="AM137" s="84">
        <f>AG137*'1. Standard_Cost'!$B$25+'Incremental_Cost Year 7'!AH137*'1. Standard_Cost'!$C$25+'Incremental_Cost Year 7'!AI137*'1. Standard_Cost'!$D$25+'Incremental_Cost Year 7'!AJ137+'Incremental_Cost Year 7'!AL137+AK137</f>
        <v>0</v>
      </c>
      <c r="AN137" s="84">
        <f>AM137*'1. Standard_Cost'!$C$29</f>
        <v>0</v>
      </c>
      <c r="AO137" s="87"/>
      <c r="AP137" s="144"/>
      <c r="AQ137" s="113">
        <f t="shared" ref="AQ137:AQ143" si="172">L137+M137</f>
        <v>0</v>
      </c>
      <c r="AR137" s="113">
        <f t="shared" ref="AR137:AR143" si="173">AF137</f>
        <v>0</v>
      </c>
      <c r="AS137" s="113">
        <f t="shared" ref="AS137:AS143" si="174">AM137+AN137</f>
        <v>0</v>
      </c>
      <c r="AT137" s="113">
        <f t="shared" ref="AT137:AT143" si="175">SUM(AQ137,AR137,AS137)</f>
        <v>0</v>
      </c>
      <c r="AU137" s="154"/>
      <c r="AV137" s="154"/>
      <c r="AW137" s="154"/>
      <c r="AX137" s="154"/>
      <c r="AY137" s="154"/>
      <c r="AZ137" s="154"/>
      <c r="BA137" s="154"/>
      <c r="BB137" s="155">
        <f t="shared" ref="BB137:BB143" si="176">SUM(AU137:BA137)-AT137</f>
        <v>0</v>
      </c>
      <c r="BK137" s="322"/>
      <c r="BL137" s="322"/>
      <c r="BM137" s="322"/>
      <c r="BN137" s="322"/>
    </row>
    <row r="138" spans="1:66" s="28" customFormat="1" ht="56.45" customHeight="1" outlineLevel="2">
      <c r="A138" s="73"/>
      <c r="B138" s="107"/>
      <c r="C138" s="108"/>
      <c r="D138" s="120"/>
      <c r="E138" s="121"/>
      <c r="F138" s="222">
        <v>2024</v>
      </c>
      <c r="G138" s="75">
        <v>2026</v>
      </c>
      <c r="H138" s="70" t="s">
        <v>676</v>
      </c>
      <c r="I138" s="87"/>
      <c r="J138" s="83"/>
      <c r="K138" s="83"/>
      <c r="L138" s="82" t="str">
        <f>IF(I138&lt;&gt;0,((VLOOKUP(I138,'1. Standard_Cost'!$B$4:$D$9,2)+VLOOKUP(I138,'1. Standard_Cost'!$B$4:$D$9,3))*J138*K138),"0")</f>
        <v>0</v>
      </c>
      <c r="M138" s="82">
        <f>L138*'1. Standard_Cost'!$F$4</f>
        <v>0</v>
      </c>
      <c r="N138" s="83"/>
      <c r="O138" s="83"/>
      <c r="P138" s="83"/>
      <c r="Q138" s="83"/>
      <c r="R138" s="84">
        <f>'1. Standard_Cost'!$B$13*N138*P138</f>
        <v>0</v>
      </c>
      <c r="S138" s="84">
        <f>N138*O138*P138*'1. Standard_Cost'!$C$13</f>
        <v>0</v>
      </c>
      <c r="T138" s="84">
        <f>N138*P138*Q138*'1. Standard_Cost'!$D$13</f>
        <v>0</v>
      </c>
      <c r="U138" s="84">
        <f>N138*O138*'1. Standard_Cost'!$E$13</f>
        <v>0</v>
      </c>
      <c r="V138" s="83"/>
      <c r="W138" s="83"/>
      <c r="X138" s="83"/>
      <c r="Y138" s="84">
        <f>+V138*((X138*'1. Standard_Cost'!$B$17)+(W138*X138*'1. Standard_Cost'!$C$17))</f>
        <v>0</v>
      </c>
      <c r="Z138" s="83"/>
      <c r="AA138" s="83"/>
      <c r="AB138" s="84">
        <f>+Z138*'1. Standard_Cost'!$B$21+AA138*'1. Standard_Cost'!$C$21</f>
        <v>0</v>
      </c>
      <c r="AC138" s="85"/>
      <c r="AD138" s="86"/>
      <c r="AE138" s="84">
        <f>SUM(AD138,AC138,AB138,Y138,U138,T138,S138,R138)*'1. Standard_Cost'!$B$29</f>
        <v>0</v>
      </c>
      <c r="AF138" s="84">
        <f t="shared" si="171"/>
        <v>0</v>
      </c>
      <c r="AG138" s="83"/>
      <c r="AH138" s="83"/>
      <c r="AI138" s="83"/>
      <c r="AJ138" s="87"/>
      <c r="AK138" s="87"/>
      <c r="AL138" s="87"/>
      <c r="AM138" s="84">
        <f>AG138*'1. Standard_Cost'!$B$25+'Incremental_Cost Year 7'!AH138*'1. Standard_Cost'!$C$25+'Incremental_Cost Year 7'!AI138*'1. Standard_Cost'!$D$25+'Incremental_Cost Year 7'!AJ138+'Incremental_Cost Year 7'!AL138+AK138</f>
        <v>0</v>
      </c>
      <c r="AN138" s="84">
        <f>AM138*'1. Standard_Cost'!$C$29</f>
        <v>0</v>
      </c>
      <c r="AO138" s="87"/>
      <c r="AP138" s="144"/>
      <c r="AQ138" s="113">
        <f t="shared" si="172"/>
        <v>0</v>
      </c>
      <c r="AR138" s="113">
        <f t="shared" si="173"/>
        <v>0</v>
      </c>
      <c r="AS138" s="113">
        <f t="shared" si="174"/>
        <v>0</v>
      </c>
      <c r="AT138" s="113">
        <f t="shared" si="175"/>
        <v>0</v>
      </c>
      <c r="AU138" s="154"/>
      <c r="AV138" s="154"/>
      <c r="AW138" s="154"/>
      <c r="AX138" s="154"/>
      <c r="AY138" s="154"/>
      <c r="AZ138" s="154"/>
      <c r="BA138" s="154"/>
      <c r="BB138" s="155">
        <f t="shared" si="176"/>
        <v>0</v>
      </c>
      <c r="BK138" s="322"/>
      <c r="BL138" s="322"/>
      <c r="BM138" s="322"/>
      <c r="BN138" s="322"/>
    </row>
    <row r="139" spans="1:66" s="28" customFormat="1" ht="57.6" customHeight="1" outlineLevel="2">
      <c r="A139" s="73"/>
      <c r="B139" s="107"/>
      <c r="C139" s="108"/>
      <c r="D139" s="120"/>
      <c r="E139" s="121"/>
      <c r="F139" s="222">
        <v>2024</v>
      </c>
      <c r="G139" s="75">
        <v>2026</v>
      </c>
      <c r="H139" s="67" t="s">
        <v>677</v>
      </c>
      <c r="I139" s="87"/>
      <c r="J139" s="83"/>
      <c r="K139" s="83"/>
      <c r="L139" s="82" t="str">
        <f>IF(I139&lt;&gt;0,((VLOOKUP(I139,'1. Standard_Cost'!$B$4:$D$9,2)+VLOOKUP(I139,'1. Standard_Cost'!$B$4:$D$9,3))*J139*K139),"0")</f>
        <v>0</v>
      </c>
      <c r="M139" s="82">
        <f>L139*'1. Standard_Cost'!$F$4</f>
        <v>0</v>
      </c>
      <c r="N139" s="83"/>
      <c r="O139" s="83"/>
      <c r="P139" s="83"/>
      <c r="Q139" s="83"/>
      <c r="R139" s="84">
        <f>'1. Standard_Cost'!$B$13*N139*P139</f>
        <v>0</v>
      </c>
      <c r="S139" s="84">
        <f>N139*O139*P139*'1. Standard_Cost'!$C$13</f>
        <v>0</v>
      </c>
      <c r="T139" s="84">
        <f>N139*P139*Q139*'1. Standard_Cost'!$D$13</f>
        <v>0</v>
      </c>
      <c r="U139" s="84">
        <f>N139*O139*'1. Standard_Cost'!$E$13</f>
        <v>0</v>
      </c>
      <c r="V139" s="83"/>
      <c r="W139" s="83"/>
      <c r="X139" s="83"/>
      <c r="Y139" s="84">
        <f>+V139*((X139*'1. Standard_Cost'!$B$17)+(W139*X139*'1. Standard_Cost'!$C$17))</f>
        <v>0</v>
      </c>
      <c r="Z139" s="83"/>
      <c r="AA139" s="83"/>
      <c r="AB139" s="84">
        <f>+Z139*'1. Standard_Cost'!$B$21+AA139*'1. Standard_Cost'!$C$21</f>
        <v>0</v>
      </c>
      <c r="AC139" s="85"/>
      <c r="AD139" s="86"/>
      <c r="AE139" s="84">
        <f>SUM(AD139,AC139,AB139,Y139,U139,T139,S139,R139)*'1. Standard_Cost'!$B$29</f>
        <v>0</v>
      </c>
      <c r="AF139" s="84">
        <f t="shared" si="171"/>
        <v>0</v>
      </c>
      <c r="AG139" s="83"/>
      <c r="AH139" s="83"/>
      <c r="AI139" s="83"/>
      <c r="AJ139" s="87"/>
      <c r="AK139" s="87"/>
      <c r="AL139" s="87"/>
      <c r="AM139" s="84">
        <f>AG139*'1. Standard_Cost'!$B$25+'Incremental_Cost Year 7'!AH139*'1. Standard_Cost'!$C$25+'Incremental_Cost Year 7'!AI139*'1. Standard_Cost'!$D$25+'Incremental_Cost Year 7'!AJ139+'Incremental_Cost Year 7'!AL139+AK139</f>
        <v>0</v>
      </c>
      <c r="AN139" s="84">
        <f>AM139*'1. Standard_Cost'!$C$29</f>
        <v>0</v>
      </c>
      <c r="AO139" s="87"/>
      <c r="AP139" s="144"/>
      <c r="AQ139" s="113">
        <f t="shared" si="172"/>
        <v>0</v>
      </c>
      <c r="AR139" s="113">
        <f t="shared" si="173"/>
        <v>0</v>
      </c>
      <c r="AS139" s="113">
        <f t="shared" si="174"/>
        <v>0</v>
      </c>
      <c r="AT139" s="113">
        <f t="shared" si="175"/>
        <v>0</v>
      </c>
      <c r="AU139" s="154"/>
      <c r="AV139" s="154"/>
      <c r="AW139" s="154"/>
      <c r="AX139" s="154"/>
      <c r="AY139" s="154"/>
      <c r="AZ139" s="154"/>
      <c r="BA139" s="154"/>
      <c r="BB139" s="155">
        <f t="shared" si="176"/>
        <v>0</v>
      </c>
      <c r="BK139" s="322"/>
      <c r="BL139" s="322"/>
      <c r="BM139" s="322"/>
      <c r="BN139" s="322"/>
    </row>
    <row r="140" spans="1:66" s="28" customFormat="1" ht="57" customHeight="1" outlineLevel="2">
      <c r="A140" s="73"/>
      <c r="B140" s="107"/>
      <c r="C140" s="108"/>
      <c r="D140" s="120"/>
      <c r="E140" s="121"/>
      <c r="F140" s="222">
        <v>2024</v>
      </c>
      <c r="G140" s="75">
        <v>2026</v>
      </c>
      <c r="H140" s="70" t="s">
        <v>678</v>
      </c>
      <c r="I140" s="87"/>
      <c r="J140" s="83"/>
      <c r="K140" s="83"/>
      <c r="L140" s="82" t="str">
        <f>IF(I140&lt;&gt;0,((VLOOKUP(I140,'1. Standard_Cost'!$B$4:$D$9,2)+VLOOKUP(I140,'1. Standard_Cost'!$B$4:$D$9,3))*J140*K140),"0")</f>
        <v>0</v>
      </c>
      <c r="M140" s="82">
        <f>L140*'1. Standard_Cost'!$F$4</f>
        <v>0</v>
      </c>
      <c r="N140" s="83"/>
      <c r="O140" s="83"/>
      <c r="P140" s="83"/>
      <c r="Q140" s="83"/>
      <c r="R140" s="84">
        <f>'1. Standard_Cost'!$B$13*N140*P140</f>
        <v>0</v>
      </c>
      <c r="S140" s="84">
        <f>N140*O140*P140*'1. Standard_Cost'!$C$13</f>
        <v>0</v>
      </c>
      <c r="T140" s="84">
        <f>N140*P140*Q140*'1. Standard_Cost'!$D$13</f>
        <v>0</v>
      </c>
      <c r="U140" s="84">
        <f>N140*O140*'1. Standard_Cost'!$E$13</f>
        <v>0</v>
      </c>
      <c r="V140" s="83"/>
      <c r="W140" s="83"/>
      <c r="X140" s="83"/>
      <c r="Y140" s="84">
        <f>+V140*((X140*'1. Standard_Cost'!$B$17)+(W140*X140*'1. Standard_Cost'!$C$17))</f>
        <v>0</v>
      </c>
      <c r="Z140" s="83"/>
      <c r="AA140" s="83"/>
      <c r="AB140" s="84">
        <f>+Z140*'1. Standard_Cost'!$B$21+AA140*'1. Standard_Cost'!$C$21</f>
        <v>0</v>
      </c>
      <c r="AC140" s="85"/>
      <c r="AD140" s="86"/>
      <c r="AE140" s="84">
        <f>SUM(AD140,AC140,AB140,Y140,U140,T140,S140,R140)*'1. Standard_Cost'!$B$29</f>
        <v>0</v>
      </c>
      <c r="AF140" s="84">
        <f t="shared" si="171"/>
        <v>0</v>
      </c>
      <c r="AG140" s="83"/>
      <c r="AH140" s="83"/>
      <c r="AI140" s="83"/>
      <c r="AJ140" s="87"/>
      <c r="AK140" s="87"/>
      <c r="AL140" s="87"/>
      <c r="AM140" s="84">
        <f>AG140*'1. Standard_Cost'!$B$25+'Incremental_Cost Year 7'!AH140*'1. Standard_Cost'!$C$25+'Incremental_Cost Year 7'!AI140*'1. Standard_Cost'!$D$25+'Incremental_Cost Year 7'!AJ140+'Incremental_Cost Year 7'!AL140+AK140</f>
        <v>0</v>
      </c>
      <c r="AN140" s="84">
        <f>AM140*'1. Standard_Cost'!$C$29</f>
        <v>0</v>
      </c>
      <c r="AO140" s="87"/>
      <c r="AP140" s="144"/>
      <c r="AQ140" s="113">
        <f t="shared" si="172"/>
        <v>0</v>
      </c>
      <c r="AR140" s="113">
        <f t="shared" si="173"/>
        <v>0</v>
      </c>
      <c r="AS140" s="113">
        <f t="shared" si="174"/>
        <v>0</v>
      </c>
      <c r="AT140" s="113">
        <f t="shared" si="175"/>
        <v>0</v>
      </c>
      <c r="AU140" s="154"/>
      <c r="AV140" s="154"/>
      <c r="AW140" s="154"/>
      <c r="AX140" s="154"/>
      <c r="AY140" s="154"/>
      <c r="AZ140" s="154"/>
      <c r="BA140" s="154"/>
      <c r="BB140" s="155">
        <f t="shared" si="176"/>
        <v>0</v>
      </c>
      <c r="BK140" s="322"/>
      <c r="BL140" s="322"/>
      <c r="BM140" s="322"/>
      <c r="BN140" s="322"/>
    </row>
    <row r="141" spans="1:66" s="28" customFormat="1" ht="43.15" customHeight="1" outlineLevel="2">
      <c r="A141" s="73"/>
      <c r="B141" s="107"/>
      <c r="C141" s="108"/>
      <c r="D141" s="120"/>
      <c r="E141" s="121"/>
      <c r="F141" s="222">
        <v>2024</v>
      </c>
      <c r="G141" s="75">
        <v>2026</v>
      </c>
      <c r="H141" s="70" t="s">
        <v>679</v>
      </c>
      <c r="I141" s="87"/>
      <c r="J141" s="83"/>
      <c r="K141" s="83"/>
      <c r="L141" s="82" t="str">
        <f>IF(I141&lt;&gt;0,((VLOOKUP(I141,'1. Standard_Cost'!$B$4:$D$9,2)+VLOOKUP(I141,'1. Standard_Cost'!$B$4:$D$9,3))*J141*K141),"0")</f>
        <v>0</v>
      </c>
      <c r="M141" s="82">
        <f>L141*'1. Standard_Cost'!$F$4</f>
        <v>0</v>
      </c>
      <c r="N141" s="83"/>
      <c r="O141" s="83"/>
      <c r="P141" s="83"/>
      <c r="Q141" s="83"/>
      <c r="R141" s="84">
        <f>'1. Standard_Cost'!$B$13*N141*P141</f>
        <v>0</v>
      </c>
      <c r="S141" s="84">
        <f>N141*O141*P141*'1. Standard_Cost'!$C$13</f>
        <v>0</v>
      </c>
      <c r="T141" s="84">
        <f>N141*P141*Q141*'1. Standard_Cost'!$D$13</f>
        <v>0</v>
      </c>
      <c r="U141" s="84">
        <f>N141*O141*'1. Standard_Cost'!$E$13</f>
        <v>0</v>
      </c>
      <c r="V141" s="83"/>
      <c r="W141" s="83"/>
      <c r="X141" s="83"/>
      <c r="Y141" s="84">
        <f>+V141*((X141*'1. Standard_Cost'!$B$17)+(W141*X141*'1. Standard_Cost'!$C$17))</f>
        <v>0</v>
      </c>
      <c r="Z141" s="83"/>
      <c r="AA141" s="83"/>
      <c r="AB141" s="84">
        <f>+Z141*'1. Standard_Cost'!$B$21+AA141*'1. Standard_Cost'!$C$21</f>
        <v>0</v>
      </c>
      <c r="AC141" s="85"/>
      <c r="AD141" s="86"/>
      <c r="AE141" s="84">
        <f>SUM(AD141,AC141,AB141,Y141,U141,T141,S141,R141)*'1. Standard_Cost'!$B$29</f>
        <v>0</v>
      </c>
      <c r="AF141" s="84">
        <f t="shared" si="171"/>
        <v>0</v>
      </c>
      <c r="AG141" s="83"/>
      <c r="AH141" s="83"/>
      <c r="AI141" s="83"/>
      <c r="AJ141" s="87"/>
      <c r="AK141" s="87"/>
      <c r="AL141" s="87"/>
      <c r="AM141" s="84">
        <f>AG141*'1. Standard_Cost'!$B$25+'Incremental_Cost Year 7'!AH141*'1. Standard_Cost'!$C$25+'Incremental_Cost Year 7'!AI141*'1. Standard_Cost'!$D$25+'Incremental_Cost Year 7'!AJ141+'Incremental_Cost Year 7'!AL141+AK141</f>
        <v>0</v>
      </c>
      <c r="AN141" s="84">
        <f>AM141*'1. Standard_Cost'!$C$29</f>
        <v>0</v>
      </c>
      <c r="AO141" s="87"/>
      <c r="AP141" s="144"/>
      <c r="AQ141" s="113">
        <f t="shared" si="172"/>
        <v>0</v>
      </c>
      <c r="AR141" s="113">
        <f t="shared" si="173"/>
        <v>0</v>
      </c>
      <c r="AS141" s="113">
        <f t="shared" si="174"/>
        <v>0</v>
      </c>
      <c r="AT141" s="113">
        <f t="shared" si="175"/>
        <v>0</v>
      </c>
      <c r="AU141" s="154"/>
      <c r="AV141" s="154"/>
      <c r="AW141" s="154"/>
      <c r="AX141" s="154"/>
      <c r="AY141" s="154"/>
      <c r="AZ141" s="154"/>
      <c r="BA141" s="154"/>
      <c r="BB141" s="155">
        <f t="shared" si="176"/>
        <v>0</v>
      </c>
      <c r="BK141" s="322"/>
      <c r="BL141" s="322"/>
      <c r="BM141" s="322"/>
      <c r="BN141" s="322"/>
    </row>
    <row r="142" spans="1:66" s="28" customFormat="1" ht="59.45" customHeight="1" outlineLevel="2">
      <c r="A142" s="73"/>
      <c r="B142" s="107"/>
      <c r="C142" s="108"/>
      <c r="D142" s="120"/>
      <c r="E142" s="121"/>
      <c r="F142" s="222">
        <v>2024</v>
      </c>
      <c r="G142" s="75">
        <v>2026</v>
      </c>
      <c r="H142" s="70" t="s">
        <v>680</v>
      </c>
      <c r="I142" s="87"/>
      <c r="J142" s="83"/>
      <c r="K142" s="83"/>
      <c r="L142" s="82" t="str">
        <f>IF(I142&lt;&gt;0,((VLOOKUP(I142,'1. Standard_Cost'!$B$4:$D$9,2)+VLOOKUP(I142,'1. Standard_Cost'!$B$4:$D$9,3))*J142*K142),"0")</f>
        <v>0</v>
      </c>
      <c r="M142" s="82">
        <f>L142*'1. Standard_Cost'!$F$4</f>
        <v>0</v>
      </c>
      <c r="N142" s="83"/>
      <c r="O142" s="83"/>
      <c r="P142" s="83"/>
      <c r="Q142" s="83"/>
      <c r="R142" s="84">
        <f>'1. Standard_Cost'!$B$13*N142*P142</f>
        <v>0</v>
      </c>
      <c r="S142" s="84">
        <f>N142*O142*P142*'1. Standard_Cost'!$C$13</f>
        <v>0</v>
      </c>
      <c r="T142" s="84">
        <f>N142*P142*Q142*'1. Standard_Cost'!$D$13</f>
        <v>0</v>
      </c>
      <c r="U142" s="84">
        <f>N142*O142*'1. Standard_Cost'!$E$13</f>
        <v>0</v>
      </c>
      <c r="V142" s="83"/>
      <c r="W142" s="83"/>
      <c r="X142" s="83"/>
      <c r="Y142" s="84">
        <f>+V142*((X142*'1. Standard_Cost'!$B$17)+(W142*X142*'1. Standard_Cost'!$C$17))</f>
        <v>0</v>
      </c>
      <c r="Z142" s="83"/>
      <c r="AA142" s="83"/>
      <c r="AB142" s="84">
        <f>+Z142*'1. Standard_Cost'!$B$21+AA142*'1. Standard_Cost'!$C$21</f>
        <v>0</v>
      </c>
      <c r="AC142" s="85"/>
      <c r="AD142" s="86"/>
      <c r="AE142" s="84">
        <f>SUM(AD142,AC142,AB142,Y142,U142,T142,S142,R142)*'1. Standard_Cost'!$B$29</f>
        <v>0</v>
      </c>
      <c r="AF142" s="84">
        <f t="shared" si="171"/>
        <v>0</v>
      </c>
      <c r="AG142" s="83"/>
      <c r="AH142" s="83"/>
      <c r="AI142" s="83"/>
      <c r="AJ142" s="87"/>
      <c r="AK142" s="87"/>
      <c r="AL142" s="87"/>
      <c r="AM142" s="84">
        <f>AG142*'1. Standard_Cost'!$B$25+'Incremental_Cost Year 7'!AH142*'1. Standard_Cost'!$C$25+'Incremental_Cost Year 7'!AI142*'1. Standard_Cost'!$D$25+'Incremental_Cost Year 7'!AJ142+'Incremental_Cost Year 7'!AL142+AK142</f>
        <v>0</v>
      </c>
      <c r="AN142" s="84">
        <f>AM142*'1. Standard_Cost'!$C$29</f>
        <v>0</v>
      </c>
      <c r="AO142" s="87"/>
      <c r="AP142" s="144"/>
      <c r="AQ142" s="113">
        <f t="shared" si="172"/>
        <v>0</v>
      </c>
      <c r="AR142" s="113">
        <f t="shared" si="173"/>
        <v>0</v>
      </c>
      <c r="AS142" s="113">
        <f t="shared" si="174"/>
        <v>0</v>
      </c>
      <c r="AT142" s="113">
        <f t="shared" si="175"/>
        <v>0</v>
      </c>
      <c r="AU142" s="154"/>
      <c r="AV142" s="154"/>
      <c r="AW142" s="154"/>
      <c r="AX142" s="154"/>
      <c r="AY142" s="154"/>
      <c r="AZ142" s="154"/>
      <c r="BA142" s="154"/>
      <c r="BB142" s="155">
        <f t="shared" si="176"/>
        <v>0</v>
      </c>
      <c r="BK142" s="322"/>
      <c r="BL142" s="322"/>
      <c r="BM142" s="322"/>
      <c r="BN142" s="322"/>
    </row>
    <row r="143" spans="1:66" s="28" customFormat="1" ht="59.45" customHeight="1" outlineLevel="2">
      <c r="A143" s="73"/>
      <c r="B143" s="107"/>
      <c r="C143" s="108"/>
      <c r="D143" s="120"/>
      <c r="E143" s="121"/>
      <c r="F143" s="222">
        <v>2024</v>
      </c>
      <c r="G143" s="75">
        <v>2026</v>
      </c>
      <c r="H143" s="70" t="s">
        <v>681</v>
      </c>
      <c r="I143" s="87"/>
      <c r="J143" s="83"/>
      <c r="K143" s="83"/>
      <c r="L143" s="82" t="str">
        <f>IF(I143&lt;&gt;0,((VLOOKUP(I143,'1. Standard_Cost'!$B$4:$D$9,2)+VLOOKUP(I143,'1. Standard_Cost'!$B$4:$D$9,3))*J143*K143),"0")</f>
        <v>0</v>
      </c>
      <c r="M143" s="82">
        <f>L143*'1. Standard_Cost'!$F$4</f>
        <v>0</v>
      </c>
      <c r="N143" s="83"/>
      <c r="O143" s="83"/>
      <c r="P143" s="83"/>
      <c r="Q143" s="83"/>
      <c r="R143" s="84">
        <f>'1. Standard_Cost'!$B$13*N143*P143</f>
        <v>0</v>
      </c>
      <c r="S143" s="84">
        <f>N143*O143*P143*'1. Standard_Cost'!$C$13</f>
        <v>0</v>
      </c>
      <c r="T143" s="84">
        <f>N143*P143*Q143*'1. Standard_Cost'!$D$13</f>
        <v>0</v>
      </c>
      <c r="U143" s="84">
        <f>N143*O143*'1. Standard_Cost'!$E$13</f>
        <v>0</v>
      </c>
      <c r="V143" s="83"/>
      <c r="W143" s="83"/>
      <c r="X143" s="83"/>
      <c r="Y143" s="84">
        <f>+V143*((X143*'1. Standard_Cost'!$B$17)+(W143*X143*'1. Standard_Cost'!$C$17))</f>
        <v>0</v>
      </c>
      <c r="Z143" s="83"/>
      <c r="AA143" s="83"/>
      <c r="AB143" s="84">
        <f>+Z143*'1. Standard_Cost'!$B$21+AA143*'1. Standard_Cost'!$C$21</f>
        <v>0</v>
      </c>
      <c r="AC143" s="85"/>
      <c r="AD143" s="86"/>
      <c r="AE143" s="84">
        <f>SUM(AD143,AC143,AB143,Y143,U143,T143,S143,R143)*'1. Standard_Cost'!$B$29</f>
        <v>0</v>
      </c>
      <c r="AF143" s="84">
        <f t="shared" si="171"/>
        <v>0</v>
      </c>
      <c r="AG143" s="83"/>
      <c r="AH143" s="83"/>
      <c r="AI143" s="83"/>
      <c r="AJ143" s="87"/>
      <c r="AK143" s="87"/>
      <c r="AL143" s="87"/>
      <c r="AM143" s="84">
        <f>AG143*'1. Standard_Cost'!$B$25+'Incremental_Cost Year 7'!AH143*'1. Standard_Cost'!$C$25+'Incremental_Cost Year 7'!AI143*'1. Standard_Cost'!$D$25+'Incremental_Cost Year 7'!AJ143+'Incremental_Cost Year 7'!AL143+AK143</f>
        <v>0</v>
      </c>
      <c r="AN143" s="84">
        <f>AM143*'1. Standard_Cost'!$C$29</f>
        <v>0</v>
      </c>
      <c r="AO143" s="87"/>
      <c r="AP143" s="144"/>
      <c r="AQ143" s="113">
        <f t="shared" si="172"/>
        <v>0</v>
      </c>
      <c r="AR143" s="113">
        <f t="shared" si="173"/>
        <v>0</v>
      </c>
      <c r="AS143" s="113">
        <f t="shared" si="174"/>
        <v>0</v>
      </c>
      <c r="AT143" s="113">
        <f t="shared" si="175"/>
        <v>0</v>
      </c>
      <c r="AU143" s="154"/>
      <c r="AV143" s="154"/>
      <c r="AW143" s="154"/>
      <c r="AX143" s="154"/>
      <c r="AY143" s="154"/>
      <c r="AZ143" s="154"/>
      <c r="BA143" s="154"/>
      <c r="BB143" s="155">
        <f t="shared" si="176"/>
        <v>0</v>
      </c>
      <c r="BK143" s="322"/>
      <c r="BL143" s="322"/>
      <c r="BM143" s="322"/>
      <c r="BN143" s="322"/>
    </row>
    <row r="144" spans="1:66" s="28" customFormat="1" ht="34.15" customHeight="1" outlineLevel="1">
      <c r="A144" s="73"/>
      <c r="B144" s="111"/>
      <c r="C144" s="112"/>
      <c r="D144" s="101" t="s">
        <v>598</v>
      </c>
      <c r="E144" s="136" t="s">
        <v>711</v>
      </c>
      <c r="F144" s="349">
        <v>2024</v>
      </c>
      <c r="G144" s="349">
        <v>2026</v>
      </c>
      <c r="H144" s="219" t="s">
        <v>158</v>
      </c>
      <c r="I144" s="156"/>
      <c r="J144" s="156"/>
      <c r="K144" s="156"/>
      <c r="L144" s="84">
        <f>SUM(L137:L143)</f>
        <v>0</v>
      </c>
      <c r="M144" s="84">
        <f>SUM(M137:M143)</f>
        <v>0</v>
      </c>
      <c r="N144" s="156"/>
      <c r="O144" s="156"/>
      <c r="P144" s="156"/>
      <c r="Q144" s="156"/>
      <c r="R144" s="84">
        <f>SUM(R137:R143)</f>
        <v>0</v>
      </c>
      <c r="S144" s="84">
        <f>SUM(S137:S143)</f>
        <v>0</v>
      </c>
      <c r="T144" s="84">
        <f>SUM(T137:T143)</f>
        <v>0</v>
      </c>
      <c r="U144" s="84">
        <f>SUM(U137:U143)</f>
        <v>0</v>
      </c>
      <c r="V144" s="156"/>
      <c r="W144" s="156"/>
      <c r="X144" s="156"/>
      <c r="Y144" s="84">
        <f>SUM(Y137:Y143)</f>
        <v>0</v>
      </c>
      <c r="Z144" s="156"/>
      <c r="AA144" s="156"/>
      <c r="AB144" s="84">
        <f>SUM(AB137:AB143)</f>
        <v>0</v>
      </c>
      <c r="AC144" s="84">
        <f t="shared" ref="AC144:AF144" si="177">SUM(AC137:AC143)</f>
        <v>0</v>
      </c>
      <c r="AD144" s="84">
        <f t="shared" si="177"/>
        <v>0</v>
      </c>
      <c r="AE144" s="84">
        <f t="shared" si="177"/>
        <v>0</v>
      </c>
      <c r="AF144" s="84">
        <f t="shared" si="177"/>
        <v>0</v>
      </c>
      <c r="AG144" s="156"/>
      <c r="AH144" s="156"/>
      <c r="AI144" s="156"/>
      <c r="AJ144" s="84">
        <f>SUM(AJ137:AJ143)</f>
        <v>0</v>
      </c>
      <c r="AK144" s="84">
        <f t="shared" ref="AK144:AN144" si="178">SUM(AK137:AK143)</f>
        <v>0</v>
      </c>
      <c r="AL144" s="84">
        <f t="shared" si="178"/>
        <v>0</v>
      </c>
      <c r="AM144" s="84">
        <f t="shared" si="178"/>
        <v>0</v>
      </c>
      <c r="AN144" s="84">
        <f t="shared" si="178"/>
        <v>0</v>
      </c>
      <c r="AO144" s="157"/>
      <c r="AP144" s="158"/>
      <c r="AQ144" s="84">
        <f>SUM(AQ137:AQ143)</f>
        <v>0</v>
      </c>
      <c r="AR144" s="84">
        <f t="shared" ref="AR144:BA144" si="179">SUM(AR137:AR143)</f>
        <v>0</v>
      </c>
      <c r="AS144" s="84">
        <f t="shared" si="179"/>
        <v>0</v>
      </c>
      <c r="AT144" s="84">
        <f t="shared" si="179"/>
        <v>0</v>
      </c>
      <c r="AU144" s="84">
        <f t="shared" si="179"/>
        <v>0</v>
      </c>
      <c r="AV144" s="84">
        <f t="shared" si="179"/>
        <v>0</v>
      </c>
      <c r="AW144" s="84">
        <f t="shared" si="179"/>
        <v>0</v>
      </c>
      <c r="AX144" s="84">
        <f t="shared" si="179"/>
        <v>0</v>
      </c>
      <c r="AY144" s="84">
        <f t="shared" si="179"/>
        <v>0</v>
      </c>
      <c r="AZ144" s="84">
        <f t="shared" si="179"/>
        <v>0</v>
      </c>
      <c r="BA144" s="84">
        <f t="shared" si="179"/>
        <v>0</v>
      </c>
      <c r="BB144" s="84">
        <f t="shared" ref="BB144" si="180">SUM(BB141:BB143)</f>
        <v>0</v>
      </c>
      <c r="BK144" s="322"/>
      <c r="BL144" s="322"/>
      <c r="BM144" s="322"/>
      <c r="BN144" s="322"/>
    </row>
    <row r="145" spans="1:54" s="28" customFormat="1" ht="78.75" outlineLevel="1">
      <c r="A145" s="73"/>
      <c r="B145" s="543"/>
      <c r="C145" s="544"/>
      <c r="D145" s="547"/>
      <c r="E145" s="529"/>
      <c r="F145" s="299">
        <v>2024</v>
      </c>
      <c r="G145" s="246">
        <v>2025</v>
      </c>
      <c r="H145" s="384" t="s">
        <v>718</v>
      </c>
      <c r="I145" s="86"/>
      <c r="J145" s="86"/>
      <c r="K145" s="86"/>
      <c r="L145" s="82" t="str">
        <f>IF(I145&lt;&gt;0,((VLOOKUP(I145,'1. Standard_Cost'!$B$4:$D$9,2)+VLOOKUP(I145,'1. Standard_Cost'!$B$4:$D$9,3))*J145*K145),"0")</f>
        <v>0</v>
      </c>
      <c r="M145" s="82">
        <f>L145*'1. Standard_Cost'!$F$4</f>
        <v>0</v>
      </c>
      <c r="N145" s="86"/>
      <c r="O145" s="86"/>
      <c r="P145" s="86"/>
      <c r="Q145" s="86"/>
      <c r="R145" s="84">
        <f>'1. Standard_Cost'!$B$13*N145*P145</f>
        <v>0</v>
      </c>
      <c r="S145" s="84">
        <f>N145*O145*P145*'1. Standard_Cost'!$C$13</f>
        <v>0</v>
      </c>
      <c r="T145" s="84">
        <f>N145*P145*Q145*'1. Standard_Cost'!$D$13</f>
        <v>0</v>
      </c>
      <c r="U145" s="84">
        <f>N145*O145*'1. Standard_Cost'!$E$13</f>
        <v>0</v>
      </c>
      <c r="V145" s="86"/>
      <c r="W145" s="86"/>
      <c r="X145" s="86"/>
      <c r="Y145" s="84">
        <f>+V145*((X145*'1. Standard_Cost'!$B$17)+(W145*X145*'1. Standard_Cost'!$C$17))</f>
        <v>0</v>
      </c>
      <c r="Z145" s="86"/>
      <c r="AA145" s="86"/>
      <c r="AB145" s="84">
        <f>+Z145*'1. Standard_Cost'!$B$21+AA145*'1. Standard_Cost'!$C$21</f>
        <v>0</v>
      </c>
      <c r="AC145" s="86"/>
      <c r="AD145" s="86"/>
      <c r="AE145" s="84">
        <f>SUM(AD145,AC145,AB145,Y145,U145,T145,S145,R145)*'1. Standard_Cost'!$B$29</f>
        <v>0</v>
      </c>
      <c r="AF145" s="84">
        <f t="shared" ref="AF145:AF148" si="181">SUM(AE145,AD145,AC145,AB145,Y145,U145,T145,S145,R145)</f>
        <v>0</v>
      </c>
      <c r="AG145" s="86"/>
      <c r="AH145" s="86"/>
      <c r="AI145" s="86"/>
      <c r="AJ145" s="86"/>
      <c r="AK145" s="86"/>
      <c r="AL145" s="86"/>
      <c r="AM145" s="84" t="e">
        <f>AG145*'1. Standard_Cost'!$B$25+'Incremental_Cost Year 1'!#REF!*'1. Standard_Cost'!$C$25+'Incremental_Cost Year 1'!#REF!*'1. Standard_Cost'!$D$25+'Incremental_Cost Year 1'!#REF!+'Incremental_Cost Year 1'!#REF!+AK145</f>
        <v>#REF!</v>
      </c>
      <c r="AN145" s="84" t="e">
        <f>AM145*'1. Standard_Cost'!$C$29</f>
        <v>#REF!</v>
      </c>
      <c r="AO145" s="353"/>
      <c r="AP145" s="158"/>
      <c r="AQ145" s="113">
        <f t="shared" ref="AQ145:AQ148" si="182">L145+M145</f>
        <v>0</v>
      </c>
      <c r="AR145" s="113">
        <f t="shared" ref="AR145:AR148" si="183">AF145</f>
        <v>0</v>
      </c>
      <c r="AS145" s="113" t="e">
        <f t="shared" ref="AS145:AS148" si="184">AM145+AN145</f>
        <v>#REF!</v>
      </c>
      <c r="AT145" s="113" t="e">
        <f t="shared" ref="AT145:AT148" si="185">SUM(AQ145,AR145,AS145)</f>
        <v>#REF!</v>
      </c>
      <c r="AU145" s="154"/>
      <c r="AV145" s="154"/>
      <c r="AW145" s="154"/>
      <c r="AX145" s="154"/>
      <c r="AY145" s="154"/>
      <c r="AZ145" s="154"/>
      <c r="BA145" s="154"/>
      <c r="BB145" s="155" t="e">
        <f t="shared" ref="BB145:BB148" si="186">SUM(AU145:BA145)-AT145</f>
        <v>#REF!</v>
      </c>
    </row>
    <row r="146" spans="1:54" s="28" customFormat="1" ht="141.75" outlineLevel="1">
      <c r="A146" s="73"/>
      <c r="B146" s="545"/>
      <c r="C146" s="546"/>
      <c r="D146" s="548"/>
      <c r="E146" s="530"/>
      <c r="F146" s="299">
        <v>2025</v>
      </c>
      <c r="G146" s="246">
        <v>2026</v>
      </c>
      <c r="H146" s="384" t="s">
        <v>719</v>
      </c>
      <c r="I146" s="86"/>
      <c r="J146" s="86"/>
      <c r="K146" s="86"/>
      <c r="L146" s="82" t="str">
        <f>IF(I146&lt;&gt;0,((VLOOKUP(I146,'1. Standard_Cost'!$B$4:$D$9,2)+VLOOKUP(I146,'1. Standard_Cost'!$B$4:$D$9,3))*J146*K146),"0")</f>
        <v>0</v>
      </c>
      <c r="M146" s="82">
        <f>L146*'1. Standard_Cost'!$F$4</f>
        <v>0</v>
      </c>
      <c r="N146" s="86"/>
      <c r="O146" s="86"/>
      <c r="P146" s="86"/>
      <c r="Q146" s="86"/>
      <c r="R146" s="84">
        <f>'1. Standard_Cost'!$B$13*N146*P146</f>
        <v>0</v>
      </c>
      <c r="S146" s="84">
        <f>N146*O146*P146*'1. Standard_Cost'!$C$13</f>
        <v>0</v>
      </c>
      <c r="T146" s="84">
        <f>N146*P146*Q146*'1. Standard_Cost'!$D$13</f>
        <v>0</v>
      </c>
      <c r="U146" s="84">
        <f>N146*O146*'1. Standard_Cost'!$E$13</f>
        <v>0</v>
      </c>
      <c r="V146" s="86"/>
      <c r="W146" s="86"/>
      <c r="X146" s="86"/>
      <c r="Y146" s="84">
        <f>+V146*((X146*'1. Standard_Cost'!$B$17)+(W146*X146*'1. Standard_Cost'!$C$17))</f>
        <v>0</v>
      </c>
      <c r="Z146" s="86"/>
      <c r="AA146" s="86"/>
      <c r="AB146" s="84">
        <f>+Z146*'1. Standard_Cost'!$B$21+AA146*'1. Standard_Cost'!$C$21</f>
        <v>0</v>
      </c>
      <c r="AC146" s="86"/>
      <c r="AD146" s="86"/>
      <c r="AE146" s="84">
        <f>SUM(AD146,AC146,AB146,Y146,U146,T146,S146,R146)*'1. Standard_Cost'!$B$29</f>
        <v>0</v>
      </c>
      <c r="AF146" s="84">
        <f t="shared" si="181"/>
        <v>0</v>
      </c>
      <c r="AG146" s="86"/>
      <c r="AH146" s="86"/>
      <c r="AI146" s="86"/>
      <c r="AJ146" s="86"/>
      <c r="AK146" s="86"/>
      <c r="AL146" s="86"/>
      <c r="AM146" s="84" t="e">
        <f>AG146*'1. Standard_Cost'!$B$25+'Incremental_Cost Year 1'!#REF!*'1. Standard_Cost'!$C$25+'Incremental_Cost Year 1'!#REF!*'1. Standard_Cost'!$D$25+'Incremental_Cost Year 1'!#REF!+'Incremental_Cost Year 1'!#REF!+AK146</f>
        <v>#REF!</v>
      </c>
      <c r="AN146" s="84" t="e">
        <f>AM146*'1. Standard_Cost'!$C$29</f>
        <v>#REF!</v>
      </c>
      <c r="AO146" s="353"/>
      <c r="AP146" s="158"/>
      <c r="AQ146" s="113">
        <f t="shared" si="182"/>
        <v>0</v>
      </c>
      <c r="AR146" s="113">
        <f t="shared" si="183"/>
        <v>0</v>
      </c>
      <c r="AS146" s="113" t="e">
        <f t="shared" si="184"/>
        <v>#REF!</v>
      </c>
      <c r="AT146" s="113" t="e">
        <f t="shared" si="185"/>
        <v>#REF!</v>
      </c>
      <c r="AU146" s="154"/>
      <c r="AV146" s="154"/>
      <c r="AW146" s="154"/>
      <c r="AX146" s="154"/>
      <c r="AY146" s="154"/>
      <c r="AZ146" s="154"/>
      <c r="BA146" s="154"/>
      <c r="BB146" s="155" t="e">
        <f t="shared" si="186"/>
        <v>#REF!</v>
      </c>
    </row>
    <row r="147" spans="1:54" s="28" customFormat="1" ht="110.25" outlineLevel="1">
      <c r="A147" s="73"/>
      <c r="B147" s="545"/>
      <c r="C147" s="546"/>
      <c r="D147" s="548"/>
      <c r="E147" s="530"/>
      <c r="F147" s="299">
        <v>2024</v>
      </c>
      <c r="G147" s="246">
        <v>2026</v>
      </c>
      <c r="H147" s="384" t="s">
        <v>720</v>
      </c>
      <c r="I147" s="86"/>
      <c r="J147" s="86"/>
      <c r="K147" s="86"/>
      <c r="L147" s="82" t="str">
        <f>IF(I147&lt;&gt;0,((VLOOKUP(I147,'1. Standard_Cost'!$B$4:$D$9,2)+VLOOKUP(I147,'1. Standard_Cost'!$B$4:$D$9,3))*J147*K147),"0")</f>
        <v>0</v>
      </c>
      <c r="M147" s="82">
        <f>L147*'1. Standard_Cost'!$F$4</f>
        <v>0</v>
      </c>
      <c r="N147" s="86"/>
      <c r="O147" s="86"/>
      <c r="P147" s="86"/>
      <c r="Q147" s="86"/>
      <c r="R147" s="84">
        <f>'1. Standard_Cost'!$B$13*N147*P147</f>
        <v>0</v>
      </c>
      <c r="S147" s="84">
        <f>N147*O147*P147*'1. Standard_Cost'!$C$13</f>
        <v>0</v>
      </c>
      <c r="T147" s="84">
        <f>N147*P147*Q147*'1. Standard_Cost'!$D$13</f>
        <v>0</v>
      </c>
      <c r="U147" s="84">
        <f>N147*O147*'1. Standard_Cost'!$E$13</f>
        <v>0</v>
      </c>
      <c r="V147" s="86"/>
      <c r="W147" s="86"/>
      <c r="X147" s="86"/>
      <c r="Y147" s="84">
        <f>+V147*((X147*'1. Standard_Cost'!$B$17)+(W147*X147*'1. Standard_Cost'!$C$17))</f>
        <v>0</v>
      </c>
      <c r="Z147" s="86"/>
      <c r="AA147" s="86"/>
      <c r="AB147" s="84">
        <f>+Z147*'1. Standard_Cost'!$B$21+AA147*'1. Standard_Cost'!$C$21</f>
        <v>0</v>
      </c>
      <c r="AC147" s="86"/>
      <c r="AD147" s="86"/>
      <c r="AE147" s="84">
        <f>SUM(AD147,AC147,AB147,Y147,U147,T147,S147,R147)*'1. Standard_Cost'!$B$29</f>
        <v>0</v>
      </c>
      <c r="AF147" s="84">
        <f t="shared" si="181"/>
        <v>0</v>
      </c>
      <c r="AG147" s="86"/>
      <c r="AH147" s="86"/>
      <c r="AI147" s="86"/>
      <c r="AJ147" s="86"/>
      <c r="AK147" s="86"/>
      <c r="AL147" s="86"/>
      <c r="AM147" s="84" t="e">
        <f>AG147*'1. Standard_Cost'!$B$25+'Incremental_Cost Year 1'!#REF!*'1. Standard_Cost'!$C$25+'Incremental_Cost Year 1'!#REF!*'1. Standard_Cost'!$D$25+'Incremental_Cost Year 1'!#REF!+'Incremental_Cost Year 1'!#REF!+AK147</f>
        <v>#REF!</v>
      </c>
      <c r="AN147" s="84" t="e">
        <f>AM147*'1. Standard_Cost'!$C$29</f>
        <v>#REF!</v>
      </c>
      <c r="AO147" s="353"/>
      <c r="AP147" s="158"/>
      <c r="AQ147" s="113">
        <f t="shared" si="182"/>
        <v>0</v>
      </c>
      <c r="AR147" s="113">
        <f t="shared" si="183"/>
        <v>0</v>
      </c>
      <c r="AS147" s="113" t="e">
        <f t="shared" si="184"/>
        <v>#REF!</v>
      </c>
      <c r="AT147" s="113" t="e">
        <f t="shared" si="185"/>
        <v>#REF!</v>
      </c>
      <c r="AU147" s="154"/>
      <c r="AV147" s="154"/>
      <c r="AW147" s="154"/>
      <c r="AX147" s="154"/>
      <c r="AY147" s="154"/>
      <c r="AZ147" s="154"/>
      <c r="BA147" s="154"/>
      <c r="BB147" s="155" t="e">
        <f t="shared" si="186"/>
        <v>#REF!</v>
      </c>
    </row>
    <row r="148" spans="1:54" s="28" customFormat="1" ht="94.5" outlineLevel="1">
      <c r="A148" s="73"/>
      <c r="B148" s="545"/>
      <c r="C148" s="546"/>
      <c r="D148" s="549"/>
      <c r="E148" s="531"/>
      <c r="F148" s="299">
        <v>2024</v>
      </c>
      <c r="G148" s="246">
        <v>2026</v>
      </c>
      <c r="H148" s="384" t="s">
        <v>721</v>
      </c>
      <c r="I148" s="86"/>
      <c r="J148" s="86"/>
      <c r="K148" s="86"/>
      <c r="L148" s="82" t="str">
        <f>IF(I148&lt;&gt;0,((VLOOKUP(I148,'1. Standard_Cost'!$B$4:$D$9,2)+VLOOKUP(I148,'1. Standard_Cost'!$B$4:$D$9,3))*J148*K148),"0")</f>
        <v>0</v>
      </c>
      <c r="M148" s="82">
        <f>L148*'1. Standard_Cost'!$F$4</f>
        <v>0</v>
      </c>
      <c r="N148" s="86"/>
      <c r="O148" s="86"/>
      <c r="P148" s="86"/>
      <c r="Q148" s="86"/>
      <c r="R148" s="84">
        <f>'1. Standard_Cost'!$B$13*N148*P148</f>
        <v>0</v>
      </c>
      <c r="S148" s="84">
        <f>N148*O148*P148*'1. Standard_Cost'!$C$13</f>
        <v>0</v>
      </c>
      <c r="T148" s="84">
        <f>N148*P148*Q148*'1. Standard_Cost'!$D$13</f>
        <v>0</v>
      </c>
      <c r="U148" s="84">
        <f>N148*O148*'1. Standard_Cost'!$E$13</f>
        <v>0</v>
      </c>
      <c r="V148" s="86"/>
      <c r="W148" s="86"/>
      <c r="X148" s="86"/>
      <c r="Y148" s="84">
        <f>+V148*((X148*'1. Standard_Cost'!$B$17)+(W148*X148*'1. Standard_Cost'!$C$17))</f>
        <v>0</v>
      </c>
      <c r="Z148" s="86"/>
      <c r="AA148" s="86"/>
      <c r="AB148" s="84">
        <f>+Z148*'1. Standard_Cost'!$B$21+AA148*'1. Standard_Cost'!$C$21</f>
        <v>0</v>
      </c>
      <c r="AC148" s="86"/>
      <c r="AD148" s="86"/>
      <c r="AE148" s="84">
        <f>SUM(AD148,AC148,AB148,Y148,U148,T148,S148,R148)*'1. Standard_Cost'!$B$29</f>
        <v>0</v>
      </c>
      <c r="AF148" s="84">
        <f t="shared" si="181"/>
        <v>0</v>
      </c>
      <c r="AG148" s="86"/>
      <c r="AH148" s="86"/>
      <c r="AI148" s="86"/>
      <c r="AJ148" s="86"/>
      <c r="AK148" s="86"/>
      <c r="AL148" s="86"/>
      <c r="AM148" s="84" t="e">
        <f>AG148*'1. Standard_Cost'!$B$25+'Incremental_Cost Year 1'!#REF!*'1. Standard_Cost'!$C$25+'Incremental_Cost Year 1'!#REF!*'1. Standard_Cost'!$D$25+'Incremental_Cost Year 1'!#REF!+'Incremental_Cost Year 1'!#REF!+AK148</f>
        <v>#REF!</v>
      </c>
      <c r="AN148" s="84" t="e">
        <f>AM148*'1. Standard_Cost'!$C$29</f>
        <v>#REF!</v>
      </c>
      <c r="AO148" s="353"/>
      <c r="AP148" s="158"/>
      <c r="AQ148" s="113">
        <f t="shared" si="182"/>
        <v>0</v>
      </c>
      <c r="AR148" s="113">
        <f t="shared" si="183"/>
        <v>0</v>
      </c>
      <c r="AS148" s="113" t="e">
        <f t="shared" si="184"/>
        <v>#REF!</v>
      </c>
      <c r="AT148" s="113" t="e">
        <f t="shared" si="185"/>
        <v>#REF!</v>
      </c>
      <c r="AU148" s="154"/>
      <c r="AV148" s="154"/>
      <c r="AW148" s="154"/>
      <c r="AX148" s="154"/>
      <c r="AY148" s="154"/>
      <c r="AZ148" s="154"/>
      <c r="BA148" s="154"/>
      <c r="BB148" s="155" t="e">
        <f t="shared" si="186"/>
        <v>#REF!</v>
      </c>
    </row>
    <row r="149" spans="1:54" s="28" customFormat="1" ht="63" outlineLevel="1">
      <c r="A149" s="73"/>
      <c r="B149" s="111"/>
      <c r="C149" s="302"/>
      <c r="D149" s="302" t="s">
        <v>715</v>
      </c>
      <c r="E149" s="94" t="s">
        <v>714</v>
      </c>
      <c r="F149" s="378">
        <v>2024</v>
      </c>
      <c r="G149" s="379">
        <v>2026</v>
      </c>
      <c r="H149" s="380" t="s">
        <v>166</v>
      </c>
      <c r="I149" s="156"/>
      <c r="J149" s="156"/>
      <c r="K149" s="156"/>
      <c r="L149" s="84">
        <f>SUM(L145:L148)</f>
        <v>0</v>
      </c>
      <c r="M149" s="84">
        <f>SUM(M145:M148)</f>
        <v>0</v>
      </c>
      <c r="N149" s="156"/>
      <c r="O149" s="156"/>
      <c r="P149" s="156"/>
      <c r="Q149" s="156"/>
      <c r="R149" s="84">
        <f>SUM(R145:R148)</f>
        <v>0</v>
      </c>
      <c r="S149" s="84">
        <f t="shared" ref="S149:U149" si="187">SUM(S145:S148)</f>
        <v>0</v>
      </c>
      <c r="T149" s="84">
        <f t="shared" si="187"/>
        <v>0</v>
      </c>
      <c r="U149" s="84">
        <f t="shared" si="187"/>
        <v>0</v>
      </c>
      <c r="V149" s="156"/>
      <c r="W149" s="156"/>
      <c r="X149" s="156"/>
      <c r="Y149" s="84">
        <f t="shared" ref="Y149" si="188">SUM(Y145:Y148)</f>
        <v>0</v>
      </c>
      <c r="Z149" s="156"/>
      <c r="AA149" s="156"/>
      <c r="AB149" s="84">
        <f t="shared" ref="AB149" si="189">SUM(AB145:AB148)</f>
        <v>0</v>
      </c>
      <c r="AC149" s="84"/>
      <c r="AD149" s="84"/>
      <c r="AE149" s="84">
        <f t="shared" ref="AE149:AF149" si="190">SUM(AE145:AE148)</f>
        <v>0</v>
      </c>
      <c r="AF149" s="84">
        <f t="shared" si="190"/>
        <v>0</v>
      </c>
      <c r="AG149" s="156"/>
      <c r="AH149" s="156"/>
      <c r="AI149" s="156"/>
      <c r="AJ149" s="84">
        <f t="shared" ref="AJ149:AN149" si="191">SUM(AJ145:AJ148)</f>
        <v>0</v>
      </c>
      <c r="AK149" s="84">
        <f t="shared" si="191"/>
        <v>0</v>
      </c>
      <c r="AL149" s="84">
        <f t="shared" si="191"/>
        <v>0</v>
      </c>
      <c r="AM149" s="84" t="e">
        <f t="shared" si="191"/>
        <v>#REF!</v>
      </c>
      <c r="AN149" s="84" t="e">
        <f t="shared" si="191"/>
        <v>#REF!</v>
      </c>
      <c r="AO149" s="157"/>
      <c r="AP149" s="158"/>
      <c r="AQ149" s="84">
        <f t="shared" ref="AQ149:AT149" si="192">SUM(AQ145:AQ148)</f>
        <v>0</v>
      </c>
      <c r="AR149" s="84">
        <f t="shared" si="192"/>
        <v>0</v>
      </c>
      <c r="AS149" s="84" t="e">
        <f t="shared" si="192"/>
        <v>#REF!</v>
      </c>
      <c r="AT149" s="84" t="e">
        <f t="shared" si="192"/>
        <v>#REF!</v>
      </c>
      <c r="AU149" s="84"/>
      <c r="AV149" s="84"/>
      <c r="AW149" s="84"/>
      <c r="AX149" s="84"/>
      <c r="AY149" s="84"/>
      <c r="AZ149" s="84"/>
      <c r="BA149" s="84"/>
      <c r="BB149" s="84" t="e">
        <f t="shared" ref="BB149" si="193">SUM(BB145:BB148)</f>
        <v>#REF!</v>
      </c>
    </row>
    <row r="150" spans="1:54" s="28" customFormat="1" ht="78.75" outlineLevel="1">
      <c r="A150" s="73"/>
      <c r="B150" s="543"/>
      <c r="C150" s="544"/>
      <c r="D150" s="547"/>
      <c r="E150" s="529"/>
      <c r="F150" s="382">
        <v>2024</v>
      </c>
      <c r="G150" s="382">
        <v>2026</v>
      </c>
      <c r="H150" s="384" t="s">
        <v>731</v>
      </c>
      <c r="I150" s="86"/>
      <c r="J150" s="86"/>
      <c r="K150" s="86"/>
      <c r="L150" s="82" t="str">
        <f>IF(I150&lt;&gt;0,((VLOOKUP(I150,'1. Standard_Cost'!$B$4:$D$9,2)+VLOOKUP(I150,'1. Standard_Cost'!$B$4:$D$9,3))*J150*K150),"0")</f>
        <v>0</v>
      </c>
      <c r="M150" s="82">
        <f>L150*'1. Standard_Cost'!$F$4</f>
        <v>0</v>
      </c>
      <c r="N150" s="86"/>
      <c r="O150" s="86"/>
      <c r="P150" s="86"/>
      <c r="Q150" s="86"/>
      <c r="R150" s="84">
        <f>'1. Standard_Cost'!$B$13*N150*P150</f>
        <v>0</v>
      </c>
      <c r="S150" s="84">
        <f>N150*O150*P150*'1. Standard_Cost'!$C$13</f>
        <v>0</v>
      </c>
      <c r="T150" s="84">
        <f>N150*P150*Q150*'1. Standard_Cost'!$D$13</f>
        <v>0</v>
      </c>
      <c r="U150" s="84">
        <f>N150*O150*'1. Standard_Cost'!$E$13</f>
        <v>0</v>
      </c>
      <c r="V150" s="86"/>
      <c r="W150" s="86"/>
      <c r="X150" s="86"/>
      <c r="Y150" s="84">
        <f>+V150*((X150*'1. Standard_Cost'!$B$17)+(W150*X150*'1. Standard_Cost'!$C$17))</f>
        <v>0</v>
      </c>
      <c r="Z150" s="86"/>
      <c r="AA150" s="86"/>
      <c r="AB150" s="84">
        <f>+Z150*'1. Standard_Cost'!$B$21+AA150*'1. Standard_Cost'!$C$21</f>
        <v>0</v>
      </c>
      <c r="AC150" s="86"/>
      <c r="AD150" s="86"/>
      <c r="AE150" s="84">
        <f>SUM(AD150,AC150,AB150,Y150,U150,T150,S150,R150)*'1. Standard_Cost'!$B$29</f>
        <v>0</v>
      </c>
      <c r="AF150" s="84">
        <f t="shared" ref="AF150:AF153" si="194">SUM(AE150,AD150,AC150,AB150,Y150,U150,T150,S150,R150)</f>
        <v>0</v>
      </c>
      <c r="AG150" s="86"/>
      <c r="AH150" s="86"/>
      <c r="AI150" s="86"/>
      <c r="AJ150" s="86"/>
      <c r="AK150" s="86"/>
      <c r="AL150" s="86"/>
      <c r="AM150" s="84" t="e">
        <f>AG150*'1. Standard_Cost'!$B$25+'Incremental_Cost Year 1'!#REF!*'1. Standard_Cost'!$C$25+'Incremental_Cost Year 1'!#REF!*'1. Standard_Cost'!$D$25+'Incremental_Cost Year 1'!#REF!+'Incremental_Cost Year 1'!#REF!+AK150</f>
        <v>#REF!</v>
      </c>
      <c r="AN150" s="84" t="e">
        <f>AM150*'1. Standard_Cost'!$C$29</f>
        <v>#REF!</v>
      </c>
      <c r="AO150" s="353"/>
      <c r="AP150" s="158"/>
      <c r="AQ150" s="113">
        <f t="shared" ref="AQ150:AQ153" si="195">L150+M150</f>
        <v>0</v>
      </c>
      <c r="AR150" s="113">
        <f t="shared" ref="AR150:AR153" si="196">AF150</f>
        <v>0</v>
      </c>
      <c r="AS150" s="113" t="e">
        <f t="shared" ref="AS150:AS153" si="197">AM150+AN150</f>
        <v>#REF!</v>
      </c>
      <c r="AT150" s="113" t="e">
        <f t="shared" ref="AT150:AT153" si="198">SUM(AQ150,AR150,AS150)</f>
        <v>#REF!</v>
      </c>
      <c r="AU150" s="154"/>
      <c r="AV150" s="154"/>
      <c r="AW150" s="154"/>
      <c r="AX150" s="154"/>
      <c r="AY150" s="154"/>
      <c r="AZ150" s="154"/>
      <c r="BA150" s="154"/>
      <c r="BB150" s="155" t="e">
        <f t="shared" ref="BB150:BB153" si="199">SUM(AU150:BA150)-AT150</f>
        <v>#REF!</v>
      </c>
    </row>
    <row r="151" spans="1:54" s="28" customFormat="1" ht="78.75" outlineLevel="1">
      <c r="A151" s="73"/>
      <c r="B151" s="545"/>
      <c r="C151" s="546"/>
      <c r="D151" s="548"/>
      <c r="E151" s="530"/>
      <c r="F151" s="382">
        <v>2024</v>
      </c>
      <c r="G151" s="382">
        <v>2026</v>
      </c>
      <c r="H151" s="384" t="s">
        <v>728</v>
      </c>
      <c r="I151" s="86"/>
      <c r="J151" s="86"/>
      <c r="K151" s="86"/>
      <c r="L151" s="82" t="str">
        <f>IF(I151&lt;&gt;0,((VLOOKUP(I151,'1. Standard_Cost'!$B$4:$D$9,2)+VLOOKUP(I151,'1. Standard_Cost'!$B$4:$D$9,3))*J151*K151),"0")</f>
        <v>0</v>
      </c>
      <c r="M151" s="82">
        <f>L151*'1. Standard_Cost'!$F$4</f>
        <v>0</v>
      </c>
      <c r="N151" s="86"/>
      <c r="O151" s="86"/>
      <c r="P151" s="86"/>
      <c r="Q151" s="86"/>
      <c r="R151" s="84">
        <f>'1. Standard_Cost'!$B$13*N151*P151</f>
        <v>0</v>
      </c>
      <c r="S151" s="84">
        <f>N151*O151*P151*'1. Standard_Cost'!$C$13</f>
        <v>0</v>
      </c>
      <c r="T151" s="84">
        <f>N151*P151*Q151*'1. Standard_Cost'!$D$13</f>
        <v>0</v>
      </c>
      <c r="U151" s="84">
        <f>N151*O151*'1. Standard_Cost'!$E$13</f>
        <v>0</v>
      </c>
      <c r="V151" s="86"/>
      <c r="W151" s="86"/>
      <c r="X151" s="86"/>
      <c r="Y151" s="84">
        <f>+V151*((X151*'1. Standard_Cost'!$B$17)+(W151*X151*'1. Standard_Cost'!$C$17))</f>
        <v>0</v>
      </c>
      <c r="Z151" s="86"/>
      <c r="AA151" s="86"/>
      <c r="AB151" s="84">
        <f>+Z151*'1. Standard_Cost'!$B$21+AA151*'1. Standard_Cost'!$C$21</f>
        <v>0</v>
      </c>
      <c r="AC151" s="86"/>
      <c r="AD151" s="86"/>
      <c r="AE151" s="84">
        <f>SUM(AD151,AC151,AB151,Y151,U151,T151,S151,R151)*'1. Standard_Cost'!$B$29</f>
        <v>0</v>
      </c>
      <c r="AF151" s="84">
        <f t="shared" si="194"/>
        <v>0</v>
      </c>
      <c r="AG151" s="86"/>
      <c r="AH151" s="86"/>
      <c r="AI151" s="86"/>
      <c r="AJ151" s="86"/>
      <c r="AK151" s="86"/>
      <c r="AL151" s="86"/>
      <c r="AM151" s="84" t="e">
        <f>AG151*'1. Standard_Cost'!$B$25+'Incremental_Cost Year 1'!#REF!*'1. Standard_Cost'!$C$25+'Incremental_Cost Year 1'!#REF!*'1. Standard_Cost'!$D$25+'Incremental_Cost Year 1'!#REF!+'Incremental_Cost Year 1'!#REF!+AK151</f>
        <v>#REF!</v>
      </c>
      <c r="AN151" s="84" t="e">
        <f>AM151*'1. Standard_Cost'!$C$29</f>
        <v>#REF!</v>
      </c>
      <c r="AO151" s="353"/>
      <c r="AP151" s="158"/>
      <c r="AQ151" s="113">
        <f t="shared" si="195"/>
        <v>0</v>
      </c>
      <c r="AR151" s="113">
        <f t="shared" si="196"/>
        <v>0</v>
      </c>
      <c r="AS151" s="113" t="e">
        <f t="shared" si="197"/>
        <v>#REF!</v>
      </c>
      <c r="AT151" s="113" t="e">
        <f t="shared" si="198"/>
        <v>#REF!</v>
      </c>
      <c r="AU151" s="154"/>
      <c r="AV151" s="154"/>
      <c r="AW151" s="154"/>
      <c r="AX151" s="154"/>
      <c r="AY151" s="154"/>
      <c r="AZ151" s="154"/>
      <c r="BA151" s="154"/>
      <c r="BB151" s="155" t="e">
        <f t="shared" si="199"/>
        <v>#REF!</v>
      </c>
    </row>
    <row r="152" spans="1:54" s="28" customFormat="1" ht="78.75" outlineLevel="1">
      <c r="A152" s="73"/>
      <c r="B152" s="545"/>
      <c r="C152" s="546"/>
      <c r="D152" s="548"/>
      <c r="E152" s="530"/>
      <c r="F152" s="382">
        <v>2024</v>
      </c>
      <c r="G152" s="382">
        <v>2026</v>
      </c>
      <c r="H152" s="384" t="s">
        <v>722</v>
      </c>
      <c r="I152" s="86"/>
      <c r="J152" s="86"/>
      <c r="K152" s="86"/>
      <c r="L152" s="82" t="str">
        <f>IF(I152&lt;&gt;0,((VLOOKUP(I152,'1. Standard_Cost'!$B$4:$D$9,2)+VLOOKUP(I152,'1. Standard_Cost'!$B$4:$D$9,3))*J152*K152),"0")</f>
        <v>0</v>
      </c>
      <c r="M152" s="82">
        <f>L152*'1. Standard_Cost'!$F$4</f>
        <v>0</v>
      </c>
      <c r="N152" s="86"/>
      <c r="O152" s="86"/>
      <c r="P152" s="86"/>
      <c r="Q152" s="86"/>
      <c r="R152" s="84">
        <f>'1. Standard_Cost'!$B$13*N152*P152</f>
        <v>0</v>
      </c>
      <c r="S152" s="84">
        <f>N152*O152*P152*'1. Standard_Cost'!$C$13</f>
        <v>0</v>
      </c>
      <c r="T152" s="84">
        <f>N152*P152*Q152*'1. Standard_Cost'!$D$13</f>
        <v>0</v>
      </c>
      <c r="U152" s="84">
        <f>N152*O152*'1. Standard_Cost'!$E$13</f>
        <v>0</v>
      </c>
      <c r="V152" s="86"/>
      <c r="W152" s="86"/>
      <c r="X152" s="86"/>
      <c r="Y152" s="84">
        <f>+V152*((X152*'1. Standard_Cost'!$B$17)+(W152*X152*'1. Standard_Cost'!$C$17))</f>
        <v>0</v>
      </c>
      <c r="Z152" s="86"/>
      <c r="AA152" s="86"/>
      <c r="AB152" s="84">
        <f>+Z152*'1. Standard_Cost'!$B$21+AA152*'1. Standard_Cost'!$C$21</f>
        <v>0</v>
      </c>
      <c r="AC152" s="86"/>
      <c r="AD152" s="86"/>
      <c r="AE152" s="84">
        <f>SUM(AD152,AC152,AB152,Y152,U152,T152,S152,R152)*'1. Standard_Cost'!$B$29</f>
        <v>0</v>
      </c>
      <c r="AF152" s="84">
        <f t="shared" si="194"/>
        <v>0</v>
      </c>
      <c r="AG152" s="86"/>
      <c r="AH152" s="86"/>
      <c r="AI152" s="86"/>
      <c r="AJ152" s="86"/>
      <c r="AK152" s="86"/>
      <c r="AL152" s="86"/>
      <c r="AM152" s="84" t="e">
        <f>AG152*'1. Standard_Cost'!$B$25+'Incremental_Cost Year 1'!#REF!*'1. Standard_Cost'!$C$25+'Incremental_Cost Year 1'!#REF!*'1. Standard_Cost'!$D$25+'Incremental_Cost Year 1'!#REF!+'Incremental_Cost Year 1'!#REF!+AK152</f>
        <v>#REF!</v>
      </c>
      <c r="AN152" s="84" t="e">
        <f>AM152*'1. Standard_Cost'!$C$29</f>
        <v>#REF!</v>
      </c>
      <c r="AO152" s="353"/>
      <c r="AP152" s="158"/>
      <c r="AQ152" s="113">
        <f t="shared" si="195"/>
        <v>0</v>
      </c>
      <c r="AR152" s="113">
        <f t="shared" si="196"/>
        <v>0</v>
      </c>
      <c r="AS152" s="113" t="e">
        <f t="shared" si="197"/>
        <v>#REF!</v>
      </c>
      <c r="AT152" s="113" t="e">
        <f t="shared" si="198"/>
        <v>#REF!</v>
      </c>
      <c r="AU152" s="154"/>
      <c r="AV152" s="154"/>
      <c r="AW152" s="154"/>
      <c r="AX152" s="154"/>
      <c r="AY152" s="154"/>
      <c r="AZ152" s="154"/>
      <c r="BA152" s="154"/>
      <c r="BB152" s="155" t="e">
        <f t="shared" si="199"/>
        <v>#REF!</v>
      </c>
    </row>
    <row r="153" spans="1:54" s="28" customFormat="1" ht="78.75" outlineLevel="1">
      <c r="A153" s="73"/>
      <c r="B153" s="550"/>
      <c r="C153" s="551"/>
      <c r="D153" s="549"/>
      <c r="E153" s="531"/>
      <c r="F153" s="382">
        <v>2024</v>
      </c>
      <c r="G153" s="382">
        <v>2026</v>
      </c>
      <c r="H153" s="384" t="s">
        <v>723</v>
      </c>
      <c r="I153" s="86"/>
      <c r="J153" s="86"/>
      <c r="K153" s="86"/>
      <c r="L153" s="82" t="str">
        <f>IF(I153&lt;&gt;0,((VLOOKUP(I153,'1. Standard_Cost'!$B$4:$D$9,2)+VLOOKUP(I153,'1. Standard_Cost'!$B$4:$D$9,3))*J153*K153),"0")</f>
        <v>0</v>
      </c>
      <c r="M153" s="82">
        <f>L153*'1. Standard_Cost'!$F$4</f>
        <v>0</v>
      </c>
      <c r="N153" s="86"/>
      <c r="O153" s="86"/>
      <c r="P153" s="86"/>
      <c r="Q153" s="86"/>
      <c r="R153" s="84">
        <f>'1. Standard_Cost'!$B$13*N153*P153</f>
        <v>0</v>
      </c>
      <c r="S153" s="84">
        <f>N153*O153*P153*'1. Standard_Cost'!$C$13</f>
        <v>0</v>
      </c>
      <c r="T153" s="84">
        <f>N153*P153*Q153*'1. Standard_Cost'!$D$13</f>
        <v>0</v>
      </c>
      <c r="U153" s="84">
        <f>N153*O153*'1. Standard_Cost'!$E$13</f>
        <v>0</v>
      </c>
      <c r="V153" s="86"/>
      <c r="W153" s="86"/>
      <c r="X153" s="86"/>
      <c r="Y153" s="84">
        <f>+V153*((X153*'1. Standard_Cost'!$B$17)+(W153*X153*'1. Standard_Cost'!$C$17))</f>
        <v>0</v>
      </c>
      <c r="Z153" s="86"/>
      <c r="AA153" s="86"/>
      <c r="AB153" s="84">
        <f>+Z153*'1. Standard_Cost'!$B$21+AA153*'1. Standard_Cost'!$C$21</f>
        <v>0</v>
      </c>
      <c r="AC153" s="86"/>
      <c r="AD153" s="86"/>
      <c r="AE153" s="84">
        <f>SUM(AD153,AC153,AB153,Y153,U153,T153,S153,R153)*'1. Standard_Cost'!$B$29</f>
        <v>0</v>
      </c>
      <c r="AF153" s="84">
        <f t="shared" si="194"/>
        <v>0</v>
      </c>
      <c r="AG153" s="86"/>
      <c r="AH153" s="86"/>
      <c r="AI153" s="86"/>
      <c r="AJ153" s="86"/>
      <c r="AK153" s="86"/>
      <c r="AL153" s="86"/>
      <c r="AM153" s="84" t="e">
        <f>AG153*'1. Standard_Cost'!$B$25+'Incremental_Cost Year 1'!#REF!*'1. Standard_Cost'!$C$25+'Incremental_Cost Year 1'!#REF!*'1. Standard_Cost'!$D$25+'Incremental_Cost Year 1'!#REF!+'Incremental_Cost Year 1'!#REF!+AK153</f>
        <v>#REF!</v>
      </c>
      <c r="AN153" s="84" t="e">
        <f>AM153*'1. Standard_Cost'!$C$29</f>
        <v>#REF!</v>
      </c>
      <c r="AO153" s="353"/>
      <c r="AP153" s="158"/>
      <c r="AQ153" s="113">
        <f t="shared" si="195"/>
        <v>0</v>
      </c>
      <c r="AR153" s="113">
        <f t="shared" si="196"/>
        <v>0</v>
      </c>
      <c r="AS153" s="113" t="e">
        <f t="shared" si="197"/>
        <v>#REF!</v>
      </c>
      <c r="AT153" s="113" t="e">
        <f t="shared" si="198"/>
        <v>#REF!</v>
      </c>
      <c r="AU153" s="154"/>
      <c r="AV153" s="154"/>
      <c r="AW153" s="154"/>
      <c r="AX153" s="154"/>
      <c r="AY153" s="154"/>
      <c r="AZ153" s="154"/>
      <c r="BA153" s="154"/>
      <c r="BB153" s="155" t="e">
        <f t="shared" si="199"/>
        <v>#REF!</v>
      </c>
    </row>
    <row r="154" spans="1:54" s="28" customFormat="1" ht="45.6" customHeight="1" outlineLevel="1">
      <c r="A154" s="73"/>
      <c r="B154" s="253"/>
      <c r="C154" s="274"/>
      <c r="D154" s="381" t="s">
        <v>717</v>
      </c>
      <c r="E154" s="94" t="s">
        <v>716</v>
      </c>
      <c r="F154" s="299">
        <v>2024</v>
      </c>
      <c r="G154" s="246">
        <v>2026</v>
      </c>
      <c r="H154" s="380" t="s">
        <v>381</v>
      </c>
      <c r="I154" s="156"/>
      <c r="J154" s="156"/>
      <c r="K154" s="156"/>
      <c r="L154" s="84">
        <f>SUM(L150:L153)</f>
        <v>0</v>
      </c>
      <c r="M154" s="84">
        <f>SUM(M150:M153)</f>
        <v>0</v>
      </c>
      <c r="N154" s="156"/>
      <c r="O154" s="156"/>
      <c r="P154" s="156"/>
      <c r="Q154" s="156"/>
      <c r="R154" s="84">
        <f t="shared" ref="R154:U154" si="200">SUM(R150:R153)</f>
        <v>0</v>
      </c>
      <c r="S154" s="84">
        <f t="shared" si="200"/>
        <v>0</v>
      </c>
      <c r="T154" s="84">
        <f t="shared" si="200"/>
        <v>0</v>
      </c>
      <c r="U154" s="84">
        <f t="shared" si="200"/>
        <v>0</v>
      </c>
      <c r="V154" s="156"/>
      <c r="W154" s="156"/>
      <c r="X154" s="156"/>
      <c r="Y154" s="84">
        <f>SUM(Y150:Y153)</f>
        <v>0</v>
      </c>
      <c r="Z154" s="84">
        <f>SUM(Z150:Z153)</f>
        <v>0</v>
      </c>
      <c r="AA154" s="156"/>
      <c r="AB154" s="84">
        <f>SUM(AB150:AB153)</f>
        <v>0</v>
      </c>
      <c r="AC154" s="84">
        <f>SUM(AC150:AC153)</f>
        <v>0</v>
      </c>
      <c r="AD154" s="84"/>
      <c r="AE154" s="84">
        <f>SUM(AE150:AE153)</f>
        <v>0</v>
      </c>
      <c r="AF154" s="84">
        <f>SUM(AF150:AF153)</f>
        <v>0</v>
      </c>
      <c r="AG154" s="156"/>
      <c r="AH154" s="156"/>
      <c r="AI154" s="156"/>
      <c r="AJ154" s="84">
        <f>SUM(AJ150:AJ153)</f>
        <v>0</v>
      </c>
      <c r="AK154" s="84">
        <f>SUM(AK150:AK153)</f>
        <v>0</v>
      </c>
      <c r="AL154" s="84">
        <f>SUM(AL150:AL153)</f>
        <v>0</v>
      </c>
      <c r="AM154" s="84" t="e">
        <f>SUM(AM150:AM153)</f>
        <v>#REF!</v>
      </c>
      <c r="AN154" s="84" t="e">
        <f>SUM(AN150:AN153)</f>
        <v>#REF!</v>
      </c>
      <c r="AO154" s="157"/>
      <c r="AP154" s="158"/>
      <c r="AQ154" s="84">
        <f>SUM(AQ150:AQ153)</f>
        <v>0</v>
      </c>
      <c r="AR154" s="84">
        <f>SUM(AR150:AR153)</f>
        <v>0</v>
      </c>
      <c r="AS154" s="84" t="e">
        <f t="shared" ref="AS154:AT154" si="201">SUM(AS150:AS153)</f>
        <v>#REF!</v>
      </c>
      <c r="AT154" s="84" t="e">
        <f t="shared" si="201"/>
        <v>#REF!</v>
      </c>
      <c r="AU154" s="84"/>
      <c r="AV154" s="84"/>
      <c r="AW154" s="84"/>
      <c r="AX154" s="84"/>
      <c r="AY154" s="84"/>
      <c r="AZ154" s="84"/>
      <c r="BA154" s="84"/>
      <c r="BB154" s="84" t="e">
        <f t="shared" ref="BB154" si="202">SUM(BB150:BB153)</f>
        <v>#REF!</v>
      </c>
    </row>
    <row r="155" spans="1:54" s="30" customFormat="1" ht="70.150000000000006" customHeight="1">
      <c r="A155" s="78"/>
      <c r="B155" s="556" t="s">
        <v>725</v>
      </c>
      <c r="C155" s="557"/>
      <c r="D155" s="557"/>
      <c r="E155" s="558"/>
      <c r="F155" s="352"/>
      <c r="G155" s="352"/>
      <c r="H155" s="352" t="s">
        <v>169</v>
      </c>
      <c r="I155" s="351"/>
      <c r="J155" s="351"/>
      <c r="K155" s="351"/>
      <c r="L155" s="351">
        <f>SUM(L156,L176)</f>
        <v>0</v>
      </c>
      <c r="M155" s="351">
        <f>SUM(M156,M176)</f>
        <v>0</v>
      </c>
      <c r="N155" s="351"/>
      <c r="O155" s="351"/>
      <c r="P155" s="351"/>
      <c r="Q155" s="351"/>
      <c r="R155" s="351">
        <f t="shared" ref="R155:U155" si="203">SUM(R156,R176)</f>
        <v>0</v>
      </c>
      <c r="S155" s="351">
        <f t="shared" si="203"/>
        <v>0</v>
      </c>
      <c r="T155" s="351">
        <f t="shared" si="203"/>
        <v>0</v>
      </c>
      <c r="U155" s="351">
        <f t="shared" si="203"/>
        <v>0</v>
      </c>
      <c r="V155" s="148"/>
      <c r="W155" s="148"/>
      <c r="X155" s="148"/>
      <c r="Y155" s="351">
        <f t="shared" ref="Y155:AF155" si="204">SUM(Y156,Y176)</f>
        <v>0</v>
      </c>
      <c r="Z155" s="351">
        <f t="shared" si="204"/>
        <v>0</v>
      </c>
      <c r="AA155" s="351">
        <f t="shared" si="204"/>
        <v>0</v>
      </c>
      <c r="AB155" s="351">
        <f t="shared" si="204"/>
        <v>0</v>
      </c>
      <c r="AC155" s="351">
        <f t="shared" si="204"/>
        <v>0</v>
      </c>
      <c r="AD155" s="351">
        <f t="shared" si="204"/>
        <v>0</v>
      </c>
      <c r="AE155" s="351">
        <f t="shared" si="204"/>
        <v>0</v>
      </c>
      <c r="AF155" s="351">
        <f t="shared" si="204"/>
        <v>0</v>
      </c>
      <c r="AG155" s="148"/>
      <c r="AH155" s="148"/>
      <c r="AI155" s="148"/>
      <c r="AJ155" s="351">
        <f t="shared" ref="AJ155:AN155" si="205">SUM(AJ156,AJ176)</f>
        <v>0</v>
      </c>
      <c r="AK155" s="351">
        <f t="shared" si="205"/>
        <v>0</v>
      </c>
      <c r="AL155" s="351">
        <f t="shared" si="205"/>
        <v>0</v>
      </c>
      <c r="AM155" s="351">
        <f t="shared" si="205"/>
        <v>0</v>
      </c>
      <c r="AN155" s="351">
        <f t="shared" si="205"/>
        <v>0</v>
      </c>
      <c r="AO155" s="148"/>
      <c r="AP155" s="149"/>
      <c r="AQ155" s="351">
        <f t="shared" ref="AQ155:BB155" si="206">SUM(AQ156,AQ176)</f>
        <v>0</v>
      </c>
      <c r="AR155" s="351">
        <f t="shared" si="206"/>
        <v>0</v>
      </c>
      <c r="AS155" s="351">
        <f t="shared" si="206"/>
        <v>0</v>
      </c>
      <c r="AT155" s="351">
        <f t="shared" si="206"/>
        <v>0</v>
      </c>
      <c r="AU155" s="351">
        <f t="shared" si="206"/>
        <v>0</v>
      </c>
      <c r="AV155" s="351">
        <f t="shared" si="206"/>
        <v>0</v>
      </c>
      <c r="AW155" s="351">
        <f t="shared" si="206"/>
        <v>0</v>
      </c>
      <c r="AX155" s="351">
        <f t="shared" si="206"/>
        <v>0</v>
      </c>
      <c r="AY155" s="351">
        <f t="shared" si="206"/>
        <v>0</v>
      </c>
      <c r="AZ155" s="351">
        <f t="shared" si="206"/>
        <v>0</v>
      </c>
      <c r="BA155" s="351">
        <f t="shared" si="206"/>
        <v>0</v>
      </c>
      <c r="BB155" s="351">
        <f t="shared" si="206"/>
        <v>0</v>
      </c>
    </row>
    <row r="156" spans="1:54" s="28" customFormat="1" ht="49.15" customHeight="1">
      <c r="A156" s="97"/>
      <c r="B156" s="401"/>
      <c r="C156" s="526" t="s">
        <v>726</v>
      </c>
      <c r="D156" s="527"/>
      <c r="E156" s="528"/>
      <c r="F156" s="130"/>
      <c r="G156" s="191"/>
      <c r="H156" s="98" t="s">
        <v>170</v>
      </c>
      <c r="I156" s="167"/>
      <c r="J156" s="161"/>
      <c r="K156" s="161"/>
      <c r="L156" s="162">
        <f>SUM(L164)</f>
        <v>0</v>
      </c>
      <c r="M156" s="162">
        <f>SUM(M164)</f>
        <v>0</v>
      </c>
      <c r="N156" s="161"/>
      <c r="O156" s="161"/>
      <c r="P156" s="161"/>
      <c r="Q156" s="161"/>
      <c r="R156" s="162">
        <f t="shared" ref="R156:U156" si="207">SUM(R164)</f>
        <v>0</v>
      </c>
      <c r="S156" s="162">
        <f t="shared" si="207"/>
        <v>0</v>
      </c>
      <c r="T156" s="162">
        <f t="shared" si="207"/>
        <v>0</v>
      </c>
      <c r="U156" s="162">
        <f t="shared" si="207"/>
        <v>0</v>
      </c>
      <c r="V156" s="161"/>
      <c r="W156" s="161"/>
      <c r="X156" s="161"/>
      <c r="Y156" s="162">
        <f t="shared" ref="Y156:AF156" si="208">SUM(Y164)</f>
        <v>0</v>
      </c>
      <c r="Z156" s="162">
        <f t="shared" si="208"/>
        <v>0</v>
      </c>
      <c r="AA156" s="162">
        <f t="shared" si="208"/>
        <v>0</v>
      </c>
      <c r="AB156" s="162">
        <f t="shared" si="208"/>
        <v>0</v>
      </c>
      <c r="AC156" s="162">
        <f t="shared" si="208"/>
        <v>0</v>
      </c>
      <c r="AD156" s="162">
        <f t="shared" si="208"/>
        <v>0</v>
      </c>
      <c r="AE156" s="162">
        <f t="shared" si="208"/>
        <v>0</v>
      </c>
      <c r="AF156" s="162">
        <f t="shared" si="208"/>
        <v>0</v>
      </c>
      <c r="AG156" s="162"/>
      <c r="AH156" s="161"/>
      <c r="AI156" s="161"/>
      <c r="AJ156" s="162">
        <f t="shared" ref="AJ156:AN156" si="209">SUM(AJ164)</f>
        <v>0</v>
      </c>
      <c r="AK156" s="162">
        <f t="shared" si="209"/>
        <v>0</v>
      </c>
      <c r="AL156" s="162">
        <f t="shared" si="209"/>
        <v>0</v>
      </c>
      <c r="AM156" s="162">
        <f t="shared" si="209"/>
        <v>0</v>
      </c>
      <c r="AN156" s="162">
        <f t="shared" si="209"/>
        <v>0</v>
      </c>
      <c r="AO156" s="163"/>
      <c r="AP156" s="164"/>
      <c r="AQ156" s="162">
        <f t="shared" ref="AQ156:BB156" si="210">SUM(AQ164)</f>
        <v>0</v>
      </c>
      <c r="AR156" s="162">
        <f t="shared" si="210"/>
        <v>0</v>
      </c>
      <c r="AS156" s="162">
        <f t="shared" si="210"/>
        <v>0</v>
      </c>
      <c r="AT156" s="162">
        <f t="shared" si="210"/>
        <v>0</v>
      </c>
      <c r="AU156" s="162">
        <f t="shared" si="210"/>
        <v>0</v>
      </c>
      <c r="AV156" s="162">
        <f t="shared" si="210"/>
        <v>0</v>
      </c>
      <c r="AW156" s="162">
        <f t="shared" si="210"/>
        <v>0</v>
      </c>
      <c r="AX156" s="162">
        <f t="shared" si="210"/>
        <v>0</v>
      </c>
      <c r="AY156" s="162">
        <f t="shared" si="210"/>
        <v>0</v>
      </c>
      <c r="AZ156" s="162">
        <f t="shared" si="210"/>
        <v>0</v>
      </c>
      <c r="BA156" s="162">
        <f t="shared" si="210"/>
        <v>0</v>
      </c>
      <c r="BB156" s="162">
        <f t="shared" si="210"/>
        <v>0</v>
      </c>
    </row>
    <row r="157" spans="1:54" ht="105">
      <c r="A157" s="32"/>
      <c r="B157" s="244"/>
      <c r="C157" s="385"/>
      <c r="D157" s="386"/>
      <c r="E157" s="387"/>
      <c r="F157" s="402">
        <v>2024</v>
      </c>
      <c r="G157" s="402">
        <v>2024</v>
      </c>
      <c r="H157" s="345" t="s">
        <v>777</v>
      </c>
      <c r="I157" s="87"/>
      <c r="J157" s="83"/>
      <c r="K157" s="83"/>
      <c r="L157" s="82" t="str">
        <f>IF(I157&lt;&gt;0,((VLOOKUP(I157,'1. Standard_Cost'!$B$4:$D$9,2)+VLOOKUP(I157,'1. Standard_Cost'!$B$4:$D$9,3))*J157*K157),"0")</f>
        <v>0</v>
      </c>
      <c r="M157" s="82">
        <f>L157*'1. Standard_Cost'!$F$4</f>
        <v>0</v>
      </c>
      <c r="N157" s="83"/>
      <c r="O157" s="83"/>
      <c r="P157" s="83"/>
      <c r="Q157" s="83"/>
      <c r="R157" s="84">
        <f>'1. Standard_Cost'!$B$13*N157*P157</f>
        <v>0</v>
      </c>
      <c r="S157" s="84">
        <f>N157*O157*P157*'1. Standard_Cost'!$C$13</f>
        <v>0</v>
      </c>
      <c r="T157" s="84">
        <f>N157*P157*Q157*'1. Standard_Cost'!$D$13</f>
        <v>0</v>
      </c>
      <c r="U157" s="84">
        <f>N157*O157*'1. Standard_Cost'!$E$13</f>
        <v>0</v>
      </c>
      <c r="V157" s="83"/>
      <c r="W157" s="83"/>
      <c r="X157" s="83"/>
      <c r="Y157" s="84">
        <f>+V157*((X157*'1. Standard_Cost'!$B$17)+(W157*X157*'1. Standard_Cost'!$C$17))</f>
        <v>0</v>
      </c>
      <c r="Z157" s="83"/>
      <c r="AA157" s="83"/>
      <c r="AB157" s="84">
        <f>+Z157*'1. Standard_Cost'!$B$21+AA157*'1. Standard_Cost'!$C$21</f>
        <v>0</v>
      </c>
      <c r="AC157" s="85"/>
      <c r="AD157" s="86"/>
      <c r="AE157" s="84">
        <f>SUM(AD157,AC157,AB157,Y157,U157,T157,S157,R157)*'1. Standard_Cost'!$B$29</f>
        <v>0</v>
      </c>
      <c r="AF157" s="84">
        <f t="shared" ref="AF157" si="211">SUM(AE157,AD157,AC157,AB157,Y157,U157,T157,S157,R157)</f>
        <v>0</v>
      </c>
      <c r="AG157" s="83"/>
      <c r="AH157" s="83"/>
      <c r="AI157" s="83"/>
      <c r="AJ157" s="87"/>
      <c r="AK157" s="87"/>
      <c r="AL157" s="87"/>
      <c r="AM157" s="84">
        <f>AG157*'1. Standard_Cost'!$B$25+'Incremental_Cost Year 7'!AH157*'1. Standard_Cost'!$C$25+'Incremental_Cost Year 7'!AI157*'1. Standard_Cost'!$D$25+'Incremental_Cost Year 7'!AJ157+'Incremental_Cost Year 7'!AL157+AK157</f>
        <v>0</v>
      </c>
      <c r="AN157" s="84">
        <f>AM157*'1. Standard_Cost'!$C$29</f>
        <v>0</v>
      </c>
      <c r="AO157" s="87"/>
      <c r="AP157" s="144"/>
      <c r="AQ157" s="113">
        <f t="shared" ref="AQ157" si="212">L157+M157</f>
        <v>0</v>
      </c>
      <c r="AR157" s="113">
        <f t="shared" ref="AR157" si="213">AF157</f>
        <v>0</v>
      </c>
      <c r="AS157" s="113">
        <f t="shared" ref="AS157" si="214">AM157+AN157</f>
        <v>0</v>
      </c>
      <c r="AT157" s="113">
        <f t="shared" ref="AT157" si="215">SUM(AQ157,AR157,AS157)</f>
        <v>0</v>
      </c>
      <c r="AU157" s="154"/>
      <c r="AV157" s="154"/>
      <c r="AW157" s="154"/>
      <c r="AX157" s="154"/>
      <c r="AY157" s="154"/>
      <c r="AZ157" s="154"/>
      <c r="BA157" s="154"/>
      <c r="BB157" s="155">
        <f t="shared" ref="BB157" si="216">SUM(AU157:BA157)-AT157</f>
        <v>0</v>
      </c>
    </row>
    <row r="158" spans="1:54" ht="110.25">
      <c r="A158" s="32"/>
      <c r="B158" s="39"/>
      <c r="C158" s="388"/>
      <c r="D158" s="389"/>
      <c r="E158" s="390"/>
      <c r="F158" s="402">
        <v>2024</v>
      </c>
      <c r="G158" s="402">
        <v>2026</v>
      </c>
      <c r="H158" s="400" t="s">
        <v>779</v>
      </c>
      <c r="I158" s="87"/>
      <c r="J158" s="83"/>
      <c r="K158" s="83"/>
      <c r="L158" s="82" t="str">
        <f>IF(I158&lt;&gt;0,((VLOOKUP(I158,'1. Standard_Cost'!$B$4:$D$9,2)+VLOOKUP(I158,'1. Standard_Cost'!$B$4:$D$9,3))*J158*K158),"0")</f>
        <v>0</v>
      </c>
      <c r="M158" s="82">
        <f>L158*'1. Standard_Cost'!$F$4</f>
        <v>0</v>
      </c>
      <c r="N158" s="83"/>
      <c r="O158" s="83"/>
      <c r="P158" s="83"/>
      <c r="Q158" s="83"/>
      <c r="R158" s="84">
        <f>'1. Standard_Cost'!$B$13*N158*P158</f>
        <v>0</v>
      </c>
      <c r="S158" s="84">
        <f>N158*O158*P158*'1. Standard_Cost'!$C$13</f>
        <v>0</v>
      </c>
      <c r="T158" s="84">
        <f>N158*P158*Q158*'1. Standard_Cost'!$D$13</f>
        <v>0</v>
      </c>
      <c r="U158" s="84">
        <f>N158*O158*'1. Standard_Cost'!$E$13</f>
        <v>0</v>
      </c>
      <c r="V158" s="83"/>
      <c r="W158" s="83"/>
      <c r="X158" s="83"/>
      <c r="Y158" s="84">
        <f>+V158*((X158*'1. Standard_Cost'!$B$17)+(W158*X158*'1. Standard_Cost'!$C$17))</f>
        <v>0</v>
      </c>
      <c r="Z158" s="83"/>
      <c r="AA158" s="83"/>
      <c r="AB158" s="84">
        <f>+Z158*'1. Standard_Cost'!$B$21+AA158*'1. Standard_Cost'!$C$21</f>
        <v>0</v>
      </c>
      <c r="AC158" s="85"/>
      <c r="AD158" s="86"/>
      <c r="AE158" s="84">
        <f>SUM(AD158,AC158,AB158,Y158,U158,T158,S158,R158)*'1. Standard_Cost'!$B$29</f>
        <v>0</v>
      </c>
      <c r="AF158" s="84">
        <f t="shared" ref="AF158:AF161" si="217">SUM(AE158,AD158,AC158,AB158,Y158,U158,T158,S158,R158)</f>
        <v>0</v>
      </c>
      <c r="AG158" s="83"/>
      <c r="AH158" s="83"/>
      <c r="AI158" s="83"/>
      <c r="AJ158" s="87"/>
      <c r="AK158" s="87"/>
      <c r="AL158" s="87"/>
      <c r="AM158" s="84">
        <f>AG158*'1. Standard_Cost'!$B$25+'Incremental_Cost Year 7'!AH158*'1. Standard_Cost'!$C$25+'Incremental_Cost Year 7'!AI158*'1. Standard_Cost'!$D$25+'Incremental_Cost Year 7'!AJ158+'Incremental_Cost Year 7'!AL158+AK158</f>
        <v>0</v>
      </c>
      <c r="AN158" s="84">
        <f>AM158*'1. Standard_Cost'!$C$29</f>
        <v>0</v>
      </c>
      <c r="AO158" s="87"/>
      <c r="AP158" s="144"/>
      <c r="AQ158" s="113">
        <f t="shared" ref="AQ158:AQ161" si="218">L158+M158</f>
        <v>0</v>
      </c>
      <c r="AR158" s="113">
        <f t="shared" ref="AR158:AR161" si="219">AF158</f>
        <v>0</v>
      </c>
      <c r="AS158" s="113">
        <f t="shared" ref="AS158:AS161" si="220">AM158+AN158</f>
        <v>0</v>
      </c>
      <c r="AT158" s="113">
        <f t="shared" ref="AT158:AT161" si="221">SUM(AQ158,AR158,AS158)</f>
        <v>0</v>
      </c>
      <c r="AU158" s="154"/>
      <c r="AV158" s="154"/>
      <c r="AW158" s="154"/>
      <c r="AX158" s="154"/>
      <c r="AY158" s="154"/>
      <c r="AZ158" s="154"/>
      <c r="BA158" s="154"/>
      <c r="BB158" s="155">
        <f t="shared" ref="BB158:BB161" si="222">SUM(AU158:BA158)-AT158</f>
        <v>0</v>
      </c>
    </row>
    <row r="159" spans="1:54" ht="90">
      <c r="A159" s="32"/>
      <c r="B159" s="39"/>
      <c r="C159" s="388"/>
      <c r="D159" s="389"/>
      <c r="E159" s="390"/>
      <c r="F159" s="402">
        <v>2024</v>
      </c>
      <c r="G159" s="402">
        <v>2025</v>
      </c>
      <c r="H159" s="399" t="s">
        <v>783</v>
      </c>
      <c r="I159" s="87"/>
      <c r="J159" s="83"/>
      <c r="K159" s="83"/>
      <c r="L159" s="82" t="str">
        <f>IF(I159&lt;&gt;0,((VLOOKUP(I159,'1. Standard_Cost'!$B$4:$D$9,2)+VLOOKUP(I159,'1. Standard_Cost'!$B$4:$D$9,3))*J159*K159),"0")</f>
        <v>0</v>
      </c>
      <c r="M159" s="82">
        <f>L159*'1. Standard_Cost'!$F$4</f>
        <v>0</v>
      </c>
      <c r="N159" s="83"/>
      <c r="O159" s="83"/>
      <c r="P159" s="83"/>
      <c r="Q159" s="83"/>
      <c r="R159" s="84">
        <f>'1. Standard_Cost'!$B$13*N159*P159</f>
        <v>0</v>
      </c>
      <c r="S159" s="84">
        <f>N159*O159*P159*'1. Standard_Cost'!$C$13</f>
        <v>0</v>
      </c>
      <c r="T159" s="84">
        <f>N159*P159*Q159*'1. Standard_Cost'!$D$13</f>
        <v>0</v>
      </c>
      <c r="U159" s="84">
        <f>N159*O159*'1. Standard_Cost'!$E$13</f>
        <v>0</v>
      </c>
      <c r="V159" s="83"/>
      <c r="W159" s="83"/>
      <c r="X159" s="83"/>
      <c r="Y159" s="84">
        <f>+V159*((X159*'1. Standard_Cost'!$B$17)+(W159*X159*'1. Standard_Cost'!$C$17))</f>
        <v>0</v>
      </c>
      <c r="Z159" s="83"/>
      <c r="AA159" s="83"/>
      <c r="AB159" s="84">
        <f>+Z159*'1. Standard_Cost'!$B$21+AA159*'1. Standard_Cost'!$C$21</f>
        <v>0</v>
      </c>
      <c r="AC159" s="85"/>
      <c r="AD159" s="86"/>
      <c r="AE159" s="84">
        <f>SUM(AD159,AC159,AB159,Y159,U159,T159,S159,R159)*'1. Standard_Cost'!$B$29</f>
        <v>0</v>
      </c>
      <c r="AF159" s="84">
        <f t="shared" si="217"/>
        <v>0</v>
      </c>
      <c r="AG159" s="83"/>
      <c r="AH159" s="83"/>
      <c r="AI159" s="83"/>
      <c r="AJ159" s="87"/>
      <c r="AK159" s="87"/>
      <c r="AL159" s="87"/>
      <c r="AM159" s="84">
        <f>AG159*'1. Standard_Cost'!$B$25+'Incremental_Cost Year 7'!AH159*'1. Standard_Cost'!$C$25+'Incremental_Cost Year 7'!AI159*'1. Standard_Cost'!$D$25+'Incremental_Cost Year 7'!AJ159+'Incremental_Cost Year 7'!AL159+AK159</f>
        <v>0</v>
      </c>
      <c r="AN159" s="84">
        <f>AM159*'1. Standard_Cost'!$C$29</f>
        <v>0</v>
      </c>
      <c r="AO159" s="87"/>
      <c r="AP159" s="144"/>
      <c r="AQ159" s="113">
        <f t="shared" si="218"/>
        <v>0</v>
      </c>
      <c r="AR159" s="113">
        <f t="shared" si="219"/>
        <v>0</v>
      </c>
      <c r="AS159" s="113">
        <f t="shared" si="220"/>
        <v>0</v>
      </c>
      <c r="AT159" s="113">
        <f t="shared" si="221"/>
        <v>0</v>
      </c>
      <c r="AU159" s="154"/>
      <c r="AV159" s="154"/>
      <c r="AW159" s="154"/>
      <c r="AX159" s="154"/>
      <c r="AY159" s="154"/>
      <c r="AZ159" s="154"/>
      <c r="BA159" s="154"/>
      <c r="BB159" s="155">
        <f t="shared" si="222"/>
        <v>0</v>
      </c>
    </row>
    <row r="160" spans="1:54" ht="90">
      <c r="A160" s="32"/>
      <c r="B160" s="39"/>
      <c r="C160" s="388"/>
      <c r="D160" s="389"/>
      <c r="E160" s="390"/>
      <c r="F160" s="402">
        <v>2025</v>
      </c>
      <c r="G160" s="402">
        <v>2026</v>
      </c>
      <c r="H160" s="399" t="s">
        <v>784</v>
      </c>
      <c r="I160" s="87"/>
      <c r="J160" s="83"/>
      <c r="K160" s="83"/>
      <c r="L160" s="82" t="str">
        <f>IF(I160&lt;&gt;0,((VLOOKUP(I160,'1. Standard_Cost'!$B$4:$D$9,2)+VLOOKUP(I160,'1. Standard_Cost'!$B$4:$D$9,3))*J160*K160),"0")</f>
        <v>0</v>
      </c>
      <c r="M160" s="82">
        <f>L160*'1. Standard_Cost'!$F$4</f>
        <v>0</v>
      </c>
      <c r="N160" s="83"/>
      <c r="O160" s="83"/>
      <c r="P160" s="83"/>
      <c r="Q160" s="83"/>
      <c r="R160" s="84">
        <f>'1. Standard_Cost'!$B$13*N160*P160</f>
        <v>0</v>
      </c>
      <c r="S160" s="84">
        <f>N160*O160*P160*'1. Standard_Cost'!$C$13</f>
        <v>0</v>
      </c>
      <c r="T160" s="84">
        <f>N160*P160*Q160*'1. Standard_Cost'!$D$13</f>
        <v>0</v>
      </c>
      <c r="U160" s="84">
        <f>N160*O160*'1. Standard_Cost'!$E$13</f>
        <v>0</v>
      </c>
      <c r="V160" s="83"/>
      <c r="W160" s="83"/>
      <c r="X160" s="83"/>
      <c r="Y160" s="84">
        <f>+V160*((X160*'1. Standard_Cost'!$B$17)+(W160*X160*'1. Standard_Cost'!$C$17))</f>
        <v>0</v>
      </c>
      <c r="Z160" s="83"/>
      <c r="AA160" s="83"/>
      <c r="AB160" s="84">
        <f>+Z160*'1. Standard_Cost'!$B$21+AA160*'1. Standard_Cost'!$C$21</f>
        <v>0</v>
      </c>
      <c r="AC160" s="85"/>
      <c r="AD160" s="86"/>
      <c r="AE160" s="84">
        <f>SUM(AD160,AC160,AB160,Y160,U160,T160,S160,R160)*'1. Standard_Cost'!$B$29</f>
        <v>0</v>
      </c>
      <c r="AF160" s="84">
        <f t="shared" si="217"/>
        <v>0</v>
      </c>
      <c r="AG160" s="83"/>
      <c r="AH160" s="83"/>
      <c r="AI160" s="83"/>
      <c r="AJ160" s="87"/>
      <c r="AK160" s="87"/>
      <c r="AL160" s="87"/>
      <c r="AM160" s="84">
        <f>AG160*'1. Standard_Cost'!$B$25+'Incremental_Cost Year 7'!AH160*'1. Standard_Cost'!$C$25+'Incremental_Cost Year 7'!AI160*'1. Standard_Cost'!$D$25+'Incremental_Cost Year 7'!AJ160+'Incremental_Cost Year 7'!AL160+AK160</f>
        <v>0</v>
      </c>
      <c r="AN160" s="84">
        <f>AM160*'1. Standard_Cost'!$C$29</f>
        <v>0</v>
      </c>
      <c r="AO160" s="87"/>
      <c r="AP160" s="144"/>
      <c r="AQ160" s="113">
        <f t="shared" si="218"/>
        <v>0</v>
      </c>
      <c r="AR160" s="113">
        <f t="shared" si="219"/>
        <v>0</v>
      </c>
      <c r="AS160" s="113">
        <f t="shared" si="220"/>
        <v>0</v>
      </c>
      <c r="AT160" s="113">
        <f t="shared" si="221"/>
        <v>0</v>
      </c>
      <c r="AU160" s="154"/>
      <c r="AV160" s="154"/>
      <c r="AW160" s="154"/>
      <c r="AX160" s="154"/>
      <c r="AY160" s="154"/>
      <c r="AZ160" s="154"/>
      <c r="BA160" s="154"/>
      <c r="BB160" s="155">
        <f t="shared" si="222"/>
        <v>0</v>
      </c>
    </row>
    <row r="161" spans="1:54" ht="93">
      <c r="A161" s="32"/>
      <c r="B161" s="391"/>
      <c r="C161" s="392"/>
      <c r="D161" s="393"/>
      <c r="E161" s="394"/>
      <c r="F161" s="402">
        <v>2024</v>
      </c>
      <c r="G161" s="402">
        <v>2024</v>
      </c>
      <c r="H161" s="399" t="s">
        <v>785</v>
      </c>
      <c r="I161" s="87"/>
      <c r="J161" s="83"/>
      <c r="K161" s="83"/>
      <c r="L161" s="82" t="str">
        <f>IF(I161&lt;&gt;0,((VLOOKUP(I161,'1. Standard_Cost'!$B$4:$D$9,2)+VLOOKUP(I161,'1. Standard_Cost'!$B$4:$D$9,3))*J161*K161),"0")</f>
        <v>0</v>
      </c>
      <c r="M161" s="82">
        <f>L161*'1. Standard_Cost'!$F$4</f>
        <v>0</v>
      </c>
      <c r="N161" s="83"/>
      <c r="O161" s="83"/>
      <c r="P161" s="83"/>
      <c r="Q161" s="83"/>
      <c r="R161" s="84">
        <f>'1. Standard_Cost'!$B$13*N161*P161</f>
        <v>0</v>
      </c>
      <c r="S161" s="84">
        <f>N161*O161*P161*'1. Standard_Cost'!$C$13</f>
        <v>0</v>
      </c>
      <c r="T161" s="84">
        <f>N161*P161*Q161*'1. Standard_Cost'!$D$13</f>
        <v>0</v>
      </c>
      <c r="U161" s="84">
        <f>N161*O161*'1. Standard_Cost'!$E$13</f>
        <v>0</v>
      </c>
      <c r="V161" s="83"/>
      <c r="W161" s="83"/>
      <c r="X161" s="83"/>
      <c r="Y161" s="84">
        <f>+V161*((X161*'1. Standard_Cost'!$B$17)+(W161*X161*'1. Standard_Cost'!$C$17))</f>
        <v>0</v>
      </c>
      <c r="Z161" s="83"/>
      <c r="AA161" s="83"/>
      <c r="AB161" s="84">
        <f>+Z161*'1. Standard_Cost'!$B$21+AA161*'1. Standard_Cost'!$C$21</f>
        <v>0</v>
      </c>
      <c r="AC161" s="85"/>
      <c r="AD161" s="86"/>
      <c r="AE161" s="84">
        <f>SUM(AD161,AC161,AB161,Y161,U161,T161,S161,R161)*'1. Standard_Cost'!$B$29</f>
        <v>0</v>
      </c>
      <c r="AF161" s="84">
        <f t="shared" si="217"/>
        <v>0</v>
      </c>
      <c r="AG161" s="83"/>
      <c r="AH161" s="83"/>
      <c r="AI161" s="83"/>
      <c r="AJ161" s="87"/>
      <c r="AK161" s="87"/>
      <c r="AL161" s="87"/>
      <c r="AM161" s="84">
        <f>AG161*'1. Standard_Cost'!$B$25+'Incremental_Cost Year 7'!AH161*'1. Standard_Cost'!$C$25+'Incremental_Cost Year 7'!AI161*'1. Standard_Cost'!$D$25+'Incremental_Cost Year 7'!AJ161+'Incremental_Cost Year 7'!AL161+AK161</f>
        <v>0</v>
      </c>
      <c r="AN161" s="84">
        <f>AM161*'1. Standard_Cost'!$C$29</f>
        <v>0</v>
      </c>
      <c r="AO161" s="87"/>
      <c r="AP161" s="144"/>
      <c r="AQ161" s="113">
        <f t="shared" si="218"/>
        <v>0</v>
      </c>
      <c r="AR161" s="113">
        <f t="shared" si="219"/>
        <v>0</v>
      </c>
      <c r="AS161" s="113">
        <f t="shared" si="220"/>
        <v>0</v>
      </c>
      <c r="AT161" s="113">
        <f t="shared" si="221"/>
        <v>0</v>
      </c>
      <c r="AU161" s="154"/>
      <c r="AV161" s="154"/>
      <c r="AW161" s="154"/>
      <c r="AX161" s="154"/>
      <c r="AY161" s="154"/>
      <c r="AZ161" s="154"/>
      <c r="BA161" s="154"/>
      <c r="BB161" s="155">
        <f t="shared" si="222"/>
        <v>0</v>
      </c>
    </row>
    <row r="162" spans="1:54" ht="39">
      <c r="A162" s="32"/>
      <c r="B162" s="397"/>
      <c r="C162" s="398"/>
      <c r="D162" s="395" t="s">
        <v>538</v>
      </c>
      <c r="E162" s="263" t="s">
        <v>727</v>
      </c>
      <c r="F162" s="412">
        <v>2024</v>
      </c>
      <c r="G162" s="412">
        <v>2026</v>
      </c>
      <c r="H162" s="395" t="s">
        <v>171</v>
      </c>
      <c r="I162" s="156"/>
      <c r="J162" s="156"/>
      <c r="K162" s="156"/>
      <c r="L162" s="84">
        <f>SUM(L157:L161)</f>
        <v>0</v>
      </c>
      <c r="M162" s="84">
        <f>SUM(M157:M161)</f>
        <v>0</v>
      </c>
      <c r="N162" s="156"/>
      <c r="O162" s="156"/>
      <c r="P162" s="156"/>
      <c r="Q162" s="156"/>
      <c r="R162" s="84">
        <f t="shared" ref="R162:U162" si="223">SUM(R157:R161)</f>
        <v>0</v>
      </c>
      <c r="S162" s="84">
        <f t="shared" si="223"/>
        <v>0</v>
      </c>
      <c r="T162" s="84">
        <f t="shared" si="223"/>
        <v>0</v>
      </c>
      <c r="U162" s="84">
        <f t="shared" si="223"/>
        <v>0</v>
      </c>
      <c r="V162" s="156"/>
      <c r="W162" s="156"/>
      <c r="X162" s="156"/>
      <c r="Y162" s="84">
        <f>SUM(Y157:Y161)</f>
        <v>0</v>
      </c>
      <c r="Z162" s="84"/>
      <c r="AA162" s="156"/>
      <c r="AB162" s="84">
        <f t="shared" ref="AB162:AF162" si="224">SUM(AB157:AB161)</f>
        <v>0</v>
      </c>
      <c r="AC162" s="84">
        <f t="shared" si="224"/>
        <v>0</v>
      </c>
      <c r="AD162" s="84">
        <f t="shared" si="224"/>
        <v>0</v>
      </c>
      <c r="AE162" s="84">
        <f t="shared" si="224"/>
        <v>0</v>
      </c>
      <c r="AF162" s="84">
        <f t="shared" si="224"/>
        <v>0</v>
      </c>
      <c r="AG162" s="156"/>
      <c r="AH162" s="156"/>
      <c r="AI162" s="156"/>
      <c r="AJ162" s="84">
        <f t="shared" ref="AJ162:AN162" si="225">SUM(AJ157:AJ161)</f>
        <v>0</v>
      </c>
      <c r="AK162" s="84">
        <f t="shared" si="225"/>
        <v>0</v>
      </c>
      <c r="AL162" s="84">
        <f t="shared" si="225"/>
        <v>0</v>
      </c>
      <c r="AM162" s="84">
        <f t="shared" si="225"/>
        <v>0</v>
      </c>
      <c r="AN162" s="84">
        <f t="shared" si="225"/>
        <v>0</v>
      </c>
      <c r="AO162" s="157"/>
      <c r="AP162" s="158"/>
      <c r="AQ162" s="84">
        <f t="shared" ref="AQ162:BB162" si="226">SUM(AQ157:AQ161)</f>
        <v>0</v>
      </c>
      <c r="AR162" s="84">
        <f t="shared" si="226"/>
        <v>0</v>
      </c>
      <c r="AS162" s="84">
        <f t="shared" si="226"/>
        <v>0</v>
      </c>
      <c r="AT162" s="84">
        <f t="shared" si="226"/>
        <v>0</v>
      </c>
      <c r="AU162" s="84">
        <f t="shared" si="226"/>
        <v>0</v>
      </c>
      <c r="AV162" s="84">
        <f t="shared" si="226"/>
        <v>0</v>
      </c>
      <c r="AW162" s="84">
        <f t="shared" si="226"/>
        <v>0</v>
      </c>
      <c r="AX162" s="84">
        <f t="shared" si="226"/>
        <v>0</v>
      </c>
      <c r="AY162" s="84">
        <f t="shared" si="226"/>
        <v>0</v>
      </c>
      <c r="AZ162" s="84">
        <f t="shared" si="226"/>
        <v>0</v>
      </c>
      <c r="BA162" s="84">
        <f t="shared" si="226"/>
        <v>0</v>
      </c>
      <c r="BB162" s="84">
        <f t="shared" si="226"/>
        <v>0</v>
      </c>
    </row>
    <row r="163" spans="1:54" ht="110.25">
      <c r="A163" s="32"/>
      <c r="B163" s="244"/>
      <c r="C163" s="385"/>
      <c r="D163" s="386"/>
      <c r="E163" s="387"/>
      <c r="F163" s="402">
        <v>2024</v>
      </c>
      <c r="G163" s="402">
        <v>2024</v>
      </c>
      <c r="H163" s="404" t="s">
        <v>787</v>
      </c>
      <c r="I163" s="87"/>
      <c r="J163" s="83"/>
      <c r="K163" s="83"/>
      <c r="L163" s="82" t="str">
        <f>IF(I163&lt;&gt;0,((VLOOKUP(I163,'1. Standard_Cost'!$B$4:$D$9,2)+VLOOKUP(I163,'1. Standard_Cost'!$B$4:$D$9,3))*J163*K163),"0")</f>
        <v>0</v>
      </c>
      <c r="M163" s="82">
        <f>L163*'1. Standard_Cost'!$F$4</f>
        <v>0</v>
      </c>
      <c r="N163" s="83"/>
      <c r="O163" s="83"/>
      <c r="P163" s="83"/>
      <c r="Q163" s="83"/>
      <c r="R163" s="84">
        <f>'1. Standard_Cost'!$B$13*N163*P163</f>
        <v>0</v>
      </c>
      <c r="S163" s="84">
        <f>N163*O163*P163*'1. Standard_Cost'!$C$13</f>
        <v>0</v>
      </c>
      <c r="T163" s="84">
        <f>N163*P163*Q163*'1. Standard_Cost'!$D$13</f>
        <v>0</v>
      </c>
      <c r="U163" s="84">
        <f>N163*O163*'1. Standard_Cost'!$E$13</f>
        <v>0</v>
      </c>
      <c r="V163" s="83"/>
      <c r="W163" s="83"/>
      <c r="X163" s="83"/>
      <c r="Y163" s="84">
        <f>+V163*((X163*'1. Standard_Cost'!$B$17)+(W163*X163*'1. Standard_Cost'!$C$17))</f>
        <v>0</v>
      </c>
      <c r="Z163" s="83"/>
      <c r="AA163" s="83"/>
      <c r="AB163" s="84">
        <f>+Z163*'1. Standard_Cost'!$B$21+AA163*'1. Standard_Cost'!$C$21</f>
        <v>0</v>
      </c>
      <c r="AC163" s="85"/>
      <c r="AD163" s="86"/>
      <c r="AE163" s="84">
        <f>SUM(AD163,AC163,AB163,Y163,U163,T163,S163,R163)*'1. Standard_Cost'!$B$29</f>
        <v>0</v>
      </c>
      <c r="AF163" s="84">
        <f t="shared" ref="AF163:AF166" si="227">SUM(AE163,AD163,AC163,AB163,Y163,U163,T163,S163,R163)</f>
        <v>0</v>
      </c>
      <c r="AG163" s="83"/>
      <c r="AH163" s="83"/>
      <c r="AI163" s="83"/>
      <c r="AJ163" s="87"/>
      <c r="AK163" s="87"/>
      <c r="AL163" s="87"/>
      <c r="AM163" s="84">
        <f>AG163*'1. Standard_Cost'!$B$25+'Incremental_Cost Year 7'!AH163*'1. Standard_Cost'!$C$25+'Incremental_Cost Year 7'!AI163*'1. Standard_Cost'!$D$25+'Incremental_Cost Year 7'!AJ163+'Incremental_Cost Year 7'!AL163+AK163</f>
        <v>0</v>
      </c>
      <c r="AN163" s="84">
        <f>AM163*'1. Standard_Cost'!$C$29</f>
        <v>0</v>
      </c>
      <c r="AO163" s="87"/>
      <c r="AP163" s="144"/>
      <c r="AQ163" s="113">
        <f t="shared" ref="AQ163:AQ166" si="228">L163+M163</f>
        <v>0</v>
      </c>
      <c r="AR163" s="113">
        <f t="shared" ref="AR163:AR166" si="229">AF163</f>
        <v>0</v>
      </c>
      <c r="AS163" s="113">
        <f t="shared" ref="AS163:AS166" si="230">AM163+AN163</f>
        <v>0</v>
      </c>
      <c r="AT163" s="113">
        <f t="shared" ref="AT163:AT166" si="231">SUM(AQ163,AR163,AS163)</f>
        <v>0</v>
      </c>
      <c r="AU163" s="154"/>
      <c r="AV163" s="154"/>
      <c r="AW163" s="154"/>
      <c r="AX163" s="154"/>
      <c r="AY163" s="154"/>
      <c r="AZ163" s="154"/>
      <c r="BA163" s="154"/>
      <c r="BB163" s="155">
        <f t="shared" ref="BB163:BB166" si="232">SUM(AU163:BA163)-AT163</f>
        <v>0</v>
      </c>
    </row>
    <row r="164" spans="1:54" ht="60">
      <c r="A164" s="32"/>
      <c r="B164" s="39"/>
      <c r="C164" s="388"/>
      <c r="D164" s="389"/>
      <c r="E164" s="390"/>
      <c r="F164" s="402">
        <v>2024</v>
      </c>
      <c r="G164" s="402">
        <v>2026</v>
      </c>
      <c r="H164" s="399" t="s">
        <v>788</v>
      </c>
      <c r="I164" s="87"/>
      <c r="J164" s="83"/>
      <c r="K164" s="83"/>
      <c r="L164" s="82" t="str">
        <f>IF(I164&lt;&gt;0,((VLOOKUP(I164,'1. Standard_Cost'!$B$4:$D$9,2)+VLOOKUP(I164,'1. Standard_Cost'!$B$4:$D$9,3))*J164*K164),"0")</f>
        <v>0</v>
      </c>
      <c r="M164" s="82">
        <f>L164*'1. Standard_Cost'!$F$4</f>
        <v>0</v>
      </c>
      <c r="N164" s="83"/>
      <c r="O164" s="83"/>
      <c r="P164" s="83"/>
      <c r="Q164" s="83"/>
      <c r="R164" s="84">
        <f>'1. Standard_Cost'!$B$13*N164*P164</f>
        <v>0</v>
      </c>
      <c r="S164" s="84">
        <f>N164*O164*P164*'1. Standard_Cost'!$C$13</f>
        <v>0</v>
      </c>
      <c r="T164" s="84">
        <f>N164*P164*Q164*'1. Standard_Cost'!$D$13</f>
        <v>0</v>
      </c>
      <c r="U164" s="84">
        <f>N164*O164*'1. Standard_Cost'!$E$13</f>
        <v>0</v>
      </c>
      <c r="V164" s="83"/>
      <c r="W164" s="83"/>
      <c r="X164" s="83"/>
      <c r="Y164" s="84">
        <f>+V164*((X164*'1. Standard_Cost'!$B$17)+(W164*X164*'1. Standard_Cost'!$C$17))</f>
        <v>0</v>
      </c>
      <c r="Z164" s="83"/>
      <c r="AA164" s="83"/>
      <c r="AB164" s="84">
        <f>+Z164*'1. Standard_Cost'!$B$21+AA164*'1. Standard_Cost'!$C$21</f>
        <v>0</v>
      </c>
      <c r="AC164" s="85"/>
      <c r="AD164" s="86"/>
      <c r="AE164" s="84">
        <f>SUM(AD164,AC164,AB164,Y164,U164,T164,S164,R164)*'1. Standard_Cost'!$B$29</f>
        <v>0</v>
      </c>
      <c r="AF164" s="84">
        <f t="shared" si="227"/>
        <v>0</v>
      </c>
      <c r="AG164" s="83"/>
      <c r="AH164" s="83"/>
      <c r="AI164" s="83"/>
      <c r="AJ164" s="87"/>
      <c r="AK164" s="87"/>
      <c r="AL164" s="87"/>
      <c r="AM164" s="84">
        <f>AG164*'1. Standard_Cost'!$B$25+'Incremental_Cost Year 7'!AH164*'1. Standard_Cost'!$C$25+'Incremental_Cost Year 7'!AI164*'1. Standard_Cost'!$D$25+'Incremental_Cost Year 7'!AJ164+'Incremental_Cost Year 7'!AL164+AK164</f>
        <v>0</v>
      </c>
      <c r="AN164" s="84">
        <f>AM164*'1. Standard_Cost'!$C$29</f>
        <v>0</v>
      </c>
      <c r="AO164" s="87"/>
      <c r="AP164" s="144"/>
      <c r="AQ164" s="113">
        <f t="shared" si="228"/>
        <v>0</v>
      </c>
      <c r="AR164" s="113">
        <f t="shared" si="229"/>
        <v>0</v>
      </c>
      <c r="AS164" s="113">
        <f t="shared" si="230"/>
        <v>0</v>
      </c>
      <c r="AT164" s="113">
        <f t="shared" si="231"/>
        <v>0</v>
      </c>
      <c r="AU164" s="154"/>
      <c r="AV164" s="154"/>
      <c r="AW164" s="154"/>
      <c r="AX164" s="154"/>
      <c r="AY164" s="154"/>
      <c r="AZ164" s="154"/>
      <c r="BA164" s="154"/>
      <c r="BB164" s="155">
        <f t="shared" si="232"/>
        <v>0</v>
      </c>
    </row>
    <row r="165" spans="1:54" ht="78.75">
      <c r="A165" s="32"/>
      <c r="B165" s="39"/>
      <c r="C165" s="388"/>
      <c r="D165" s="389"/>
      <c r="E165" s="390"/>
      <c r="F165" s="402">
        <v>2024</v>
      </c>
      <c r="G165" s="402">
        <v>2025</v>
      </c>
      <c r="H165" s="404" t="s">
        <v>789</v>
      </c>
      <c r="I165" s="87"/>
      <c r="J165" s="83"/>
      <c r="K165" s="83"/>
      <c r="L165" s="82" t="str">
        <f>IF(I165&lt;&gt;0,((VLOOKUP(I165,'1. Standard_Cost'!$B$4:$D$9,2)+VLOOKUP(I165,'1. Standard_Cost'!$B$4:$D$9,3))*J165*K165),"0")</f>
        <v>0</v>
      </c>
      <c r="M165" s="82">
        <f>L165*'1. Standard_Cost'!$F$4</f>
        <v>0</v>
      </c>
      <c r="N165" s="83"/>
      <c r="O165" s="83"/>
      <c r="P165" s="83"/>
      <c r="Q165" s="83"/>
      <c r="R165" s="84">
        <f>'1. Standard_Cost'!$B$13*N165*P165</f>
        <v>0</v>
      </c>
      <c r="S165" s="84">
        <f>N165*O165*P165*'1. Standard_Cost'!$C$13</f>
        <v>0</v>
      </c>
      <c r="T165" s="84">
        <f>N165*P165*Q165*'1. Standard_Cost'!$D$13</f>
        <v>0</v>
      </c>
      <c r="U165" s="84">
        <f>N165*O165*'1. Standard_Cost'!$E$13</f>
        <v>0</v>
      </c>
      <c r="V165" s="83"/>
      <c r="W165" s="83"/>
      <c r="X165" s="83"/>
      <c r="Y165" s="84">
        <f>+V165*((X165*'1. Standard_Cost'!$B$17)+(W165*X165*'1. Standard_Cost'!$C$17))</f>
        <v>0</v>
      </c>
      <c r="Z165" s="83"/>
      <c r="AA165" s="83"/>
      <c r="AB165" s="84">
        <f>+Z165*'1. Standard_Cost'!$B$21+AA165*'1. Standard_Cost'!$C$21</f>
        <v>0</v>
      </c>
      <c r="AC165" s="85"/>
      <c r="AD165" s="86"/>
      <c r="AE165" s="84">
        <f>SUM(AD165,AC165,AB165,Y165,U165,T165,S165,R165)*'1. Standard_Cost'!$B$29</f>
        <v>0</v>
      </c>
      <c r="AF165" s="84">
        <f t="shared" si="227"/>
        <v>0</v>
      </c>
      <c r="AG165" s="83"/>
      <c r="AH165" s="83"/>
      <c r="AI165" s="83"/>
      <c r="AJ165" s="87"/>
      <c r="AK165" s="87"/>
      <c r="AL165" s="87"/>
      <c r="AM165" s="84">
        <f>AG165*'1. Standard_Cost'!$B$25+'Incremental_Cost Year 7'!AH165*'1. Standard_Cost'!$C$25+'Incremental_Cost Year 7'!AI165*'1. Standard_Cost'!$D$25+'Incremental_Cost Year 7'!AJ165+'Incremental_Cost Year 7'!AL165+AK165</f>
        <v>0</v>
      </c>
      <c r="AN165" s="84">
        <f>AM165*'1. Standard_Cost'!$C$29</f>
        <v>0</v>
      </c>
      <c r="AO165" s="87"/>
      <c r="AP165" s="144"/>
      <c r="AQ165" s="113">
        <f t="shared" si="228"/>
        <v>0</v>
      </c>
      <c r="AR165" s="113">
        <f t="shared" si="229"/>
        <v>0</v>
      </c>
      <c r="AS165" s="113">
        <f t="shared" si="230"/>
        <v>0</v>
      </c>
      <c r="AT165" s="113">
        <f t="shared" si="231"/>
        <v>0</v>
      </c>
      <c r="AU165" s="154"/>
      <c r="AV165" s="154"/>
      <c r="AW165" s="154"/>
      <c r="AX165" s="154"/>
      <c r="AY165" s="154"/>
      <c r="AZ165" s="154"/>
      <c r="BA165" s="154"/>
      <c r="BB165" s="155">
        <f t="shared" si="232"/>
        <v>0</v>
      </c>
    </row>
    <row r="166" spans="1:54" ht="110.25">
      <c r="A166" s="32"/>
      <c r="B166" s="391"/>
      <c r="C166" s="392"/>
      <c r="D166" s="393"/>
      <c r="E166" s="394"/>
      <c r="F166" s="402">
        <v>2024</v>
      </c>
      <c r="G166" s="402">
        <v>2026</v>
      </c>
      <c r="H166" s="404" t="s">
        <v>790</v>
      </c>
      <c r="I166" s="87"/>
      <c r="J166" s="83"/>
      <c r="K166" s="83"/>
      <c r="L166" s="82" t="str">
        <f>IF(I166&lt;&gt;0,((VLOOKUP(I166,'1. Standard_Cost'!$B$4:$D$9,2)+VLOOKUP(I166,'1. Standard_Cost'!$B$4:$D$9,3))*J166*K166),"0")</f>
        <v>0</v>
      </c>
      <c r="M166" s="82">
        <f>L166*'1. Standard_Cost'!$F$4</f>
        <v>0</v>
      </c>
      <c r="N166" s="83"/>
      <c r="O166" s="83"/>
      <c r="P166" s="83"/>
      <c r="Q166" s="83"/>
      <c r="R166" s="84">
        <f>'1. Standard_Cost'!$B$13*N166*P166</f>
        <v>0</v>
      </c>
      <c r="S166" s="84">
        <f>N166*O166*P166*'1. Standard_Cost'!$C$13</f>
        <v>0</v>
      </c>
      <c r="T166" s="84">
        <f>N166*P166*Q166*'1. Standard_Cost'!$D$13</f>
        <v>0</v>
      </c>
      <c r="U166" s="84">
        <f>N166*O166*'1. Standard_Cost'!$E$13</f>
        <v>0</v>
      </c>
      <c r="V166" s="83"/>
      <c r="W166" s="83"/>
      <c r="X166" s="83"/>
      <c r="Y166" s="84">
        <f>+V166*((X166*'1. Standard_Cost'!$B$17)+(W166*X166*'1. Standard_Cost'!$C$17))</f>
        <v>0</v>
      </c>
      <c r="Z166" s="83"/>
      <c r="AA166" s="83"/>
      <c r="AB166" s="84">
        <f>+Z166*'1. Standard_Cost'!$B$21+AA166*'1. Standard_Cost'!$C$21</f>
        <v>0</v>
      </c>
      <c r="AC166" s="85"/>
      <c r="AD166" s="86"/>
      <c r="AE166" s="84">
        <f>SUM(AD166,AC166,AB166,Y166,U166,T166,S166,R166)*'1. Standard_Cost'!$B$29</f>
        <v>0</v>
      </c>
      <c r="AF166" s="84">
        <f t="shared" si="227"/>
        <v>0</v>
      </c>
      <c r="AG166" s="83"/>
      <c r="AH166" s="83"/>
      <c r="AI166" s="83"/>
      <c r="AJ166" s="87"/>
      <c r="AK166" s="87"/>
      <c r="AL166" s="87"/>
      <c r="AM166" s="84">
        <f>AG166*'1. Standard_Cost'!$B$25+'Incremental_Cost Year 7'!AH166*'1. Standard_Cost'!$C$25+'Incremental_Cost Year 7'!AI166*'1. Standard_Cost'!$D$25+'Incremental_Cost Year 7'!AJ166+'Incremental_Cost Year 7'!AL166+AK166</f>
        <v>0</v>
      </c>
      <c r="AN166" s="84">
        <f>AM166*'1. Standard_Cost'!$C$29</f>
        <v>0</v>
      </c>
      <c r="AO166" s="87"/>
      <c r="AP166" s="144"/>
      <c r="AQ166" s="113">
        <f t="shared" si="228"/>
        <v>0</v>
      </c>
      <c r="AR166" s="113">
        <f t="shared" si="229"/>
        <v>0</v>
      </c>
      <c r="AS166" s="113">
        <f t="shared" si="230"/>
        <v>0</v>
      </c>
      <c r="AT166" s="113">
        <f t="shared" si="231"/>
        <v>0</v>
      </c>
      <c r="AU166" s="154"/>
      <c r="AV166" s="154"/>
      <c r="AW166" s="154"/>
      <c r="AX166" s="154"/>
      <c r="AY166" s="154"/>
      <c r="AZ166" s="154"/>
      <c r="BA166" s="154"/>
      <c r="BB166" s="155">
        <f t="shared" si="232"/>
        <v>0</v>
      </c>
    </row>
    <row r="167" spans="1:54" ht="39">
      <c r="A167" s="32"/>
      <c r="B167" s="397"/>
      <c r="C167" s="398"/>
      <c r="D167" s="395" t="s">
        <v>732</v>
      </c>
      <c r="E167" s="263" t="s">
        <v>786</v>
      </c>
      <c r="F167" s="403">
        <v>2024</v>
      </c>
      <c r="G167" s="403">
        <v>2026</v>
      </c>
      <c r="H167" s="395" t="s">
        <v>172</v>
      </c>
      <c r="I167" s="156"/>
      <c r="J167" s="156"/>
      <c r="K167" s="156"/>
      <c r="L167" s="84">
        <f>SUM(L163:L166)</f>
        <v>0</v>
      </c>
      <c r="M167" s="84">
        <f>SUM(M163:M166)</f>
        <v>0</v>
      </c>
      <c r="N167" s="156"/>
      <c r="O167" s="156"/>
      <c r="P167" s="156"/>
      <c r="Q167" s="156"/>
      <c r="R167" s="84">
        <f t="shared" ref="R167:U167" si="233">SUM(R163:R166)</f>
        <v>0</v>
      </c>
      <c r="S167" s="84">
        <f t="shared" si="233"/>
        <v>0</v>
      </c>
      <c r="T167" s="84">
        <f t="shared" si="233"/>
        <v>0</v>
      </c>
      <c r="U167" s="84">
        <f t="shared" si="233"/>
        <v>0</v>
      </c>
      <c r="V167" s="156"/>
      <c r="W167" s="156"/>
      <c r="X167" s="156"/>
      <c r="Y167" s="84">
        <f>SUM(Y163:Y166)</f>
        <v>0</v>
      </c>
      <c r="Z167" s="84"/>
      <c r="AA167" s="156"/>
      <c r="AB167" s="84">
        <f t="shared" ref="AB167:AF167" si="234">SUM(AB163:AB166)</f>
        <v>0</v>
      </c>
      <c r="AC167" s="84">
        <f t="shared" si="234"/>
        <v>0</v>
      </c>
      <c r="AD167" s="84">
        <f t="shared" si="234"/>
        <v>0</v>
      </c>
      <c r="AE167" s="84">
        <f t="shared" si="234"/>
        <v>0</v>
      </c>
      <c r="AF167" s="84">
        <f t="shared" si="234"/>
        <v>0</v>
      </c>
      <c r="AG167" s="156"/>
      <c r="AH167" s="156"/>
      <c r="AI167" s="156"/>
      <c r="AJ167" s="84">
        <f t="shared" ref="AJ167:AN167" si="235">SUM(AJ163:AJ166)</f>
        <v>0</v>
      </c>
      <c r="AK167" s="84">
        <f t="shared" si="235"/>
        <v>0</v>
      </c>
      <c r="AL167" s="84">
        <f t="shared" si="235"/>
        <v>0</v>
      </c>
      <c r="AM167" s="84">
        <f t="shared" si="235"/>
        <v>0</v>
      </c>
      <c r="AN167" s="84">
        <f t="shared" si="235"/>
        <v>0</v>
      </c>
      <c r="AO167" s="157"/>
      <c r="AP167" s="158"/>
      <c r="AQ167" s="84">
        <f t="shared" ref="AQ167:BB167" si="236">SUM(AQ163:AQ166)</f>
        <v>0</v>
      </c>
      <c r="AR167" s="84">
        <f t="shared" si="236"/>
        <v>0</v>
      </c>
      <c r="AS167" s="84">
        <f t="shared" si="236"/>
        <v>0</v>
      </c>
      <c r="AT167" s="84">
        <f t="shared" si="236"/>
        <v>0</v>
      </c>
      <c r="AU167" s="84">
        <f t="shared" si="236"/>
        <v>0</v>
      </c>
      <c r="AV167" s="84">
        <f t="shared" si="236"/>
        <v>0</v>
      </c>
      <c r="AW167" s="84">
        <f t="shared" si="236"/>
        <v>0</v>
      </c>
      <c r="AX167" s="84">
        <f t="shared" si="236"/>
        <v>0</v>
      </c>
      <c r="AY167" s="84">
        <f t="shared" si="236"/>
        <v>0</v>
      </c>
      <c r="AZ167" s="84">
        <f t="shared" si="236"/>
        <v>0</v>
      </c>
      <c r="BA167" s="84">
        <f t="shared" si="236"/>
        <v>0</v>
      </c>
      <c r="BB167" s="84">
        <f t="shared" si="236"/>
        <v>0</v>
      </c>
    </row>
    <row r="168" spans="1:54" ht="90">
      <c r="B168" s="244"/>
      <c r="C168" s="385"/>
      <c r="D168" s="386"/>
      <c r="E168" s="387"/>
      <c r="F168" s="406">
        <v>2024</v>
      </c>
      <c r="G168" s="406">
        <v>2026</v>
      </c>
      <c r="H168" s="399" t="s">
        <v>733</v>
      </c>
      <c r="I168" s="87"/>
      <c r="J168" s="83"/>
      <c r="K168" s="83"/>
      <c r="L168" s="82" t="str">
        <f>IF(I168&lt;&gt;0,((VLOOKUP(I168,'1. Standard_Cost'!$B$4:$D$9,2)+VLOOKUP(I168,'1. Standard_Cost'!$B$4:$D$9,3))*J168*K168),"0")</f>
        <v>0</v>
      </c>
      <c r="M168" s="82">
        <f>L168*'1. Standard_Cost'!$F$4</f>
        <v>0</v>
      </c>
      <c r="N168" s="83"/>
      <c r="O168" s="83"/>
      <c r="P168" s="83"/>
      <c r="Q168" s="83"/>
      <c r="R168" s="84">
        <f>'1. Standard_Cost'!$B$13*N168*P168</f>
        <v>0</v>
      </c>
      <c r="S168" s="84">
        <f>N168*O168*P168*'1. Standard_Cost'!$C$13</f>
        <v>0</v>
      </c>
      <c r="T168" s="84">
        <f>N168*P168*Q168*'1. Standard_Cost'!$D$13</f>
        <v>0</v>
      </c>
      <c r="U168" s="84">
        <f>N168*O168*'1. Standard_Cost'!$E$13</f>
        <v>0</v>
      </c>
      <c r="V168" s="83"/>
      <c r="W168" s="83"/>
      <c r="X168" s="83"/>
      <c r="Y168" s="84">
        <f>+V168*((X168*'1. Standard_Cost'!$B$17)+(W168*X168*'1. Standard_Cost'!$C$17))</f>
        <v>0</v>
      </c>
      <c r="Z168" s="83"/>
      <c r="AA168" s="83"/>
      <c r="AB168" s="84">
        <f>+Z168*'1. Standard_Cost'!$B$21+AA168*'1. Standard_Cost'!$C$21</f>
        <v>0</v>
      </c>
      <c r="AC168" s="85"/>
      <c r="AD168" s="86"/>
      <c r="AE168" s="84">
        <f>SUM(AD168,AC168,AB168,Y168,U168,T168,S168,R168)*'1. Standard_Cost'!$B$29</f>
        <v>0</v>
      </c>
      <c r="AF168" s="84">
        <f t="shared" ref="AF168:AF172" si="237">SUM(AE168,AD168,AC168,AB168,Y168,U168,T168,S168,R168)</f>
        <v>0</v>
      </c>
      <c r="AG168" s="83"/>
      <c r="AH168" s="83"/>
      <c r="AI168" s="83"/>
      <c r="AJ168" s="87"/>
      <c r="AK168" s="87"/>
      <c r="AL168" s="87"/>
      <c r="AM168" s="84">
        <f>AG168*'1. Standard_Cost'!$B$25+'Incremental_Cost Year 7'!AH168*'1. Standard_Cost'!$C$25+'Incremental_Cost Year 7'!AI168*'1. Standard_Cost'!$D$25+'Incremental_Cost Year 7'!AJ168+'Incremental_Cost Year 7'!AL168+AK168</f>
        <v>0</v>
      </c>
      <c r="AN168" s="84">
        <f>AM168*'1. Standard_Cost'!$C$29</f>
        <v>0</v>
      </c>
      <c r="AO168" s="87"/>
      <c r="AP168" s="144"/>
      <c r="AQ168" s="113">
        <f t="shared" ref="AQ168:AQ172" si="238">L168+M168</f>
        <v>0</v>
      </c>
      <c r="AR168" s="113">
        <f t="shared" ref="AR168:AR172" si="239">AF168</f>
        <v>0</v>
      </c>
      <c r="AS168" s="113">
        <f t="shared" ref="AS168:AS172" si="240">AM168+AN168</f>
        <v>0</v>
      </c>
      <c r="AT168" s="113">
        <f t="shared" ref="AT168:AT172" si="241">SUM(AQ168,AR168,AS168)</f>
        <v>0</v>
      </c>
      <c r="AU168" s="154"/>
      <c r="AV168" s="154"/>
      <c r="AW168" s="154"/>
      <c r="AX168" s="154"/>
      <c r="AY168" s="154"/>
      <c r="AZ168" s="154"/>
      <c r="BA168" s="154"/>
      <c r="BB168" s="155">
        <f t="shared" ref="BB168:BB172" si="242">SUM(AU168:BA168)-AT168</f>
        <v>0</v>
      </c>
    </row>
    <row r="169" spans="1:54" ht="120">
      <c r="B169" s="39"/>
      <c r="C169" s="388"/>
      <c r="D169" s="389"/>
      <c r="E169" s="390"/>
      <c r="F169" s="406">
        <v>2024</v>
      </c>
      <c r="G169" s="406">
        <v>2026</v>
      </c>
      <c r="H169" s="399" t="s">
        <v>793</v>
      </c>
      <c r="I169" s="87"/>
      <c r="J169" s="83"/>
      <c r="K169" s="83"/>
      <c r="L169" s="82" t="str">
        <f>IF(I169&lt;&gt;0,((VLOOKUP(I169,'1. Standard_Cost'!$B$4:$D$9,2)+VLOOKUP(I169,'1. Standard_Cost'!$B$4:$D$9,3))*J169*K169),"0")</f>
        <v>0</v>
      </c>
      <c r="M169" s="82">
        <f>L169*'1. Standard_Cost'!$F$4</f>
        <v>0</v>
      </c>
      <c r="N169" s="83"/>
      <c r="O169" s="83"/>
      <c r="P169" s="83"/>
      <c r="Q169" s="83"/>
      <c r="R169" s="84">
        <f>'1. Standard_Cost'!$B$13*N169*P169</f>
        <v>0</v>
      </c>
      <c r="S169" s="84">
        <f>N169*O169*P169*'1. Standard_Cost'!$C$13</f>
        <v>0</v>
      </c>
      <c r="T169" s="84">
        <f>N169*P169*Q169*'1. Standard_Cost'!$D$13</f>
        <v>0</v>
      </c>
      <c r="U169" s="84">
        <f>N169*O169*'1. Standard_Cost'!$E$13</f>
        <v>0</v>
      </c>
      <c r="V169" s="83"/>
      <c r="W169" s="83"/>
      <c r="X169" s="83"/>
      <c r="Y169" s="84">
        <f>+V169*((X169*'1. Standard_Cost'!$B$17)+(W169*X169*'1. Standard_Cost'!$C$17))</f>
        <v>0</v>
      </c>
      <c r="Z169" s="83"/>
      <c r="AA169" s="83"/>
      <c r="AB169" s="84">
        <f>+Z169*'1. Standard_Cost'!$B$21+AA169*'1. Standard_Cost'!$C$21</f>
        <v>0</v>
      </c>
      <c r="AC169" s="85"/>
      <c r="AD169" s="86"/>
      <c r="AE169" s="84">
        <f>SUM(AD169,AC169,AB169,Y169,U169,T169,S169,R169)*'1. Standard_Cost'!$B$29</f>
        <v>0</v>
      </c>
      <c r="AF169" s="84">
        <f t="shared" si="237"/>
        <v>0</v>
      </c>
      <c r="AG169" s="83"/>
      <c r="AH169" s="83"/>
      <c r="AI169" s="83"/>
      <c r="AJ169" s="87"/>
      <c r="AK169" s="87"/>
      <c r="AL169" s="87"/>
      <c r="AM169" s="84">
        <f>AG169*'1. Standard_Cost'!$B$25+'Incremental_Cost Year 7'!AH169*'1. Standard_Cost'!$C$25+'Incremental_Cost Year 7'!AI169*'1. Standard_Cost'!$D$25+'Incremental_Cost Year 7'!AJ169+'Incremental_Cost Year 7'!AL169+AK169</f>
        <v>0</v>
      </c>
      <c r="AN169" s="84">
        <f>AM169*'1. Standard_Cost'!$C$29</f>
        <v>0</v>
      </c>
      <c r="AO169" s="87"/>
      <c r="AP169" s="144"/>
      <c r="AQ169" s="113">
        <f t="shared" si="238"/>
        <v>0</v>
      </c>
      <c r="AR169" s="113">
        <f t="shared" si="239"/>
        <v>0</v>
      </c>
      <c r="AS169" s="113">
        <f t="shared" si="240"/>
        <v>0</v>
      </c>
      <c r="AT169" s="113">
        <f t="shared" si="241"/>
        <v>0</v>
      </c>
      <c r="AU169" s="154"/>
      <c r="AV169" s="154"/>
      <c r="AW169" s="154"/>
      <c r="AX169" s="154"/>
      <c r="AY169" s="154"/>
      <c r="AZ169" s="154"/>
      <c r="BA169" s="154"/>
      <c r="BB169" s="155">
        <f t="shared" si="242"/>
        <v>0</v>
      </c>
    </row>
    <row r="170" spans="1:54" ht="47.25">
      <c r="B170" s="39"/>
      <c r="C170" s="388"/>
      <c r="D170" s="389"/>
      <c r="E170" s="390"/>
      <c r="F170" s="406">
        <v>2024</v>
      </c>
      <c r="G170" s="406">
        <v>2026</v>
      </c>
      <c r="H170" s="404" t="s">
        <v>735</v>
      </c>
      <c r="I170" s="87"/>
      <c r="J170" s="83"/>
      <c r="K170" s="83"/>
      <c r="L170" s="82" t="str">
        <f>IF(I170&lt;&gt;0,((VLOOKUP(I170,'1. Standard_Cost'!$B$4:$D$9,2)+VLOOKUP(I170,'1. Standard_Cost'!$B$4:$D$9,3))*J170*K170),"0")</f>
        <v>0</v>
      </c>
      <c r="M170" s="82">
        <f>L170*'1. Standard_Cost'!$F$4</f>
        <v>0</v>
      </c>
      <c r="N170" s="83"/>
      <c r="O170" s="83"/>
      <c r="P170" s="83"/>
      <c r="Q170" s="83"/>
      <c r="R170" s="84">
        <f>'1. Standard_Cost'!$B$13*N170*P170</f>
        <v>0</v>
      </c>
      <c r="S170" s="84">
        <f>N170*O170*P170*'1. Standard_Cost'!$C$13</f>
        <v>0</v>
      </c>
      <c r="T170" s="84">
        <f>N170*P170*Q170*'1. Standard_Cost'!$D$13</f>
        <v>0</v>
      </c>
      <c r="U170" s="84">
        <f>N170*O170*'1. Standard_Cost'!$E$13</f>
        <v>0</v>
      </c>
      <c r="V170" s="83"/>
      <c r="W170" s="83"/>
      <c r="X170" s="83"/>
      <c r="Y170" s="84">
        <f>+V170*((X170*'1. Standard_Cost'!$B$17)+(W170*X170*'1. Standard_Cost'!$C$17))</f>
        <v>0</v>
      </c>
      <c r="Z170" s="83"/>
      <c r="AA170" s="83"/>
      <c r="AB170" s="84">
        <f>+Z170*'1. Standard_Cost'!$B$21+AA170*'1. Standard_Cost'!$C$21</f>
        <v>0</v>
      </c>
      <c r="AC170" s="85"/>
      <c r="AD170" s="86"/>
      <c r="AE170" s="84">
        <f>SUM(AD170,AC170,AB170,Y170,U170,T170,S170,R170)*'1. Standard_Cost'!$B$29</f>
        <v>0</v>
      </c>
      <c r="AF170" s="84">
        <f t="shared" si="237"/>
        <v>0</v>
      </c>
      <c r="AG170" s="83"/>
      <c r="AH170" s="83"/>
      <c r="AI170" s="83"/>
      <c r="AJ170" s="87"/>
      <c r="AK170" s="87"/>
      <c r="AL170" s="87"/>
      <c r="AM170" s="84">
        <f>AG170*'1. Standard_Cost'!$B$25+'Incremental_Cost Year 7'!AH170*'1. Standard_Cost'!$C$25+'Incremental_Cost Year 7'!AI170*'1. Standard_Cost'!$D$25+'Incremental_Cost Year 7'!AJ170+'Incremental_Cost Year 7'!AL170+AK170</f>
        <v>0</v>
      </c>
      <c r="AN170" s="84">
        <f>AM170*'1. Standard_Cost'!$C$29</f>
        <v>0</v>
      </c>
      <c r="AO170" s="87"/>
      <c r="AP170" s="144"/>
      <c r="AQ170" s="113">
        <f t="shared" si="238"/>
        <v>0</v>
      </c>
      <c r="AR170" s="113">
        <f t="shared" si="239"/>
        <v>0</v>
      </c>
      <c r="AS170" s="113">
        <f t="shared" si="240"/>
        <v>0</v>
      </c>
      <c r="AT170" s="113">
        <f t="shared" si="241"/>
        <v>0</v>
      </c>
      <c r="AU170" s="154"/>
      <c r="AV170" s="154"/>
      <c r="AW170" s="154"/>
      <c r="AX170" s="154"/>
      <c r="AY170" s="154"/>
      <c r="AZ170" s="154"/>
      <c r="BA170" s="154"/>
      <c r="BB170" s="155">
        <f t="shared" si="242"/>
        <v>0</v>
      </c>
    </row>
    <row r="171" spans="1:54" ht="31.5">
      <c r="B171" s="39"/>
      <c r="C171" s="388"/>
      <c r="D171" s="389"/>
      <c r="E171" s="390"/>
      <c r="F171" s="406">
        <v>2024</v>
      </c>
      <c r="G171" s="406">
        <v>2026</v>
      </c>
      <c r="H171" s="413" t="s">
        <v>782</v>
      </c>
      <c r="I171" s="87"/>
      <c r="J171" s="83"/>
      <c r="K171" s="83"/>
      <c r="L171" s="82" t="str">
        <f>IF(I171&lt;&gt;0,((VLOOKUP(I171,'1. Standard_Cost'!$B$4:$D$9,2)+VLOOKUP(I171,'1. Standard_Cost'!$B$4:$D$9,3))*J171*K171),"0")</f>
        <v>0</v>
      </c>
      <c r="M171" s="82">
        <f>L171*'1. Standard_Cost'!$F$4</f>
        <v>0</v>
      </c>
      <c r="N171" s="83"/>
      <c r="O171" s="83"/>
      <c r="P171" s="83"/>
      <c r="Q171" s="83"/>
      <c r="R171" s="84">
        <f>'1. Standard_Cost'!$B$13*N171*P171</f>
        <v>0</v>
      </c>
      <c r="S171" s="84">
        <f>N171*O171*P171*'1. Standard_Cost'!$C$13</f>
        <v>0</v>
      </c>
      <c r="T171" s="84">
        <f>N171*P171*Q171*'1. Standard_Cost'!$D$13</f>
        <v>0</v>
      </c>
      <c r="U171" s="84">
        <f>N171*O171*'1. Standard_Cost'!$E$13</f>
        <v>0</v>
      </c>
      <c r="V171" s="83"/>
      <c r="W171" s="83"/>
      <c r="X171" s="83"/>
      <c r="Y171" s="84">
        <f>+V171*((X171*'1. Standard_Cost'!$B$17)+(W171*X171*'1. Standard_Cost'!$C$17))</f>
        <v>0</v>
      </c>
      <c r="Z171" s="83"/>
      <c r="AA171" s="83"/>
      <c r="AB171" s="84">
        <f>+Z171*'1. Standard_Cost'!$B$21+AA171*'1. Standard_Cost'!$C$21</f>
        <v>0</v>
      </c>
      <c r="AC171" s="85"/>
      <c r="AD171" s="86"/>
      <c r="AE171" s="84">
        <f>SUM(AD171,AC171,AB171,Y171,U171,T171,S171,R171)*'1. Standard_Cost'!$B$29</f>
        <v>0</v>
      </c>
      <c r="AF171" s="84">
        <f t="shared" ref="AF171" si="243">SUM(AE171,AD171,AC171,AB171,Y171,U171,T171,S171,R171)</f>
        <v>0</v>
      </c>
      <c r="AG171" s="83"/>
      <c r="AH171" s="83"/>
      <c r="AI171" s="83"/>
      <c r="AJ171" s="87"/>
      <c r="AK171" s="87"/>
      <c r="AL171" s="87"/>
      <c r="AM171" s="84">
        <f>AG171*'1. Standard_Cost'!$B$25+'Incremental_Cost Year 7'!AH171*'1. Standard_Cost'!$C$25+'Incremental_Cost Year 7'!AI171*'1. Standard_Cost'!$D$25+'Incremental_Cost Year 7'!AJ171+'Incremental_Cost Year 7'!AL171+AK171</f>
        <v>0</v>
      </c>
      <c r="AN171" s="84">
        <f>AM171*'1. Standard_Cost'!$C$29</f>
        <v>0</v>
      </c>
      <c r="AO171" s="87"/>
      <c r="AP171" s="144"/>
      <c r="AQ171" s="113">
        <f t="shared" ref="AQ171" si="244">L171+M171</f>
        <v>0</v>
      </c>
      <c r="AR171" s="113">
        <f t="shared" ref="AR171" si="245">AF171</f>
        <v>0</v>
      </c>
      <c r="AS171" s="113">
        <f t="shared" ref="AS171" si="246">AM171+AN171</f>
        <v>0</v>
      </c>
      <c r="AT171" s="113">
        <f t="shared" ref="AT171" si="247">SUM(AQ171,AR171,AS171)</f>
        <v>0</v>
      </c>
      <c r="AU171" s="154"/>
      <c r="AV171" s="154"/>
      <c r="AW171" s="154"/>
      <c r="AX171" s="154"/>
      <c r="AY171" s="154"/>
      <c r="AZ171" s="154"/>
      <c r="BA171" s="154"/>
      <c r="BB171" s="155">
        <f t="shared" ref="BB171" si="248">SUM(AU171:BA171)-AT171</f>
        <v>0</v>
      </c>
    </row>
    <row r="172" spans="1:54" ht="75">
      <c r="B172" s="391"/>
      <c r="C172" s="392"/>
      <c r="D172" s="393"/>
      <c r="E172" s="394"/>
      <c r="F172" s="406">
        <v>2024</v>
      </c>
      <c r="G172" s="406">
        <v>2024</v>
      </c>
      <c r="H172" s="399" t="s">
        <v>734</v>
      </c>
      <c r="I172" s="87"/>
      <c r="J172" s="83"/>
      <c r="K172" s="83"/>
      <c r="L172" s="82" t="str">
        <f>IF(I172&lt;&gt;0,((VLOOKUP(I172,'1. Standard_Cost'!$B$4:$D$9,2)+VLOOKUP(I172,'1. Standard_Cost'!$B$4:$D$9,3))*J172*K172),"0")</f>
        <v>0</v>
      </c>
      <c r="M172" s="82">
        <f>L172*'1. Standard_Cost'!$F$4</f>
        <v>0</v>
      </c>
      <c r="N172" s="83"/>
      <c r="O172" s="83"/>
      <c r="P172" s="83"/>
      <c r="Q172" s="83"/>
      <c r="R172" s="84">
        <f>'1. Standard_Cost'!$B$13*N172*P172</f>
        <v>0</v>
      </c>
      <c r="S172" s="84">
        <f>N172*O172*P172*'1. Standard_Cost'!$C$13</f>
        <v>0</v>
      </c>
      <c r="T172" s="84">
        <f>N172*P172*Q172*'1. Standard_Cost'!$D$13</f>
        <v>0</v>
      </c>
      <c r="U172" s="84">
        <f>N172*O172*'1. Standard_Cost'!$E$13</f>
        <v>0</v>
      </c>
      <c r="V172" s="83"/>
      <c r="W172" s="83"/>
      <c r="X172" s="83"/>
      <c r="Y172" s="84">
        <f>+V172*((X172*'1. Standard_Cost'!$B$17)+(W172*X172*'1. Standard_Cost'!$C$17))</f>
        <v>0</v>
      </c>
      <c r="Z172" s="83"/>
      <c r="AA172" s="83"/>
      <c r="AB172" s="84">
        <f>+Z172*'1. Standard_Cost'!$B$21+AA172*'1. Standard_Cost'!$C$21</f>
        <v>0</v>
      </c>
      <c r="AC172" s="85"/>
      <c r="AD172" s="86"/>
      <c r="AE172" s="84">
        <f>SUM(AD172,AC172,AB172,Y172,U172,T172,S172,R172)*'1. Standard_Cost'!$B$29</f>
        <v>0</v>
      </c>
      <c r="AF172" s="84">
        <f t="shared" si="237"/>
        <v>0</v>
      </c>
      <c r="AG172" s="83"/>
      <c r="AH172" s="83"/>
      <c r="AI172" s="83"/>
      <c r="AJ172" s="87"/>
      <c r="AK172" s="87"/>
      <c r="AL172" s="87"/>
      <c r="AM172" s="84">
        <f>AG172*'1. Standard_Cost'!$B$25+'Incremental_Cost Year 7'!AH172*'1. Standard_Cost'!$C$25+'Incremental_Cost Year 7'!AI172*'1. Standard_Cost'!$D$25+'Incremental_Cost Year 7'!AJ172+'Incremental_Cost Year 7'!AL172+AK172</f>
        <v>0</v>
      </c>
      <c r="AN172" s="84">
        <f>AM172*'1. Standard_Cost'!$C$29</f>
        <v>0</v>
      </c>
      <c r="AO172" s="87"/>
      <c r="AP172" s="144"/>
      <c r="AQ172" s="113">
        <f t="shared" si="238"/>
        <v>0</v>
      </c>
      <c r="AR172" s="113">
        <f t="shared" si="239"/>
        <v>0</v>
      </c>
      <c r="AS172" s="113">
        <f t="shared" si="240"/>
        <v>0</v>
      </c>
      <c r="AT172" s="113">
        <f t="shared" si="241"/>
        <v>0</v>
      </c>
      <c r="AU172" s="154"/>
      <c r="AV172" s="154"/>
      <c r="AW172" s="154"/>
      <c r="AX172" s="154"/>
      <c r="AY172" s="154"/>
      <c r="AZ172" s="154"/>
      <c r="BA172" s="154"/>
      <c r="BB172" s="155">
        <f t="shared" si="242"/>
        <v>0</v>
      </c>
    </row>
    <row r="173" spans="1:54" ht="26.25">
      <c r="B173" s="397"/>
      <c r="C173" s="398"/>
      <c r="D173" s="395" t="s">
        <v>781</v>
      </c>
      <c r="E173" s="263" t="s">
        <v>736</v>
      </c>
      <c r="F173" s="403">
        <v>2024</v>
      </c>
      <c r="G173" s="403">
        <v>2026</v>
      </c>
      <c r="H173" s="405" t="s">
        <v>173</v>
      </c>
      <c r="I173" s="156"/>
      <c r="J173" s="156"/>
      <c r="K173" s="156"/>
      <c r="L173" s="84">
        <f>SUM(L168:L172)</f>
        <v>0</v>
      </c>
      <c r="M173" s="84">
        <f>SUM(M168:M172)</f>
        <v>0</v>
      </c>
      <c r="N173" s="156"/>
      <c r="O173" s="156"/>
      <c r="P173" s="156"/>
      <c r="Q173" s="156"/>
      <c r="R173" s="84">
        <f t="shared" ref="R173:U173" si="249">SUM(R168:R172)</f>
        <v>0</v>
      </c>
      <c r="S173" s="84">
        <f t="shared" si="249"/>
        <v>0</v>
      </c>
      <c r="T173" s="84">
        <f t="shared" si="249"/>
        <v>0</v>
      </c>
      <c r="U173" s="84">
        <f t="shared" si="249"/>
        <v>0</v>
      </c>
      <c r="V173" s="156"/>
      <c r="W173" s="156"/>
      <c r="X173" s="156"/>
      <c r="Y173" s="84">
        <f>SUM(Y168:Y172)</f>
        <v>0</v>
      </c>
      <c r="Z173" s="84"/>
      <c r="AA173" s="156"/>
      <c r="AB173" s="84">
        <f t="shared" ref="AB173:AF173" si="250">SUM(AB168:AB172)</f>
        <v>0</v>
      </c>
      <c r="AC173" s="84">
        <f t="shared" si="250"/>
        <v>0</v>
      </c>
      <c r="AD173" s="84">
        <f t="shared" si="250"/>
        <v>0</v>
      </c>
      <c r="AE173" s="84">
        <f t="shared" si="250"/>
        <v>0</v>
      </c>
      <c r="AF173" s="84">
        <f t="shared" si="250"/>
        <v>0</v>
      </c>
      <c r="AG173" s="156"/>
      <c r="AH173" s="156"/>
      <c r="AI173" s="156"/>
      <c r="AJ173" s="84">
        <f t="shared" ref="AJ173:AN173" si="251">SUM(AJ168:AJ172)</f>
        <v>0</v>
      </c>
      <c r="AK173" s="84">
        <f t="shared" si="251"/>
        <v>0</v>
      </c>
      <c r="AL173" s="84">
        <f t="shared" si="251"/>
        <v>0</v>
      </c>
      <c r="AM173" s="84">
        <f t="shared" si="251"/>
        <v>0</v>
      </c>
      <c r="AN173" s="84">
        <f t="shared" si="251"/>
        <v>0</v>
      </c>
      <c r="AO173" s="157"/>
      <c r="AP173" s="158"/>
      <c r="AQ173" s="84">
        <f t="shared" ref="AQ173:BB173" si="252">SUM(AQ168:AQ172)</f>
        <v>0</v>
      </c>
      <c r="AR173" s="84">
        <f t="shared" si="252"/>
        <v>0</v>
      </c>
      <c r="AS173" s="84">
        <f t="shared" si="252"/>
        <v>0</v>
      </c>
      <c r="AT173" s="84">
        <f t="shared" si="252"/>
        <v>0</v>
      </c>
      <c r="AU173" s="84">
        <f t="shared" si="252"/>
        <v>0</v>
      </c>
      <c r="AV173" s="84">
        <f t="shared" si="252"/>
        <v>0</v>
      </c>
      <c r="AW173" s="84">
        <f t="shared" si="252"/>
        <v>0</v>
      </c>
      <c r="AX173" s="84">
        <f t="shared" si="252"/>
        <v>0</v>
      </c>
      <c r="AY173" s="84">
        <f t="shared" si="252"/>
        <v>0</v>
      </c>
      <c r="AZ173" s="84">
        <f t="shared" si="252"/>
        <v>0</v>
      </c>
      <c r="BA173" s="84">
        <f t="shared" si="252"/>
        <v>0</v>
      </c>
      <c r="BB173" s="84">
        <f t="shared" si="252"/>
        <v>0</v>
      </c>
    </row>
    <row r="174" spans="1:54" s="28" customFormat="1" ht="49.15" customHeight="1">
      <c r="A174" s="97"/>
      <c r="B174" s="401"/>
      <c r="C174" s="526" t="s">
        <v>737</v>
      </c>
      <c r="D174" s="527"/>
      <c r="E174" s="528"/>
      <c r="F174" s="130"/>
      <c r="G174" s="191"/>
      <c r="H174" s="98" t="s">
        <v>183</v>
      </c>
      <c r="I174" s="167"/>
      <c r="J174" s="161"/>
      <c r="K174" s="161"/>
      <c r="L174" s="162">
        <f>SUM(L182)</f>
        <v>0</v>
      </c>
      <c r="M174" s="162">
        <f>SUM(M182)</f>
        <v>0</v>
      </c>
      <c r="N174" s="161"/>
      <c r="O174" s="161"/>
      <c r="P174" s="161"/>
      <c r="Q174" s="161"/>
      <c r="R174" s="162">
        <f t="shared" ref="R174:U174" si="253">SUM(R182)</f>
        <v>0</v>
      </c>
      <c r="S174" s="162">
        <f t="shared" si="253"/>
        <v>0</v>
      </c>
      <c r="T174" s="162">
        <f t="shared" si="253"/>
        <v>0</v>
      </c>
      <c r="U174" s="162">
        <f t="shared" si="253"/>
        <v>0</v>
      </c>
      <c r="V174" s="161"/>
      <c r="W174" s="161"/>
      <c r="X174" s="161"/>
      <c r="Y174" s="162">
        <f t="shared" ref="Y174:AF174" si="254">SUM(Y182)</f>
        <v>0</v>
      </c>
      <c r="Z174" s="162">
        <f t="shared" si="254"/>
        <v>0</v>
      </c>
      <c r="AA174" s="162">
        <f t="shared" si="254"/>
        <v>0</v>
      </c>
      <c r="AB174" s="162">
        <f t="shared" si="254"/>
        <v>0</v>
      </c>
      <c r="AC174" s="162">
        <f t="shared" si="254"/>
        <v>0</v>
      </c>
      <c r="AD174" s="162">
        <f t="shared" si="254"/>
        <v>0</v>
      </c>
      <c r="AE174" s="162">
        <f t="shared" si="254"/>
        <v>0</v>
      </c>
      <c r="AF174" s="162">
        <f t="shared" si="254"/>
        <v>0</v>
      </c>
      <c r="AG174" s="162"/>
      <c r="AH174" s="161"/>
      <c r="AI174" s="161"/>
      <c r="AJ174" s="162">
        <f t="shared" ref="AJ174:AN174" si="255">SUM(AJ182)</f>
        <v>0</v>
      </c>
      <c r="AK174" s="162">
        <f t="shared" si="255"/>
        <v>0</v>
      </c>
      <c r="AL174" s="162">
        <f t="shared" si="255"/>
        <v>0</v>
      </c>
      <c r="AM174" s="162">
        <f t="shared" si="255"/>
        <v>0</v>
      </c>
      <c r="AN174" s="162">
        <f t="shared" si="255"/>
        <v>0</v>
      </c>
      <c r="AO174" s="163"/>
      <c r="AP174" s="164"/>
      <c r="AQ174" s="162">
        <f t="shared" ref="AQ174:BB174" si="256">SUM(AQ182)</f>
        <v>0</v>
      </c>
      <c r="AR174" s="162">
        <f t="shared" si="256"/>
        <v>0</v>
      </c>
      <c r="AS174" s="162">
        <f t="shared" si="256"/>
        <v>0</v>
      </c>
      <c r="AT174" s="162">
        <f t="shared" si="256"/>
        <v>0</v>
      </c>
      <c r="AU174" s="162">
        <f t="shared" si="256"/>
        <v>0</v>
      </c>
      <c r="AV174" s="162">
        <f t="shared" si="256"/>
        <v>0</v>
      </c>
      <c r="AW174" s="162">
        <f t="shared" si="256"/>
        <v>0</v>
      </c>
      <c r="AX174" s="162">
        <f t="shared" si="256"/>
        <v>0</v>
      </c>
      <c r="AY174" s="162">
        <f t="shared" si="256"/>
        <v>0</v>
      </c>
      <c r="AZ174" s="162">
        <f t="shared" si="256"/>
        <v>0</v>
      </c>
      <c r="BA174" s="162">
        <f t="shared" si="256"/>
        <v>0</v>
      </c>
      <c r="BB174" s="162">
        <f t="shared" si="256"/>
        <v>0</v>
      </c>
    </row>
    <row r="175" spans="1:54" ht="63">
      <c r="B175" s="244"/>
      <c r="C175" s="385"/>
      <c r="D175" s="386"/>
      <c r="E175" s="387"/>
      <c r="F175" s="402">
        <v>2024</v>
      </c>
      <c r="G175" s="402">
        <v>2025</v>
      </c>
      <c r="H175" s="404" t="s">
        <v>741</v>
      </c>
      <c r="I175" s="87"/>
      <c r="J175" s="83"/>
      <c r="K175" s="83"/>
      <c r="L175" s="82" t="str">
        <f>IF(I175&lt;&gt;0,((VLOOKUP(I175,'1. Standard_Cost'!$B$4:$D$9,2)+VLOOKUP(I175,'1. Standard_Cost'!$B$4:$D$9,3))*J175*K175),"0")</f>
        <v>0</v>
      </c>
      <c r="M175" s="82">
        <f>L175*'1. Standard_Cost'!$F$4</f>
        <v>0</v>
      </c>
      <c r="N175" s="83"/>
      <c r="O175" s="83"/>
      <c r="P175" s="83"/>
      <c r="Q175" s="83"/>
      <c r="R175" s="84">
        <f>'1. Standard_Cost'!$B$13*N175*P175</f>
        <v>0</v>
      </c>
      <c r="S175" s="84">
        <f>N175*O175*P175*'1. Standard_Cost'!$C$13</f>
        <v>0</v>
      </c>
      <c r="T175" s="84">
        <f>N175*P175*Q175*'1. Standard_Cost'!$D$13</f>
        <v>0</v>
      </c>
      <c r="U175" s="84">
        <f>N175*O175*'1. Standard_Cost'!$E$13</f>
        <v>0</v>
      </c>
      <c r="V175" s="83"/>
      <c r="W175" s="83"/>
      <c r="X175" s="83"/>
      <c r="Y175" s="84">
        <f>+V175*((X175*'1. Standard_Cost'!$B$17)+(W175*X175*'1. Standard_Cost'!$C$17))</f>
        <v>0</v>
      </c>
      <c r="Z175" s="83"/>
      <c r="AA175" s="83"/>
      <c r="AB175" s="84">
        <f>+Z175*'1. Standard_Cost'!$B$21+AA175*'1. Standard_Cost'!$C$21</f>
        <v>0</v>
      </c>
      <c r="AC175" s="85"/>
      <c r="AD175" s="86"/>
      <c r="AE175" s="84">
        <f>SUM(AD175,AC175,AB175,Y175,U175,T175,S175,R175)*'1. Standard_Cost'!$B$29</f>
        <v>0</v>
      </c>
      <c r="AF175" s="84">
        <f t="shared" ref="AF175:AF177" si="257">SUM(AE175,AD175,AC175,AB175,Y175,U175,T175,S175,R175)</f>
        <v>0</v>
      </c>
      <c r="AG175" s="83"/>
      <c r="AH175" s="83"/>
      <c r="AI175" s="83"/>
      <c r="AJ175" s="87"/>
      <c r="AK175" s="87"/>
      <c r="AL175" s="87"/>
      <c r="AM175" s="84">
        <f>AG175*'1. Standard_Cost'!$B$25+'Incremental_Cost Year 7'!AH175*'1. Standard_Cost'!$C$25+'Incremental_Cost Year 7'!AI175*'1. Standard_Cost'!$D$25+'Incremental_Cost Year 7'!AJ175+'Incremental_Cost Year 7'!AL175+AK175</f>
        <v>0</v>
      </c>
      <c r="AN175" s="84">
        <f>AM175*'1. Standard_Cost'!$C$29</f>
        <v>0</v>
      </c>
      <c r="AO175" s="87"/>
      <c r="AP175" s="144"/>
      <c r="AQ175" s="113">
        <f t="shared" ref="AQ175:AQ177" si="258">L175+M175</f>
        <v>0</v>
      </c>
      <c r="AR175" s="113">
        <f t="shared" ref="AR175:AR177" si="259">AF175</f>
        <v>0</v>
      </c>
      <c r="AS175" s="113">
        <f t="shared" ref="AS175:AS177" si="260">AM175+AN175</f>
        <v>0</v>
      </c>
      <c r="AT175" s="113">
        <f t="shared" ref="AT175:AT177" si="261">SUM(AQ175,AR175,AS175)</f>
        <v>0</v>
      </c>
      <c r="AU175" s="154"/>
      <c r="AV175" s="154"/>
      <c r="AW175" s="154"/>
      <c r="AX175" s="154"/>
      <c r="AY175" s="154"/>
      <c r="AZ175" s="154"/>
      <c r="BA175" s="154"/>
      <c r="BB175" s="155">
        <f t="shared" ref="BB175:BB177" si="262">SUM(AU175:BA175)-AT175</f>
        <v>0</v>
      </c>
    </row>
    <row r="176" spans="1:54" ht="60">
      <c r="B176" s="39"/>
      <c r="C176" s="388"/>
      <c r="D176" s="389"/>
      <c r="E176" s="390"/>
      <c r="F176" s="402">
        <v>2024</v>
      </c>
      <c r="G176" s="402">
        <v>2026</v>
      </c>
      <c r="H176" s="399" t="s">
        <v>739</v>
      </c>
      <c r="I176" s="87"/>
      <c r="J176" s="83"/>
      <c r="K176" s="83"/>
      <c r="L176" s="82" t="str">
        <f>IF(I176&lt;&gt;0,((VLOOKUP(I176,'1. Standard_Cost'!$B$4:$D$9,2)+VLOOKUP(I176,'1. Standard_Cost'!$B$4:$D$9,3))*J176*K176),"0")</f>
        <v>0</v>
      </c>
      <c r="M176" s="82">
        <f>L176*'1. Standard_Cost'!$F$4</f>
        <v>0</v>
      </c>
      <c r="N176" s="83"/>
      <c r="O176" s="83"/>
      <c r="P176" s="83"/>
      <c r="Q176" s="83"/>
      <c r="R176" s="84">
        <f>'1. Standard_Cost'!$B$13*N176*P176</f>
        <v>0</v>
      </c>
      <c r="S176" s="84">
        <f>N176*O176*P176*'1. Standard_Cost'!$C$13</f>
        <v>0</v>
      </c>
      <c r="T176" s="84">
        <f>N176*P176*Q176*'1. Standard_Cost'!$D$13</f>
        <v>0</v>
      </c>
      <c r="U176" s="84">
        <f>N176*O176*'1. Standard_Cost'!$E$13</f>
        <v>0</v>
      </c>
      <c r="V176" s="83"/>
      <c r="W176" s="83"/>
      <c r="X176" s="83"/>
      <c r="Y176" s="84">
        <f>+V176*((X176*'1. Standard_Cost'!$B$17)+(W176*X176*'1. Standard_Cost'!$C$17))</f>
        <v>0</v>
      </c>
      <c r="Z176" s="83"/>
      <c r="AA176" s="83"/>
      <c r="AB176" s="84">
        <f>+Z176*'1. Standard_Cost'!$B$21+AA176*'1. Standard_Cost'!$C$21</f>
        <v>0</v>
      </c>
      <c r="AC176" s="85"/>
      <c r="AD176" s="86"/>
      <c r="AE176" s="84">
        <f>SUM(AD176,AC176,AB176,Y176,U176,T176,S176,R176)*'1. Standard_Cost'!$B$29</f>
        <v>0</v>
      </c>
      <c r="AF176" s="84">
        <f t="shared" si="257"/>
        <v>0</v>
      </c>
      <c r="AG176" s="83"/>
      <c r="AH176" s="83"/>
      <c r="AI176" s="83"/>
      <c r="AJ176" s="87"/>
      <c r="AK176" s="87"/>
      <c r="AL176" s="87"/>
      <c r="AM176" s="84">
        <f>AG176*'1. Standard_Cost'!$B$25+'Incremental_Cost Year 7'!AH176*'1. Standard_Cost'!$C$25+'Incremental_Cost Year 7'!AI176*'1. Standard_Cost'!$D$25+'Incremental_Cost Year 7'!AJ176+'Incremental_Cost Year 7'!AL176+AK176</f>
        <v>0</v>
      </c>
      <c r="AN176" s="84">
        <f>AM176*'1. Standard_Cost'!$C$29</f>
        <v>0</v>
      </c>
      <c r="AO176" s="87"/>
      <c r="AP176" s="144"/>
      <c r="AQ176" s="113">
        <f t="shared" si="258"/>
        <v>0</v>
      </c>
      <c r="AR176" s="113">
        <f t="shared" si="259"/>
        <v>0</v>
      </c>
      <c r="AS176" s="113">
        <f t="shared" si="260"/>
        <v>0</v>
      </c>
      <c r="AT176" s="113">
        <f t="shared" si="261"/>
        <v>0</v>
      </c>
      <c r="AU176" s="154"/>
      <c r="AV176" s="154"/>
      <c r="AW176" s="154"/>
      <c r="AX176" s="154"/>
      <c r="AY176" s="154"/>
      <c r="AZ176" s="154"/>
      <c r="BA176" s="154"/>
      <c r="BB176" s="155">
        <f t="shared" si="262"/>
        <v>0</v>
      </c>
    </row>
    <row r="177" spans="1:54" ht="63">
      <c r="B177" s="391"/>
      <c r="C177" s="392"/>
      <c r="D177" s="393"/>
      <c r="E177" s="394"/>
      <c r="F177" s="402">
        <v>2024</v>
      </c>
      <c r="G177" s="402">
        <v>2026</v>
      </c>
      <c r="H177" s="404" t="s">
        <v>740</v>
      </c>
      <c r="I177" s="87"/>
      <c r="J177" s="83"/>
      <c r="K177" s="83"/>
      <c r="L177" s="82" t="str">
        <f>IF(I177&lt;&gt;0,((VLOOKUP(I177,'1. Standard_Cost'!$B$4:$D$9,2)+VLOOKUP(I177,'1. Standard_Cost'!$B$4:$D$9,3))*J177*K177),"0")</f>
        <v>0</v>
      </c>
      <c r="M177" s="82">
        <f>L177*'1. Standard_Cost'!$F$4</f>
        <v>0</v>
      </c>
      <c r="N177" s="83"/>
      <c r="O177" s="83"/>
      <c r="P177" s="83"/>
      <c r="Q177" s="83"/>
      <c r="R177" s="84">
        <f>'1. Standard_Cost'!$B$13*N177*P177</f>
        <v>0</v>
      </c>
      <c r="S177" s="84">
        <f>N177*O177*P177*'1. Standard_Cost'!$C$13</f>
        <v>0</v>
      </c>
      <c r="T177" s="84">
        <f>N177*P177*Q177*'1. Standard_Cost'!$D$13</f>
        <v>0</v>
      </c>
      <c r="U177" s="84">
        <f>N177*O177*'1. Standard_Cost'!$E$13</f>
        <v>0</v>
      </c>
      <c r="V177" s="83"/>
      <c r="W177" s="83"/>
      <c r="X177" s="83"/>
      <c r="Y177" s="84">
        <f>+V177*((X177*'1. Standard_Cost'!$B$17)+(W177*X177*'1. Standard_Cost'!$C$17))</f>
        <v>0</v>
      </c>
      <c r="Z177" s="83"/>
      <c r="AA177" s="83"/>
      <c r="AB177" s="84">
        <f>+Z177*'1. Standard_Cost'!$B$21+AA177*'1. Standard_Cost'!$C$21</f>
        <v>0</v>
      </c>
      <c r="AC177" s="85"/>
      <c r="AD177" s="86"/>
      <c r="AE177" s="84">
        <f>SUM(AD177,AC177,AB177,Y177,U177,T177,S177,R177)*'1. Standard_Cost'!$B$29</f>
        <v>0</v>
      </c>
      <c r="AF177" s="84">
        <f t="shared" si="257"/>
        <v>0</v>
      </c>
      <c r="AG177" s="83"/>
      <c r="AH177" s="83"/>
      <c r="AI177" s="83"/>
      <c r="AJ177" s="87"/>
      <c r="AK177" s="87"/>
      <c r="AL177" s="87"/>
      <c r="AM177" s="84">
        <f>AG177*'1. Standard_Cost'!$B$25+'Incremental_Cost Year 7'!AH177*'1. Standard_Cost'!$C$25+'Incremental_Cost Year 7'!AI177*'1. Standard_Cost'!$D$25+'Incremental_Cost Year 7'!AJ177+'Incremental_Cost Year 7'!AL177+AK177</f>
        <v>0</v>
      </c>
      <c r="AN177" s="84">
        <f>AM177*'1. Standard_Cost'!$C$29</f>
        <v>0</v>
      </c>
      <c r="AO177" s="87"/>
      <c r="AP177" s="144"/>
      <c r="AQ177" s="113">
        <f t="shared" si="258"/>
        <v>0</v>
      </c>
      <c r="AR177" s="113">
        <f t="shared" si="259"/>
        <v>0</v>
      </c>
      <c r="AS177" s="113">
        <f t="shared" si="260"/>
        <v>0</v>
      </c>
      <c r="AT177" s="113">
        <f t="shared" si="261"/>
        <v>0</v>
      </c>
      <c r="AU177" s="154"/>
      <c r="AV177" s="154"/>
      <c r="AW177" s="154"/>
      <c r="AX177" s="154"/>
      <c r="AY177" s="154"/>
      <c r="AZ177" s="154"/>
      <c r="BA177" s="154"/>
      <c r="BB177" s="155">
        <f t="shared" si="262"/>
        <v>0</v>
      </c>
    </row>
    <row r="178" spans="1:54" ht="39">
      <c r="B178" s="397"/>
      <c r="C178" s="398"/>
      <c r="D178" s="395" t="s">
        <v>538</v>
      </c>
      <c r="E178" s="263" t="s">
        <v>738</v>
      </c>
      <c r="F178" s="334">
        <v>2024</v>
      </c>
      <c r="G178" s="334">
        <v>2026</v>
      </c>
      <c r="H178" s="395"/>
      <c r="I178" s="156"/>
      <c r="J178" s="156"/>
      <c r="K178" s="156"/>
      <c r="L178" s="84">
        <f>SUM(L175:L177)</f>
        <v>0</v>
      </c>
      <c r="M178" s="84">
        <f>SUM(M175:M177)</f>
        <v>0</v>
      </c>
      <c r="N178" s="156"/>
      <c r="O178" s="156"/>
      <c r="P178" s="156"/>
      <c r="Q178" s="156"/>
      <c r="R178" s="84">
        <f t="shared" ref="R178:U178" si="263">SUM(R175:R177)</f>
        <v>0</v>
      </c>
      <c r="S178" s="84">
        <f t="shared" si="263"/>
        <v>0</v>
      </c>
      <c r="T178" s="84">
        <f t="shared" si="263"/>
        <v>0</v>
      </c>
      <c r="U178" s="84">
        <f t="shared" si="263"/>
        <v>0</v>
      </c>
      <c r="V178" s="156"/>
      <c r="W178" s="156"/>
      <c r="X178" s="156"/>
      <c r="Y178" s="84">
        <f>SUM(Y175:Y177)</f>
        <v>0</v>
      </c>
      <c r="Z178" s="84"/>
      <c r="AA178" s="156"/>
      <c r="AB178" s="84">
        <f t="shared" ref="AB178:AF178" si="264">SUM(AB175:AB177)</f>
        <v>0</v>
      </c>
      <c r="AC178" s="84">
        <f t="shared" si="264"/>
        <v>0</v>
      </c>
      <c r="AD178" s="84">
        <f t="shared" si="264"/>
        <v>0</v>
      </c>
      <c r="AE178" s="84">
        <f t="shared" si="264"/>
        <v>0</v>
      </c>
      <c r="AF178" s="84">
        <f t="shared" si="264"/>
        <v>0</v>
      </c>
      <c r="AG178" s="156"/>
      <c r="AH178" s="156"/>
      <c r="AI178" s="156"/>
      <c r="AJ178" s="84">
        <f t="shared" ref="AJ178:AN178" si="265">SUM(AJ175:AJ177)</f>
        <v>0</v>
      </c>
      <c r="AK178" s="84">
        <f t="shared" si="265"/>
        <v>0</v>
      </c>
      <c r="AL178" s="84">
        <f t="shared" si="265"/>
        <v>0</v>
      </c>
      <c r="AM178" s="84">
        <f t="shared" si="265"/>
        <v>0</v>
      </c>
      <c r="AN178" s="84">
        <f t="shared" si="265"/>
        <v>0</v>
      </c>
      <c r="AO178" s="157"/>
      <c r="AP178" s="158"/>
      <c r="AQ178" s="84">
        <f t="shared" ref="AQ178:BB178" si="266">SUM(AQ175:AQ177)</f>
        <v>0</v>
      </c>
      <c r="AR178" s="84">
        <f t="shared" si="266"/>
        <v>0</v>
      </c>
      <c r="AS178" s="84">
        <f t="shared" si="266"/>
        <v>0</v>
      </c>
      <c r="AT178" s="84">
        <f t="shared" si="266"/>
        <v>0</v>
      </c>
      <c r="AU178" s="84">
        <f t="shared" si="266"/>
        <v>0</v>
      </c>
      <c r="AV178" s="84">
        <f t="shared" si="266"/>
        <v>0</v>
      </c>
      <c r="AW178" s="84">
        <f t="shared" si="266"/>
        <v>0</v>
      </c>
      <c r="AX178" s="84">
        <f t="shared" si="266"/>
        <v>0</v>
      </c>
      <c r="AY178" s="84">
        <f t="shared" si="266"/>
        <v>0</v>
      </c>
      <c r="AZ178" s="84">
        <f t="shared" si="266"/>
        <v>0</v>
      </c>
      <c r="BA178" s="84">
        <f t="shared" si="266"/>
        <v>0</v>
      </c>
      <c r="BB178" s="84">
        <f t="shared" si="266"/>
        <v>0</v>
      </c>
    </row>
    <row r="179" spans="1:54" ht="78.75">
      <c r="B179" s="244"/>
      <c r="C179" s="385"/>
      <c r="D179" s="386"/>
      <c r="E179" s="387"/>
      <c r="F179" s="408">
        <v>2024</v>
      </c>
      <c r="G179" s="408">
        <v>2024</v>
      </c>
      <c r="H179" s="409" t="s">
        <v>794</v>
      </c>
      <c r="I179" s="87"/>
      <c r="J179" s="83"/>
      <c r="K179" s="83"/>
      <c r="L179" s="82" t="str">
        <f>IF(I179&lt;&gt;0,((VLOOKUP(I179,'1. Standard_Cost'!$B$4:$D$9,2)+VLOOKUP(I179,'1. Standard_Cost'!$B$4:$D$9,3))*J179*K179),"0")</f>
        <v>0</v>
      </c>
      <c r="M179" s="82">
        <f>L179*'1. Standard_Cost'!$F$4</f>
        <v>0</v>
      </c>
      <c r="N179" s="83"/>
      <c r="O179" s="83"/>
      <c r="P179" s="83"/>
      <c r="Q179" s="83"/>
      <c r="R179" s="84">
        <f>'1. Standard_Cost'!$B$13*N179*P179</f>
        <v>0</v>
      </c>
      <c r="S179" s="84">
        <f>N179*O179*P179*'1. Standard_Cost'!$C$13</f>
        <v>0</v>
      </c>
      <c r="T179" s="84">
        <f>N179*P179*Q179*'1. Standard_Cost'!$D$13</f>
        <v>0</v>
      </c>
      <c r="U179" s="84">
        <f>N179*O179*'1. Standard_Cost'!$E$13</f>
        <v>0</v>
      </c>
      <c r="V179" s="83"/>
      <c r="W179" s="83"/>
      <c r="X179" s="83"/>
      <c r="Y179" s="84">
        <f>+V179*((X179*'1. Standard_Cost'!$B$17)+(W179*X179*'1. Standard_Cost'!$C$17))</f>
        <v>0</v>
      </c>
      <c r="Z179" s="83"/>
      <c r="AA179" s="83"/>
      <c r="AB179" s="84">
        <f>+Z179*'1. Standard_Cost'!$B$21+AA179*'1. Standard_Cost'!$C$21</f>
        <v>0</v>
      </c>
      <c r="AC179" s="85"/>
      <c r="AD179" s="86"/>
      <c r="AE179" s="84">
        <f>SUM(AD179,AC179,AB179,Y179,U179,T179,S179,R179)*'1. Standard_Cost'!$B$29</f>
        <v>0</v>
      </c>
      <c r="AF179" s="84">
        <f t="shared" ref="AF179:AF181" si="267">SUM(AE179,AD179,AC179,AB179,Y179,U179,T179,S179,R179)</f>
        <v>0</v>
      </c>
      <c r="AG179" s="83"/>
      <c r="AH179" s="83"/>
      <c r="AI179" s="83"/>
      <c r="AJ179" s="87"/>
      <c r="AK179" s="87"/>
      <c r="AL179" s="87"/>
      <c r="AM179" s="84">
        <f>AG179*'1. Standard_Cost'!$B$25+'Incremental_Cost Year 7'!AH179*'1. Standard_Cost'!$C$25+'Incremental_Cost Year 7'!AI179*'1. Standard_Cost'!$D$25+'Incremental_Cost Year 7'!AJ179+'Incremental_Cost Year 7'!AL179+AK179</f>
        <v>0</v>
      </c>
      <c r="AN179" s="84">
        <f>AM179*'1. Standard_Cost'!$C$29</f>
        <v>0</v>
      </c>
      <c r="AO179" s="87"/>
      <c r="AP179" s="144"/>
      <c r="AQ179" s="113">
        <f t="shared" ref="AQ179:AQ181" si="268">L179+M179</f>
        <v>0</v>
      </c>
      <c r="AR179" s="113">
        <f t="shared" ref="AR179:AR181" si="269">AF179</f>
        <v>0</v>
      </c>
      <c r="AS179" s="113">
        <f t="shared" ref="AS179:AS181" si="270">AM179+AN179</f>
        <v>0</v>
      </c>
      <c r="AT179" s="113">
        <f t="shared" ref="AT179:AT181" si="271">SUM(AQ179,AR179,AS179)</f>
        <v>0</v>
      </c>
      <c r="AU179" s="154"/>
      <c r="AV179" s="154"/>
      <c r="AW179" s="154"/>
      <c r="AX179" s="154"/>
      <c r="AY179" s="154"/>
      <c r="AZ179" s="154"/>
      <c r="BA179" s="154"/>
      <c r="BB179" s="155">
        <f t="shared" ref="BB179:BB181" si="272">SUM(AU179:BA179)-AT179</f>
        <v>0</v>
      </c>
    </row>
    <row r="180" spans="1:54" ht="63">
      <c r="B180" s="39"/>
      <c r="C180" s="388"/>
      <c r="D180" s="389"/>
      <c r="E180" s="390"/>
      <c r="F180" s="408">
        <v>2024</v>
      </c>
      <c r="G180" s="408">
        <v>2026</v>
      </c>
      <c r="H180" s="410" t="s">
        <v>796</v>
      </c>
      <c r="I180" s="87"/>
      <c r="J180" s="83"/>
      <c r="K180" s="83"/>
      <c r="L180" s="82" t="str">
        <f>IF(I180&lt;&gt;0,((VLOOKUP(I180,'1. Standard_Cost'!$B$4:$D$9,2)+VLOOKUP(I180,'1. Standard_Cost'!$B$4:$D$9,3))*J180*K180),"0")</f>
        <v>0</v>
      </c>
      <c r="M180" s="82">
        <f>L180*'1. Standard_Cost'!$F$4</f>
        <v>0</v>
      </c>
      <c r="N180" s="83"/>
      <c r="O180" s="83"/>
      <c r="P180" s="83"/>
      <c r="Q180" s="83"/>
      <c r="R180" s="84">
        <f>'1. Standard_Cost'!$B$13*N180*P180</f>
        <v>0</v>
      </c>
      <c r="S180" s="84">
        <f>N180*O180*P180*'1. Standard_Cost'!$C$13</f>
        <v>0</v>
      </c>
      <c r="T180" s="84">
        <f>N180*P180*Q180*'1. Standard_Cost'!$D$13</f>
        <v>0</v>
      </c>
      <c r="U180" s="84">
        <f>N180*O180*'1. Standard_Cost'!$E$13</f>
        <v>0</v>
      </c>
      <c r="V180" s="83"/>
      <c r="W180" s="83"/>
      <c r="X180" s="83"/>
      <c r="Y180" s="84">
        <f>+V180*((X180*'1. Standard_Cost'!$B$17)+(W180*X180*'1. Standard_Cost'!$C$17))</f>
        <v>0</v>
      </c>
      <c r="Z180" s="83"/>
      <c r="AA180" s="83"/>
      <c r="AB180" s="84">
        <f>+Z180*'1. Standard_Cost'!$B$21+AA180*'1. Standard_Cost'!$C$21</f>
        <v>0</v>
      </c>
      <c r="AC180" s="85"/>
      <c r="AD180" s="86"/>
      <c r="AE180" s="84">
        <f>SUM(AD180,AC180,AB180,Y180,U180,T180,S180,R180)*'1. Standard_Cost'!$B$29</f>
        <v>0</v>
      </c>
      <c r="AF180" s="84">
        <f t="shared" si="267"/>
        <v>0</v>
      </c>
      <c r="AG180" s="83"/>
      <c r="AH180" s="83"/>
      <c r="AI180" s="83"/>
      <c r="AJ180" s="87"/>
      <c r="AK180" s="87"/>
      <c r="AL180" s="87"/>
      <c r="AM180" s="84">
        <f>AG180*'1. Standard_Cost'!$B$25+'Incremental_Cost Year 7'!AH180*'1. Standard_Cost'!$C$25+'Incremental_Cost Year 7'!AI180*'1. Standard_Cost'!$D$25+'Incremental_Cost Year 7'!AJ180+'Incremental_Cost Year 7'!AL180+AK180</f>
        <v>0</v>
      </c>
      <c r="AN180" s="84">
        <f>AM180*'1. Standard_Cost'!$C$29</f>
        <v>0</v>
      </c>
      <c r="AO180" s="87"/>
      <c r="AP180" s="144"/>
      <c r="AQ180" s="113">
        <f t="shared" si="268"/>
        <v>0</v>
      </c>
      <c r="AR180" s="113">
        <f t="shared" si="269"/>
        <v>0</v>
      </c>
      <c r="AS180" s="113">
        <f t="shared" si="270"/>
        <v>0</v>
      </c>
      <c r="AT180" s="113">
        <f t="shared" si="271"/>
        <v>0</v>
      </c>
      <c r="AU180" s="154"/>
      <c r="AV180" s="154"/>
      <c r="AW180" s="154"/>
      <c r="AX180" s="154"/>
      <c r="AY180" s="154"/>
      <c r="AZ180" s="154"/>
      <c r="BA180" s="154"/>
      <c r="BB180" s="155">
        <f t="shared" si="272"/>
        <v>0</v>
      </c>
    </row>
    <row r="181" spans="1:54" ht="94.5">
      <c r="B181" s="391"/>
      <c r="C181" s="392"/>
      <c r="D181" s="393"/>
      <c r="E181" s="394"/>
      <c r="F181" s="408">
        <v>2024</v>
      </c>
      <c r="G181" s="408">
        <v>2026</v>
      </c>
      <c r="H181" s="410" t="s">
        <v>746</v>
      </c>
      <c r="I181" s="87"/>
      <c r="J181" s="83"/>
      <c r="K181" s="83"/>
      <c r="L181" s="82" t="str">
        <f>IF(I181&lt;&gt;0,((VLOOKUP(I181,'1. Standard_Cost'!$B$4:$D$9,2)+VLOOKUP(I181,'1. Standard_Cost'!$B$4:$D$9,3))*J181*K181),"0")</f>
        <v>0</v>
      </c>
      <c r="M181" s="82">
        <f>L181*'1. Standard_Cost'!$F$4</f>
        <v>0</v>
      </c>
      <c r="N181" s="83"/>
      <c r="O181" s="83"/>
      <c r="P181" s="83"/>
      <c r="Q181" s="83"/>
      <c r="R181" s="84">
        <f>'1. Standard_Cost'!$B$13*N181*P181</f>
        <v>0</v>
      </c>
      <c r="S181" s="84">
        <f>N181*O181*P181*'1. Standard_Cost'!$C$13</f>
        <v>0</v>
      </c>
      <c r="T181" s="84">
        <f>N181*P181*Q181*'1. Standard_Cost'!$D$13</f>
        <v>0</v>
      </c>
      <c r="U181" s="84">
        <f>N181*O181*'1. Standard_Cost'!$E$13</f>
        <v>0</v>
      </c>
      <c r="V181" s="83"/>
      <c r="W181" s="83"/>
      <c r="X181" s="83"/>
      <c r="Y181" s="84">
        <f>+V181*((X181*'1. Standard_Cost'!$B$17)+(W181*X181*'1. Standard_Cost'!$C$17))</f>
        <v>0</v>
      </c>
      <c r="Z181" s="83"/>
      <c r="AA181" s="83"/>
      <c r="AB181" s="84">
        <f>+Z181*'1. Standard_Cost'!$B$21+AA181*'1. Standard_Cost'!$C$21</f>
        <v>0</v>
      </c>
      <c r="AC181" s="85"/>
      <c r="AD181" s="86"/>
      <c r="AE181" s="84">
        <f>SUM(AD181,AC181,AB181,Y181,U181,T181,S181,R181)*'1. Standard_Cost'!$B$29</f>
        <v>0</v>
      </c>
      <c r="AF181" s="84">
        <f t="shared" si="267"/>
        <v>0</v>
      </c>
      <c r="AG181" s="83"/>
      <c r="AH181" s="83"/>
      <c r="AI181" s="83"/>
      <c r="AJ181" s="87"/>
      <c r="AK181" s="87"/>
      <c r="AL181" s="87"/>
      <c r="AM181" s="84">
        <f>AG181*'1. Standard_Cost'!$B$25+'Incremental_Cost Year 7'!AH181*'1. Standard_Cost'!$C$25+'Incremental_Cost Year 7'!AI181*'1. Standard_Cost'!$D$25+'Incremental_Cost Year 7'!AJ181+'Incremental_Cost Year 7'!AL181+AK181</f>
        <v>0</v>
      </c>
      <c r="AN181" s="84">
        <f>AM181*'1. Standard_Cost'!$C$29</f>
        <v>0</v>
      </c>
      <c r="AO181" s="87"/>
      <c r="AP181" s="144"/>
      <c r="AQ181" s="113">
        <f t="shared" si="268"/>
        <v>0</v>
      </c>
      <c r="AR181" s="113">
        <f t="shared" si="269"/>
        <v>0</v>
      </c>
      <c r="AS181" s="113">
        <f t="shared" si="270"/>
        <v>0</v>
      </c>
      <c r="AT181" s="113">
        <f t="shared" si="271"/>
        <v>0</v>
      </c>
      <c r="AU181" s="154"/>
      <c r="AV181" s="154"/>
      <c r="AW181" s="154"/>
      <c r="AX181" s="154"/>
      <c r="AY181" s="154"/>
      <c r="AZ181" s="154"/>
      <c r="BA181" s="154"/>
      <c r="BB181" s="155">
        <f t="shared" si="272"/>
        <v>0</v>
      </c>
    </row>
    <row r="182" spans="1:54" ht="39">
      <c r="B182" s="397"/>
      <c r="C182" s="398"/>
      <c r="D182" s="263" t="s">
        <v>742</v>
      </c>
      <c r="E182" s="263" t="s">
        <v>745</v>
      </c>
      <c r="F182" s="407">
        <v>2024</v>
      </c>
      <c r="G182" s="407">
        <v>2026</v>
      </c>
      <c r="H182" s="395"/>
      <c r="I182" s="156"/>
      <c r="J182" s="156"/>
      <c r="K182" s="156"/>
      <c r="L182" s="84">
        <f>SUM(L179:L181)</f>
        <v>0</v>
      </c>
      <c r="M182" s="84">
        <f>SUM(M179:M181)</f>
        <v>0</v>
      </c>
      <c r="N182" s="156"/>
      <c r="O182" s="156"/>
      <c r="P182" s="156"/>
      <c r="Q182" s="156"/>
      <c r="R182" s="84">
        <f t="shared" ref="R182:U182" si="273">SUM(R179:R181)</f>
        <v>0</v>
      </c>
      <c r="S182" s="84">
        <f t="shared" si="273"/>
        <v>0</v>
      </c>
      <c r="T182" s="84">
        <f t="shared" si="273"/>
        <v>0</v>
      </c>
      <c r="U182" s="84">
        <f t="shared" si="273"/>
        <v>0</v>
      </c>
      <c r="V182" s="156"/>
      <c r="W182" s="156"/>
      <c r="X182" s="156"/>
      <c r="Y182" s="84">
        <f>SUM(Y179:Y181)</f>
        <v>0</v>
      </c>
      <c r="Z182" s="84"/>
      <c r="AA182" s="156"/>
      <c r="AB182" s="84">
        <f t="shared" ref="AB182:AF182" si="274">SUM(AB179:AB181)</f>
        <v>0</v>
      </c>
      <c r="AC182" s="84">
        <f t="shared" si="274"/>
        <v>0</v>
      </c>
      <c r="AD182" s="84">
        <f t="shared" si="274"/>
        <v>0</v>
      </c>
      <c r="AE182" s="84">
        <f t="shared" si="274"/>
        <v>0</v>
      </c>
      <c r="AF182" s="84">
        <f t="shared" si="274"/>
        <v>0</v>
      </c>
      <c r="AG182" s="156"/>
      <c r="AH182" s="156"/>
      <c r="AI182" s="156"/>
      <c r="AJ182" s="84">
        <f t="shared" ref="AJ182:AN182" si="275">SUM(AJ179:AJ181)</f>
        <v>0</v>
      </c>
      <c r="AK182" s="84">
        <f t="shared" si="275"/>
        <v>0</v>
      </c>
      <c r="AL182" s="84">
        <f t="shared" si="275"/>
        <v>0</v>
      </c>
      <c r="AM182" s="84">
        <f t="shared" si="275"/>
        <v>0</v>
      </c>
      <c r="AN182" s="84">
        <f t="shared" si="275"/>
        <v>0</v>
      </c>
      <c r="AO182" s="157"/>
      <c r="AP182" s="158"/>
      <c r="AQ182" s="84">
        <f t="shared" ref="AQ182:BB182" si="276">SUM(AQ179:AQ181)</f>
        <v>0</v>
      </c>
      <c r="AR182" s="84">
        <f t="shared" si="276"/>
        <v>0</v>
      </c>
      <c r="AS182" s="84">
        <f t="shared" si="276"/>
        <v>0</v>
      </c>
      <c r="AT182" s="84">
        <f t="shared" si="276"/>
        <v>0</v>
      </c>
      <c r="AU182" s="84">
        <f t="shared" si="276"/>
        <v>0</v>
      </c>
      <c r="AV182" s="84">
        <f t="shared" si="276"/>
        <v>0</v>
      </c>
      <c r="AW182" s="84">
        <f t="shared" si="276"/>
        <v>0</v>
      </c>
      <c r="AX182" s="84">
        <f t="shared" si="276"/>
        <v>0</v>
      </c>
      <c r="AY182" s="84">
        <f t="shared" si="276"/>
        <v>0</v>
      </c>
      <c r="AZ182" s="84">
        <f t="shared" si="276"/>
        <v>0</v>
      </c>
      <c r="BA182" s="84">
        <f t="shared" si="276"/>
        <v>0</v>
      </c>
      <c r="BB182" s="84">
        <f t="shared" si="276"/>
        <v>0</v>
      </c>
    </row>
    <row r="183" spans="1:54" ht="63">
      <c r="B183" s="244"/>
      <c r="C183" s="385"/>
      <c r="D183" s="386"/>
      <c r="E183" s="387"/>
      <c r="F183" s="408">
        <v>2024</v>
      </c>
      <c r="G183" s="408">
        <v>2025</v>
      </c>
      <c r="H183" s="410" t="s">
        <v>747</v>
      </c>
      <c r="I183" s="87"/>
      <c r="J183" s="83"/>
      <c r="K183" s="83"/>
      <c r="L183" s="82" t="str">
        <f>IF(I183&lt;&gt;0,((VLOOKUP(I183,'1. Standard_Cost'!$B$4:$D$9,2)+VLOOKUP(I183,'1. Standard_Cost'!$B$4:$D$9,3))*J183*K183),"0")</f>
        <v>0</v>
      </c>
      <c r="M183" s="82">
        <f>L183*'1. Standard_Cost'!$F$4</f>
        <v>0</v>
      </c>
      <c r="N183" s="83"/>
      <c r="O183" s="83"/>
      <c r="P183" s="83"/>
      <c r="Q183" s="83"/>
      <c r="R183" s="84">
        <f>'1. Standard_Cost'!$B$13*N183*P183</f>
        <v>0</v>
      </c>
      <c r="S183" s="84">
        <f>N183*O183*P183*'1. Standard_Cost'!$C$13</f>
        <v>0</v>
      </c>
      <c r="T183" s="84">
        <f>N183*P183*Q183*'1. Standard_Cost'!$D$13</f>
        <v>0</v>
      </c>
      <c r="U183" s="84">
        <f>N183*O183*'1. Standard_Cost'!$E$13</f>
        <v>0</v>
      </c>
      <c r="V183" s="83"/>
      <c r="W183" s="83"/>
      <c r="X183" s="83"/>
      <c r="Y183" s="84">
        <f>+V183*((X183*'1. Standard_Cost'!$B$17)+(W183*X183*'1. Standard_Cost'!$C$17))</f>
        <v>0</v>
      </c>
      <c r="Z183" s="83"/>
      <c r="AA183" s="83"/>
      <c r="AB183" s="84">
        <f>+Z183*'1. Standard_Cost'!$B$21+AA183*'1. Standard_Cost'!$C$21</f>
        <v>0</v>
      </c>
      <c r="AC183" s="85"/>
      <c r="AD183" s="86"/>
      <c r="AE183" s="84">
        <f>SUM(AD183,AC183,AB183,Y183,U183,T183,S183,R183)*'1. Standard_Cost'!$B$29</f>
        <v>0</v>
      </c>
      <c r="AF183" s="84">
        <f t="shared" ref="AF183:AF184" si="277">SUM(AE183,AD183,AC183,AB183,Y183,U183,T183,S183,R183)</f>
        <v>0</v>
      </c>
      <c r="AG183" s="83"/>
      <c r="AH183" s="83"/>
      <c r="AI183" s="83"/>
      <c r="AJ183" s="87"/>
      <c r="AK183" s="87"/>
      <c r="AL183" s="87"/>
      <c r="AM183" s="84">
        <f>AG183*'1. Standard_Cost'!$B$25+'Incremental_Cost Year 7'!AH183*'1. Standard_Cost'!$C$25+'Incremental_Cost Year 7'!AI183*'1. Standard_Cost'!$D$25+'Incremental_Cost Year 7'!AJ183+'Incremental_Cost Year 7'!AL183+AK183</f>
        <v>0</v>
      </c>
      <c r="AN183" s="84">
        <f>AM183*'1. Standard_Cost'!$C$29</f>
        <v>0</v>
      </c>
      <c r="AO183" s="87"/>
      <c r="AP183" s="144"/>
      <c r="AQ183" s="113">
        <f t="shared" ref="AQ183:AQ184" si="278">L183+M183</f>
        <v>0</v>
      </c>
      <c r="AR183" s="113">
        <f t="shared" ref="AR183:AR184" si="279">AF183</f>
        <v>0</v>
      </c>
      <c r="AS183" s="113">
        <f t="shared" ref="AS183:AS184" si="280">AM183+AN183</f>
        <v>0</v>
      </c>
      <c r="AT183" s="113">
        <f t="shared" ref="AT183:AT184" si="281">SUM(AQ183,AR183,AS183)</f>
        <v>0</v>
      </c>
      <c r="AU183" s="154"/>
      <c r="AV183" s="154"/>
      <c r="AW183" s="154"/>
      <c r="AX183" s="154"/>
      <c r="AY183" s="154"/>
      <c r="AZ183" s="154"/>
      <c r="BA183" s="154"/>
      <c r="BB183" s="155">
        <f t="shared" ref="BB183:BB184" si="282">SUM(AU183:BA183)-AT183</f>
        <v>0</v>
      </c>
    </row>
    <row r="184" spans="1:54" ht="108.75">
      <c r="B184" s="39"/>
      <c r="C184" s="388"/>
      <c r="D184" s="389"/>
      <c r="E184" s="390"/>
      <c r="F184" s="408">
        <v>2024</v>
      </c>
      <c r="G184" s="408">
        <v>2026</v>
      </c>
      <c r="H184" s="410" t="s">
        <v>748</v>
      </c>
      <c r="I184" s="87"/>
      <c r="J184" s="83"/>
      <c r="K184" s="83"/>
      <c r="L184" s="82" t="str">
        <f>IF(I184&lt;&gt;0,((VLOOKUP(I184,'1. Standard_Cost'!$B$4:$D$9,2)+VLOOKUP(I184,'1. Standard_Cost'!$B$4:$D$9,3))*J184*K184),"0")</f>
        <v>0</v>
      </c>
      <c r="M184" s="82">
        <f>L184*'1. Standard_Cost'!$F$4</f>
        <v>0</v>
      </c>
      <c r="N184" s="83"/>
      <c r="O184" s="83"/>
      <c r="P184" s="83"/>
      <c r="Q184" s="83"/>
      <c r="R184" s="84">
        <f>'1. Standard_Cost'!$B$13*N184*P184</f>
        <v>0</v>
      </c>
      <c r="S184" s="84">
        <f>N184*O184*P184*'1. Standard_Cost'!$C$13</f>
        <v>0</v>
      </c>
      <c r="T184" s="84">
        <f>N184*P184*Q184*'1. Standard_Cost'!$D$13</f>
        <v>0</v>
      </c>
      <c r="U184" s="84">
        <f>N184*O184*'1. Standard_Cost'!$E$13</f>
        <v>0</v>
      </c>
      <c r="V184" s="83"/>
      <c r="W184" s="83"/>
      <c r="X184" s="83"/>
      <c r="Y184" s="84">
        <f>+V184*((X184*'1. Standard_Cost'!$B$17)+(W184*X184*'1. Standard_Cost'!$C$17))</f>
        <v>0</v>
      </c>
      <c r="Z184" s="83"/>
      <c r="AA184" s="83"/>
      <c r="AB184" s="84">
        <f>+Z184*'1. Standard_Cost'!$B$21+AA184*'1. Standard_Cost'!$C$21</f>
        <v>0</v>
      </c>
      <c r="AC184" s="85"/>
      <c r="AD184" s="86"/>
      <c r="AE184" s="84">
        <f>SUM(AD184,AC184,AB184,Y184,U184,T184,S184,R184)*'1. Standard_Cost'!$B$29</f>
        <v>0</v>
      </c>
      <c r="AF184" s="84">
        <f t="shared" si="277"/>
        <v>0</v>
      </c>
      <c r="AG184" s="83"/>
      <c r="AH184" s="83"/>
      <c r="AI184" s="83"/>
      <c r="AJ184" s="87"/>
      <c r="AK184" s="87"/>
      <c r="AL184" s="87"/>
      <c r="AM184" s="84">
        <f>AG184*'1. Standard_Cost'!$B$25+'Incremental_Cost Year 7'!AH184*'1. Standard_Cost'!$C$25+'Incremental_Cost Year 7'!AI184*'1. Standard_Cost'!$D$25+'Incremental_Cost Year 7'!AJ184+'Incremental_Cost Year 7'!AL184+AK184</f>
        <v>0</v>
      </c>
      <c r="AN184" s="84">
        <f>AM184*'1. Standard_Cost'!$C$29</f>
        <v>0</v>
      </c>
      <c r="AO184" s="87"/>
      <c r="AP184" s="144"/>
      <c r="AQ184" s="113">
        <f t="shared" si="278"/>
        <v>0</v>
      </c>
      <c r="AR184" s="113">
        <f t="shared" si="279"/>
        <v>0</v>
      </c>
      <c r="AS184" s="113">
        <f t="shared" si="280"/>
        <v>0</v>
      </c>
      <c r="AT184" s="113">
        <f t="shared" si="281"/>
        <v>0</v>
      </c>
      <c r="AU184" s="154"/>
      <c r="AV184" s="154"/>
      <c r="AW184" s="154"/>
      <c r="AX184" s="154"/>
      <c r="AY184" s="154"/>
      <c r="AZ184" s="154"/>
      <c r="BA184" s="154"/>
      <c r="BB184" s="155">
        <f t="shared" si="282"/>
        <v>0</v>
      </c>
    </row>
    <row r="185" spans="1:54" ht="47.25">
      <c r="B185" s="39"/>
      <c r="C185" s="388"/>
      <c r="D185" s="389"/>
      <c r="E185" s="390"/>
      <c r="F185" s="408">
        <v>2024</v>
      </c>
      <c r="G185" s="408">
        <v>2026</v>
      </c>
      <c r="H185" s="410" t="s">
        <v>751</v>
      </c>
      <c r="I185" s="87"/>
      <c r="J185" s="83"/>
      <c r="K185" s="83"/>
      <c r="L185" s="82" t="str">
        <f>IF(I185&lt;&gt;0,((VLOOKUP(I185,'1. Standard_Cost'!$B$4:$D$9,2)+VLOOKUP(I185,'1. Standard_Cost'!$B$4:$D$9,3))*J185*K185),"0")</f>
        <v>0</v>
      </c>
      <c r="M185" s="82">
        <f>L185*'1. Standard_Cost'!$F$4</f>
        <v>0</v>
      </c>
      <c r="N185" s="83"/>
      <c r="O185" s="83"/>
      <c r="P185" s="83"/>
      <c r="Q185" s="83"/>
      <c r="R185" s="84">
        <f>'1. Standard_Cost'!$B$13*N185*P185</f>
        <v>0</v>
      </c>
      <c r="S185" s="84">
        <f>N185*O185*P185*'1. Standard_Cost'!$C$13</f>
        <v>0</v>
      </c>
      <c r="T185" s="84">
        <f>N185*P185*Q185*'1. Standard_Cost'!$D$13</f>
        <v>0</v>
      </c>
      <c r="U185" s="84">
        <f>N185*O185*'1. Standard_Cost'!$E$13</f>
        <v>0</v>
      </c>
      <c r="V185" s="83"/>
      <c r="W185" s="83"/>
      <c r="X185" s="83"/>
      <c r="Y185" s="84">
        <f>+V185*((X185*'1. Standard_Cost'!$B$17)+(W185*X185*'1. Standard_Cost'!$C$17))</f>
        <v>0</v>
      </c>
      <c r="Z185" s="83"/>
      <c r="AA185" s="83"/>
      <c r="AB185" s="84">
        <f>+Z185*'1. Standard_Cost'!$B$21+AA185*'1. Standard_Cost'!$C$21</f>
        <v>0</v>
      </c>
      <c r="AC185" s="85"/>
      <c r="AD185" s="86"/>
      <c r="AE185" s="84">
        <f>SUM(AD185,AC185,AB185,Y185,U185,T185,S185,R185)*'1. Standard_Cost'!$B$29</f>
        <v>0</v>
      </c>
      <c r="AF185" s="84">
        <f t="shared" ref="AF185:AF187" si="283">SUM(AE185,AD185,AC185,AB185,Y185,U185,T185,S185,R185)</f>
        <v>0</v>
      </c>
      <c r="AG185" s="83"/>
      <c r="AH185" s="83"/>
      <c r="AI185" s="83"/>
      <c r="AJ185" s="87"/>
      <c r="AK185" s="87"/>
      <c r="AL185" s="87"/>
      <c r="AM185" s="84">
        <f>AG185*'1. Standard_Cost'!$B$25+'Incremental_Cost Year 7'!AH185*'1. Standard_Cost'!$C$25+'Incremental_Cost Year 7'!AI185*'1. Standard_Cost'!$D$25+'Incremental_Cost Year 7'!AJ185+'Incremental_Cost Year 7'!AL185+AK185</f>
        <v>0</v>
      </c>
      <c r="AN185" s="84">
        <f>AM185*'1. Standard_Cost'!$C$29</f>
        <v>0</v>
      </c>
      <c r="AO185" s="87"/>
      <c r="AP185" s="144"/>
      <c r="AQ185" s="113">
        <f t="shared" ref="AQ185:AQ187" si="284">L185+M185</f>
        <v>0</v>
      </c>
      <c r="AR185" s="113">
        <f t="shared" ref="AR185:AR187" si="285">AF185</f>
        <v>0</v>
      </c>
      <c r="AS185" s="113">
        <f t="shared" ref="AS185:AS187" si="286">AM185+AN185</f>
        <v>0</v>
      </c>
      <c r="AT185" s="113">
        <f t="shared" ref="AT185:AT187" si="287">SUM(AQ185,AR185,AS185)</f>
        <v>0</v>
      </c>
      <c r="AU185" s="154"/>
      <c r="AV185" s="154"/>
      <c r="AW185" s="154"/>
      <c r="AX185" s="154"/>
      <c r="AY185" s="154"/>
      <c r="AZ185" s="154"/>
      <c r="BA185" s="154"/>
      <c r="BB185" s="155">
        <f t="shared" ref="BB185:BB187" si="288">SUM(AU185:BA185)-AT185</f>
        <v>0</v>
      </c>
    </row>
    <row r="186" spans="1:54" ht="78.75">
      <c r="B186" s="39"/>
      <c r="C186" s="388"/>
      <c r="D186" s="389"/>
      <c r="E186" s="390"/>
      <c r="F186" s="408">
        <v>2024</v>
      </c>
      <c r="G186" s="408">
        <v>2026</v>
      </c>
      <c r="H186" s="410" t="s">
        <v>750</v>
      </c>
      <c r="I186" s="87"/>
      <c r="J186" s="83"/>
      <c r="K186" s="83"/>
      <c r="L186" s="82" t="str">
        <f>IF(I186&lt;&gt;0,((VLOOKUP(I186,'1. Standard_Cost'!$B$4:$D$9,2)+VLOOKUP(I186,'1. Standard_Cost'!$B$4:$D$9,3))*J186*K186),"0")</f>
        <v>0</v>
      </c>
      <c r="M186" s="82">
        <f>L186*'1. Standard_Cost'!$F$4</f>
        <v>0</v>
      </c>
      <c r="N186" s="83"/>
      <c r="O186" s="83"/>
      <c r="P186" s="83"/>
      <c r="Q186" s="83"/>
      <c r="R186" s="84">
        <f>'1. Standard_Cost'!$B$13*N186*P186</f>
        <v>0</v>
      </c>
      <c r="S186" s="84">
        <f>N186*O186*P186*'1. Standard_Cost'!$C$13</f>
        <v>0</v>
      </c>
      <c r="T186" s="84">
        <f>N186*P186*Q186*'1. Standard_Cost'!$D$13</f>
        <v>0</v>
      </c>
      <c r="U186" s="84">
        <f>N186*O186*'1. Standard_Cost'!$E$13</f>
        <v>0</v>
      </c>
      <c r="V186" s="83"/>
      <c r="W186" s="83"/>
      <c r="X186" s="83"/>
      <c r="Y186" s="84">
        <f>+V186*((X186*'1. Standard_Cost'!$B$17)+(W186*X186*'1. Standard_Cost'!$C$17))</f>
        <v>0</v>
      </c>
      <c r="Z186" s="83"/>
      <c r="AA186" s="83"/>
      <c r="AB186" s="84">
        <f>+Z186*'1. Standard_Cost'!$B$21+AA186*'1. Standard_Cost'!$C$21</f>
        <v>0</v>
      </c>
      <c r="AC186" s="85"/>
      <c r="AD186" s="86"/>
      <c r="AE186" s="84">
        <f>SUM(AD186,AC186,AB186,Y186,U186,T186,S186,R186)*'1. Standard_Cost'!$B$29</f>
        <v>0</v>
      </c>
      <c r="AF186" s="84">
        <f t="shared" si="283"/>
        <v>0</v>
      </c>
      <c r="AG186" s="83"/>
      <c r="AH186" s="83"/>
      <c r="AI186" s="83"/>
      <c r="AJ186" s="87"/>
      <c r="AK186" s="87"/>
      <c r="AL186" s="87"/>
      <c r="AM186" s="84">
        <f>AG186*'1. Standard_Cost'!$B$25+'Incremental_Cost Year 7'!AH186*'1. Standard_Cost'!$C$25+'Incremental_Cost Year 7'!AI186*'1. Standard_Cost'!$D$25+'Incremental_Cost Year 7'!AJ186+'Incremental_Cost Year 7'!AL186+AK186</f>
        <v>0</v>
      </c>
      <c r="AN186" s="84">
        <f>AM186*'1. Standard_Cost'!$C$29</f>
        <v>0</v>
      </c>
      <c r="AO186" s="87"/>
      <c r="AP186" s="144"/>
      <c r="AQ186" s="113">
        <f t="shared" si="284"/>
        <v>0</v>
      </c>
      <c r="AR186" s="113">
        <f t="shared" si="285"/>
        <v>0</v>
      </c>
      <c r="AS186" s="113">
        <f t="shared" si="286"/>
        <v>0</v>
      </c>
      <c r="AT186" s="113">
        <f t="shared" si="287"/>
        <v>0</v>
      </c>
      <c r="AU186" s="154"/>
      <c r="AV186" s="154"/>
      <c r="AW186" s="154"/>
      <c r="AX186" s="154"/>
      <c r="AY186" s="154"/>
      <c r="AZ186" s="154"/>
      <c r="BA186" s="154"/>
      <c r="BB186" s="155">
        <f t="shared" si="288"/>
        <v>0</v>
      </c>
    </row>
    <row r="187" spans="1:54" ht="94.5">
      <c r="B187" s="391"/>
      <c r="C187" s="392"/>
      <c r="D187" s="393"/>
      <c r="E187" s="394"/>
      <c r="F187" s="408">
        <v>2024</v>
      </c>
      <c r="G187" s="408">
        <v>2026</v>
      </c>
      <c r="H187" s="410" t="s">
        <v>749</v>
      </c>
      <c r="I187" s="87"/>
      <c r="J187" s="83"/>
      <c r="K187" s="83"/>
      <c r="L187" s="82" t="str">
        <f>IF(I187&lt;&gt;0,((VLOOKUP(I187,'1. Standard_Cost'!$B$4:$D$9,2)+VLOOKUP(I187,'1. Standard_Cost'!$B$4:$D$9,3))*J187*K187),"0")</f>
        <v>0</v>
      </c>
      <c r="M187" s="82">
        <f>L187*'1. Standard_Cost'!$F$4</f>
        <v>0</v>
      </c>
      <c r="N187" s="83"/>
      <c r="O187" s="83"/>
      <c r="P187" s="83"/>
      <c r="Q187" s="83"/>
      <c r="R187" s="84">
        <f>'1. Standard_Cost'!$B$13*N187*P187</f>
        <v>0</v>
      </c>
      <c r="S187" s="84">
        <f>N187*O187*P187*'1. Standard_Cost'!$C$13</f>
        <v>0</v>
      </c>
      <c r="T187" s="84">
        <f>N187*P187*Q187*'1. Standard_Cost'!$D$13</f>
        <v>0</v>
      </c>
      <c r="U187" s="84">
        <f>N187*O187*'1. Standard_Cost'!$E$13</f>
        <v>0</v>
      </c>
      <c r="V187" s="83"/>
      <c r="W187" s="83"/>
      <c r="X187" s="83"/>
      <c r="Y187" s="84">
        <f>+V187*((X187*'1. Standard_Cost'!$B$17)+(W187*X187*'1. Standard_Cost'!$C$17))</f>
        <v>0</v>
      </c>
      <c r="Z187" s="83"/>
      <c r="AA187" s="83"/>
      <c r="AB187" s="84">
        <f>+Z187*'1. Standard_Cost'!$B$21+AA187*'1. Standard_Cost'!$C$21</f>
        <v>0</v>
      </c>
      <c r="AC187" s="85"/>
      <c r="AD187" s="86"/>
      <c r="AE187" s="84">
        <f>SUM(AD187,AC187,AB187,Y187,U187,T187,S187,R187)*'1. Standard_Cost'!$B$29</f>
        <v>0</v>
      </c>
      <c r="AF187" s="84">
        <f t="shared" si="283"/>
        <v>0</v>
      </c>
      <c r="AG187" s="83"/>
      <c r="AH187" s="83"/>
      <c r="AI187" s="83"/>
      <c r="AJ187" s="87"/>
      <c r="AK187" s="87"/>
      <c r="AL187" s="87"/>
      <c r="AM187" s="84">
        <f>AG187*'1. Standard_Cost'!$B$25+'Incremental_Cost Year 7'!AH187*'1. Standard_Cost'!$C$25+'Incremental_Cost Year 7'!AI187*'1. Standard_Cost'!$D$25+'Incremental_Cost Year 7'!AJ187+'Incremental_Cost Year 7'!AL187+AK187</f>
        <v>0</v>
      </c>
      <c r="AN187" s="84">
        <f>AM187*'1. Standard_Cost'!$C$29</f>
        <v>0</v>
      </c>
      <c r="AO187" s="87"/>
      <c r="AP187" s="144"/>
      <c r="AQ187" s="113">
        <f t="shared" si="284"/>
        <v>0</v>
      </c>
      <c r="AR187" s="113">
        <f t="shared" si="285"/>
        <v>0</v>
      </c>
      <c r="AS187" s="113">
        <f t="shared" si="286"/>
        <v>0</v>
      </c>
      <c r="AT187" s="113">
        <f t="shared" si="287"/>
        <v>0</v>
      </c>
      <c r="AU187" s="154"/>
      <c r="AV187" s="154"/>
      <c r="AW187" s="154"/>
      <c r="AX187" s="154"/>
      <c r="AY187" s="154"/>
      <c r="AZ187" s="154"/>
      <c r="BA187" s="154"/>
      <c r="BB187" s="155">
        <f t="shared" si="288"/>
        <v>0</v>
      </c>
    </row>
    <row r="188" spans="1:54" ht="26.25">
      <c r="B188" s="397"/>
      <c r="C188" s="398"/>
      <c r="D188" s="395" t="s">
        <v>744</v>
      </c>
      <c r="E188" s="263" t="s">
        <v>743</v>
      </c>
      <c r="F188" s="407">
        <v>2024</v>
      </c>
      <c r="G188" s="407">
        <v>2026</v>
      </c>
      <c r="H188" s="395"/>
      <c r="I188" s="156"/>
      <c r="J188" s="156"/>
      <c r="K188" s="156"/>
      <c r="L188" s="84">
        <f>SUM(L183:L187)</f>
        <v>0</v>
      </c>
      <c r="M188" s="84">
        <f>SUM(M183:M187)</f>
        <v>0</v>
      </c>
      <c r="N188" s="156"/>
      <c r="O188" s="156"/>
      <c r="P188" s="156"/>
      <c r="Q188" s="156"/>
      <c r="R188" s="84">
        <f t="shared" ref="R188:U188" si="289">SUM(R183:R187)</f>
        <v>0</v>
      </c>
      <c r="S188" s="84">
        <f t="shared" si="289"/>
        <v>0</v>
      </c>
      <c r="T188" s="84">
        <f t="shared" si="289"/>
        <v>0</v>
      </c>
      <c r="U188" s="84">
        <f t="shared" si="289"/>
        <v>0</v>
      </c>
      <c r="V188" s="156"/>
      <c r="W188" s="156"/>
      <c r="X188" s="156"/>
      <c r="Y188" s="84">
        <f>SUM(Y183:Y187)</f>
        <v>0</v>
      </c>
      <c r="Z188" s="84"/>
      <c r="AA188" s="156"/>
      <c r="AB188" s="84">
        <f t="shared" ref="AB188:AF188" si="290">SUM(AB183:AB187)</f>
        <v>0</v>
      </c>
      <c r="AC188" s="84">
        <f t="shared" si="290"/>
        <v>0</v>
      </c>
      <c r="AD188" s="84">
        <f t="shared" si="290"/>
        <v>0</v>
      </c>
      <c r="AE188" s="84">
        <f t="shared" si="290"/>
        <v>0</v>
      </c>
      <c r="AF188" s="84">
        <f t="shared" si="290"/>
        <v>0</v>
      </c>
      <c r="AG188" s="156"/>
      <c r="AH188" s="156"/>
      <c r="AI188" s="156"/>
      <c r="AJ188" s="84">
        <f t="shared" ref="AJ188:AN188" si="291">SUM(AJ183:AJ187)</f>
        <v>0</v>
      </c>
      <c r="AK188" s="84">
        <f t="shared" si="291"/>
        <v>0</v>
      </c>
      <c r="AL188" s="84">
        <f t="shared" si="291"/>
        <v>0</v>
      </c>
      <c r="AM188" s="84">
        <f t="shared" si="291"/>
        <v>0</v>
      </c>
      <c r="AN188" s="84">
        <f t="shared" si="291"/>
        <v>0</v>
      </c>
      <c r="AO188" s="157"/>
      <c r="AP188" s="158"/>
      <c r="AQ188" s="84">
        <f t="shared" ref="AQ188:BB188" si="292">SUM(AQ183:AQ187)</f>
        <v>0</v>
      </c>
      <c r="AR188" s="84">
        <f t="shared" si="292"/>
        <v>0</v>
      </c>
      <c r="AS188" s="84">
        <f t="shared" si="292"/>
        <v>0</v>
      </c>
      <c r="AT188" s="84">
        <f t="shared" si="292"/>
        <v>0</v>
      </c>
      <c r="AU188" s="84">
        <f t="shared" si="292"/>
        <v>0</v>
      </c>
      <c r="AV188" s="84">
        <f t="shared" si="292"/>
        <v>0</v>
      </c>
      <c r="AW188" s="84">
        <f t="shared" si="292"/>
        <v>0</v>
      </c>
      <c r="AX188" s="84">
        <f t="shared" si="292"/>
        <v>0</v>
      </c>
      <c r="AY188" s="84">
        <f t="shared" si="292"/>
        <v>0</v>
      </c>
      <c r="AZ188" s="84">
        <f t="shared" si="292"/>
        <v>0</v>
      </c>
      <c r="BA188" s="84">
        <f t="shared" si="292"/>
        <v>0</v>
      </c>
      <c r="BB188" s="84">
        <f t="shared" si="292"/>
        <v>0</v>
      </c>
    </row>
    <row r="189" spans="1:54" s="28" customFormat="1" ht="49.15" customHeight="1">
      <c r="A189" s="97"/>
      <c r="B189" s="401"/>
      <c r="C189" s="526" t="s">
        <v>752</v>
      </c>
      <c r="D189" s="527"/>
      <c r="E189" s="528"/>
      <c r="F189" s="130"/>
      <c r="G189" s="191"/>
      <c r="H189" s="98" t="s">
        <v>753</v>
      </c>
      <c r="I189" s="167"/>
      <c r="J189" s="161"/>
      <c r="K189" s="161"/>
      <c r="L189" s="162">
        <f>SUM(L197)</f>
        <v>0</v>
      </c>
      <c r="M189" s="162">
        <f>SUM(M197)</f>
        <v>0</v>
      </c>
      <c r="N189" s="161"/>
      <c r="O189" s="161"/>
      <c r="P189" s="161"/>
      <c r="Q189" s="161"/>
      <c r="R189" s="162">
        <f t="shared" ref="R189:U189" si="293">SUM(R197)</f>
        <v>0</v>
      </c>
      <c r="S189" s="162">
        <f t="shared" si="293"/>
        <v>0</v>
      </c>
      <c r="T189" s="162">
        <f t="shared" si="293"/>
        <v>0</v>
      </c>
      <c r="U189" s="162">
        <f t="shared" si="293"/>
        <v>0</v>
      </c>
      <c r="V189" s="161"/>
      <c r="W189" s="161"/>
      <c r="X189" s="161"/>
      <c r="Y189" s="162">
        <f t="shared" ref="Y189:AF189" si="294">SUM(Y197)</f>
        <v>0</v>
      </c>
      <c r="Z189" s="162">
        <f t="shared" si="294"/>
        <v>0</v>
      </c>
      <c r="AA189" s="162">
        <f t="shared" si="294"/>
        <v>0</v>
      </c>
      <c r="AB189" s="162">
        <f t="shared" si="294"/>
        <v>0</v>
      </c>
      <c r="AC189" s="162">
        <f t="shared" si="294"/>
        <v>0</v>
      </c>
      <c r="AD189" s="162">
        <f t="shared" si="294"/>
        <v>0</v>
      </c>
      <c r="AE189" s="162">
        <f t="shared" si="294"/>
        <v>0</v>
      </c>
      <c r="AF189" s="162">
        <f t="shared" si="294"/>
        <v>0</v>
      </c>
      <c r="AG189" s="162"/>
      <c r="AH189" s="161"/>
      <c r="AI189" s="161"/>
      <c r="AJ189" s="162">
        <f t="shared" ref="AJ189:AN189" si="295">SUM(AJ197)</f>
        <v>0</v>
      </c>
      <c r="AK189" s="162">
        <f t="shared" si="295"/>
        <v>0</v>
      </c>
      <c r="AL189" s="162">
        <f t="shared" si="295"/>
        <v>0</v>
      </c>
      <c r="AM189" s="162">
        <f t="shared" si="295"/>
        <v>0</v>
      </c>
      <c r="AN189" s="162">
        <f t="shared" si="295"/>
        <v>0</v>
      </c>
      <c r="AO189" s="163"/>
      <c r="AP189" s="164"/>
      <c r="AQ189" s="162">
        <f t="shared" ref="AQ189:BB189" si="296">SUM(AQ197)</f>
        <v>0</v>
      </c>
      <c r="AR189" s="162">
        <f t="shared" si="296"/>
        <v>0</v>
      </c>
      <c r="AS189" s="162">
        <f t="shared" si="296"/>
        <v>0</v>
      </c>
      <c r="AT189" s="162">
        <f t="shared" si="296"/>
        <v>0</v>
      </c>
      <c r="AU189" s="162">
        <f t="shared" si="296"/>
        <v>0</v>
      </c>
      <c r="AV189" s="162">
        <f t="shared" si="296"/>
        <v>0</v>
      </c>
      <c r="AW189" s="162">
        <f t="shared" si="296"/>
        <v>0</v>
      </c>
      <c r="AX189" s="162">
        <f t="shared" si="296"/>
        <v>0</v>
      </c>
      <c r="AY189" s="162">
        <f t="shared" si="296"/>
        <v>0</v>
      </c>
      <c r="AZ189" s="162">
        <f t="shared" si="296"/>
        <v>0</v>
      </c>
      <c r="BA189" s="162">
        <f t="shared" si="296"/>
        <v>0</v>
      </c>
      <c r="BB189" s="162">
        <f t="shared" si="296"/>
        <v>0</v>
      </c>
    </row>
    <row r="190" spans="1:54" ht="78.75">
      <c r="B190" s="244"/>
      <c r="C190" s="385"/>
      <c r="D190" s="386"/>
      <c r="E190" s="387"/>
      <c r="F190" s="382">
        <v>2024</v>
      </c>
      <c r="G190" s="382">
        <v>2025</v>
      </c>
      <c r="H190" s="410" t="s">
        <v>760</v>
      </c>
      <c r="I190" s="87"/>
      <c r="J190" s="83"/>
      <c r="K190" s="83"/>
      <c r="L190" s="82" t="str">
        <f>IF(I190&lt;&gt;0,((VLOOKUP(I190,'1. Standard_Cost'!$B$4:$D$9,2)+VLOOKUP(I190,'1. Standard_Cost'!$B$4:$D$9,3))*J190*K190),"0")</f>
        <v>0</v>
      </c>
      <c r="M190" s="82">
        <f>L190*'1. Standard_Cost'!$F$4</f>
        <v>0</v>
      </c>
      <c r="N190" s="83"/>
      <c r="O190" s="83"/>
      <c r="P190" s="83"/>
      <c r="Q190" s="83"/>
      <c r="R190" s="84">
        <f>'1. Standard_Cost'!$B$13*N190*P190</f>
        <v>0</v>
      </c>
      <c r="S190" s="84">
        <f>N190*O190*P190*'1. Standard_Cost'!$C$13</f>
        <v>0</v>
      </c>
      <c r="T190" s="84">
        <f>N190*P190*Q190*'1. Standard_Cost'!$D$13</f>
        <v>0</v>
      </c>
      <c r="U190" s="84">
        <f>N190*O190*'1. Standard_Cost'!$E$13</f>
        <v>0</v>
      </c>
      <c r="V190" s="83"/>
      <c r="W190" s="83"/>
      <c r="X190" s="83"/>
      <c r="Y190" s="84">
        <f>+V190*((X190*'1. Standard_Cost'!$B$17)+(W190*X190*'1. Standard_Cost'!$C$17))</f>
        <v>0</v>
      </c>
      <c r="Z190" s="83"/>
      <c r="AA190" s="83"/>
      <c r="AB190" s="84">
        <f>+Z190*'1. Standard_Cost'!$B$21+AA190*'1. Standard_Cost'!$C$21</f>
        <v>0</v>
      </c>
      <c r="AC190" s="85"/>
      <c r="AD190" s="86"/>
      <c r="AE190" s="84">
        <f>SUM(AD190,AC190,AB190,Y190,U190,T190,S190,R190)*'1. Standard_Cost'!$B$29</f>
        <v>0</v>
      </c>
      <c r="AF190" s="84">
        <f t="shared" ref="AF190:AF191" si="297">SUM(AE190,AD190,AC190,AB190,Y190,U190,T190,S190,R190)</f>
        <v>0</v>
      </c>
      <c r="AG190" s="83"/>
      <c r="AH190" s="83"/>
      <c r="AI190" s="83"/>
      <c r="AJ190" s="87"/>
      <c r="AK190" s="87"/>
      <c r="AL190" s="87"/>
      <c r="AM190" s="84">
        <f>AG190*'1. Standard_Cost'!$B$25+'Incremental_Cost Year 7'!AH190*'1. Standard_Cost'!$C$25+'Incremental_Cost Year 7'!AI190*'1. Standard_Cost'!$D$25+'Incremental_Cost Year 7'!AJ190+'Incremental_Cost Year 7'!AL190+AK190</f>
        <v>0</v>
      </c>
      <c r="AN190" s="84">
        <f>AM190*'1. Standard_Cost'!$C$29</f>
        <v>0</v>
      </c>
      <c r="AO190" s="87"/>
      <c r="AP190" s="144"/>
      <c r="AQ190" s="113">
        <f t="shared" ref="AQ190:AQ191" si="298">L190+M190</f>
        <v>0</v>
      </c>
      <c r="AR190" s="113">
        <f t="shared" ref="AR190:AR191" si="299">AF190</f>
        <v>0</v>
      </c>
      <c r="AS190" s="113">
        <f t="shared" ref="AS190:AS191" si="300">AM190+AN190</f>
        <v>0</v>
      </c>
      <c r="AT190" s="113">
        <f t="shared" ref="AT190:AT191" si="301">SUM(AQ190,AR190,AS190)</f>
        <v>0</v>
      </c>
      <c r="AU190" s="154"/>
      <c r="AV190" s="154"/>
      <c r="AW190" s="154"/>
      <c r="AX190" s="154"/>
      <c r="AY190" s="154"/>
      <c r="AZ190" s="154"/>
      <c r="BA190" s="154"/>
      <c r="BB190" s="155">
        <f t="shared" ref="BB190:BB191" si="302">SUM(AU190:BA190)-AT190</f>
        <v>0</v>
      </c>
    </row>
    <row r="191" spans="1:54" ht="63">
      <c r="B191" s="39"/>
      <c r="C191" s="388"/>
      <c r="D191" s="389"/>
      <c r="E191" s="390"/>
      <c r="F191" s="382">
        <v>2024</v>
      </c>
      <c r="G191" s="382">
        <v>2026</v>
      </c>
      <c r="H191" s="384" t="s">
        <v>780</v>
      </c>
      <c r="I191" s="87"/>
      <c r="J191" s="83"/>
      <c r="K191" s="83"/>
      <c r="L191" s="82" t="str">
        <f>IF(I191&lt;&gt;0,((VLOOKUP(I191,'1. Standard_Cost'!$B$4:$D$9,2)+VLOOKUP(I191,'1. Standard_Cost'!$B$4:$D$9,3))*J191*K191),"0")</f>
        <v>0</v>
      </c>
      <c r="M191" s="82">
        <f>L191*'1. Standard_Cost'!$F$4</f>
        <v>0</v>
      </c>
      <c r="N191" s="83"/>
      <c r="O191" s="83"/>
      <c r="P191" s="83"/>
      <c r="Q191" s="83"/>
      <c r="R191" s="84">
        <f>'1. Standard_Cost'!$B$13*N191*P191</f>
        <v>0</v>
      </c>
      <c r="S191" s="84">
        <f>N191*O191*P191*'1. Standard_Cost'!$C$13</f>
        <v>0</v>
      </c>
      <c r="T191" s="84">
        <f>N191*P191*Q191*'1. Standard_Cost'!$D$13</f>
        <v>0</v>
      </c>
      <c r="U191" s="84">
        <f>N191*O191*'1. Standard_Cost'!$E$13</f>
        <v>0</v>
      </c>
      <c r="V191" s="83"/>
      <c r="W191" s="83"/>
      <c r="X191" s="83"/>
      <c r="Y191" s="84">
        <f>+V191*((X191*'1. Standard_Cost'!$B$17)+(W191*X191*'1. Standard_Cost'!$C$17))</f>
        <v>0</v>
      </c>
      <c r="Z191" s="83"/>
      <c r="AA191" s="83"/>
      <c r="AB191" s="84">
        <f>+Z191*'1. Standard_Cost'!$B$21+AA191*'1. Standard_Cost'!$C$21</f>
        <v>0</v>
      </c>
      <c r="AC191" s="85"/>
      <c r="AD191" s="86"/>
      <c r="AE191" s="84">
        <f>SUM(AD191,AC191,AB191,Y191,U191,T191,S191,R191)*'1. Standard_Cost'!$B$29</f>
        <v>0</v>
      </c>
      <c r="AF191" s="84">
        <f t="shared" si="297"/>
        <v>0</v>
      </c>
      <c r="AG191" s="83"/>
      <c r="AH191" s="83"/>
      <c r="AI191" s="83"/>
      <c r="AJ191" s="87"/>
      <c r="AK191" s="87"/>
      <c r="AL191" s="87"/>
      <c r="AM191" s="84">
        <f>AG191*'1. Standard_Cost'!$B$25+'Incremental_Cost Year 7'!AH191*'1. Standard_Cost'!$C$25+'Incremental_Cost Year 7'!AI191*'1. Standard_Cost'!$D$25+'Incremental_Cost Year 7'!AJ191+'Incremental_Cost Year 7'!AL191+AK191</f>
        <v>0</v>
      </c>
      <c r="AN191" s="84">
        <f>AM191*'1. Standard_Cost'!$C$29</f>
        <v>0</v>
      </c>
      <c r="AO191" s="87"/>
      <c r="AP191" s="144"/>
      <c r="AQ191" s="113">
        <f t="shared" si="298"/>
        <v>0</v>
      </c>
      <c r="AR191" s="113">
        <f t="shared" si="299"/>
        <v>0</v>
      </c>
      <c r="AS191" s="113">
        <f t="shared" si="300"/>
        <v>0</v>
      </c>
      <c r="AT191" s="113">
        <f t="shared" si="301"/>
        <v>0</v>
      </c>
      <c r="AU191" s="154"/>
      <c r="AV191" s="154"/>
      <c r="AW191" s="154"/>
      <c r="AX191" s="154"/>
      <c r="AY191" s="154"/>
      <c r="AZ191" s="154"/>
      <c r="BA191" s="154"/>
      <c r="BB191" s="155">
        <f t="shared" si="302"/>
        <v>0</v>
      </c>
    </row>
    <row r="192" spans="1:54" ht="110.25">
      <c r="B192" s="39"/>
      <c r="C192" s="388"/>
      <c r="D192" s="389"/>
      <c r="E192" s="390"/>
      <c r="F192" s="382">
        <v>2024</v>
      </c>
      <c r="G192" s="382">
        <v>2026</v>
      </c>
      <c r="H192" s="410" t="s">
        <v>762</v>
      </c>
      <c r="I192" s="87"/>
      <c r="J192" s="83"/>
      <c r="K192" s="83"/>
      <c r="L192" s="82" t="str">
        <f>IF(I192&lt;&gt;0,((VLOOKUP(I192,'1. Standard_Cost'!$B$4:$D$9,2)+VLOOKUP(I192,'1. Standard_Cost'!$B$4:$D$9,3))*J192*K192),"0")</f>
        <v>0</v>
      </c>
      <c r="M192" s="82">
        <f>L192*'1. Standard_Cost'!$F$4</f>
        <v>0</v>
      </c>
      <c r="N192" s="83"/>
      <c r="O192" s="83"/>
      <c r="P192" s="83"/>
      <c r="Q192" s="83"/>
      <c r="R192" s="84">
        <f>'1. Standard_Cost'!$B$13*N192*P192</f>
        <v>0</v>
      </c>
      <c r="S192" s="84">
        <f>N192*O192*P192*'1. Standard_Cost'!$C$13</f>
        <v>0</v>
      </c>
      <c r="T192" s="84">
        <f>N192*P192*Q192*'1. Standard_Cost'!$D$13</f>
        <v>0</v>
      </c>
      <c r="U192" s="84">
        <f>N192*O192*'1. Standard_Cost'!$E$13</f>
        <v>0</v>
      </c>
      <c r="V192" s="83"/>
      <c r="W192" s="83"/>
      <c r="X192" s="83"/>
      <c r="Y192" s="84">
        <f>+V192*((X192*'1. Standard_Cost'!$B$17)+(W192*X192*'1. Standard_Cost'!$C$17))</f>
        <v>0</v>
      </c>
      <c r="Z192" s="83"/>
      <c r="AA192" s="83"/>
      <c r="AB192" s="84">
        <f>+Z192*'1. Standard_Cost'!$B$21+AA192*'1. Standard_Cost'!$C$21</f>
        <v>0</v>
      </c>
      <c r="AC192" s="85"/>
      <c r="AD192" s="86"/>
      <c r="AE192" s="84">
        <f>SUM(AD192,AC192,AB192,Y192,U192,T192,S192,R192)*'1. Standard_Cost'!$B$29</f>
        <v>0</v>
      </c>
      <c r="AF192" s="84">
        <f t="shared" ref="AF192:AF196" si="303">SUM(AE192,AD192,AC192,AB192,Y192,U192,T192,S192,R192)</f>
        <v>0</v>
      </c>
      <c r="AG192" s="83"/>
      <c r="AH192" s="83"/>
      <c r="AI192" s="83"/>
      <c r="AJ192" s="87"/>
      <c r="AK192" s="87"/>
      <c r="AL192" s="87"/>
      <c r="AM192" s="84">
        <f>AG192*'1. Standard_Cost'!$B$25+'Incremental_Cost Year 7'!AH192*'1. Standard_Cost'!$C$25+'Incremental_Cost Year 7'!AI192*'1. Standard_Cost'!$D$25+'Incremental_Cost Year 7'!AJ192+'Incremental_Cost Year 7'!AL192+AK192</f>
        <v>0</v>
      </c>
      <c r="AN192" s="84">
        <f>AM192*'1. Standard_Cost'!$C$29</f>
        <v>0</v>
      </c>
      <c r="AO192" s="87"/>
      <c r="AP192" s="144"/>
      <c r="AQ192" s="113">
        <f t="shared" ref="AQ192:AQ196" si="304">L192+M192</f>
        <v>0</v>
      </c>
      <c r="AR192" s="113">
        <f t="shared" ref="AR192:AR196" si="305">AF192</f>
        <v>0</v>
      </c>
      <c r="AS192" s="113">
        <f t="shared" ref="AS192:AS196" si="306">AM192+AN192</f>
        <v>0</v>
      </c>
      <c r="AT192" s="113">
        <f t="shared" ref="AT192:AT196" si="307">SUM(AQ192,AR192,AS192)</f>
        <v>0</v>
      </c>
      <c r="AU192" s="154"/>
      <c r="AV192" s="154"/>
      <c r="AW192" s="154"/>
      <c r="AX192" s="154"/>
      <c r="AY192" s="154"/>
      <c r="AZ192" s="154"/>
      <c r="BA192" s="154"/>
      <c r="BB192" s="155">
        <f t="shared" ref="BB192:BB196" si="308">SUM(AU192:BA192)-AT192</f>
        <v>0</v>
      </c>
    </row>
    <row r="193" spans="2:54" ht="78.75">
      <c r="B193" s="39"/>
      <c r="C193" s="388"/>
      <c r="D193" s="389"/>
      <c r="E193" s="390"/>
      <c r="F193" s="382">
        <v>2024</v>
      </c>
      <c r="G193" s="382">
        <v>2026</v>
      </c>
      <c r="H193" s="410" t="s">
        <v>761</v>
      </c>
      <c r="I193" s="87"/>
      <c r="J193" s="83"/>
      <c r="K193" s="83"/>
      <c r="L193" s="82" t="str">
        <f>IF(I193&lt;&gt;0,((VLOOKUP(I193,'1. Standard_Cost'!$B$4:$D$9,2)+VLOOKUP(I193,'1. Standard_Cost'!$B$4:$D$9,3))*J193*K193),"0")</f>
        <v>0</v>
      </c>
      <c r="M193" s="82">
        <f>L193*'1. Standard_Cost'!$F$4</f>
        <v>0</v>
      </c>
      <c r="N193" s="83"/>
      <c r="O193" s="83"/>
      <c r="P193" s="83"/>
      <c r="Q193" s="83"/>
      <c r="R193" s="84">
        <f>'1. Standard_Cost'!$B$13*N193*P193</f>
        <v>0</v>
      </c>
      <c r="S193" s="84">
        <f>N193*O193*P193*'1. Standard_Cost'!$C$13</f>
        <v>0</v>
      </c>
      <c r="T193" s="84">
        <f>N193*P193*Q193*'1. Standard_Cost'!$D$13</f>
        <v>0</v>
      </c>
      <c r="U193" s="84">
        <f>N193*O193*'1. Standard_Cost'!$E$13</f>
        <v>0</v>
      </c>
      <c r="V193" s="83"/>
      <c r="W193" s="83"/>
      <c r="X193" s="83"/>
      <c r="Y193" s="84">
        <f>+V193*((X193*'1. Standard_Cost'!$B$17)+(W193*X193*'1. Standard_Cost'!$C$17))</f>
        <v>0</v>
      </c>
      <c r="Z193" s="83"/>
      <c r="AA193" s="83"/>
      <c r="AB193" s="84">
        <f>+Z193*'1. Standard_Cost'!$B$21+AA193*'1. Standard_Cost'!$C$21</f>
        <v>0</v>
      </c>
      <c r="AC193" s="85"/>
      <c r="AD193" s="86"/>
      <c r="AE193" s="84">
        <f>SUM(AD193,AC193,AB193,Y193,U193,T193,S193,R193)*'1. Standard_Cost'!$B$29</f>
        <v>0</v>
      </c>
      <c r="AF193" s="84">
        <f t="shared" si="303"/>
        <v>0</v>
      </c>
      <c r="AG193" s="83"/>
      <c r="AH193" s="83"/>
      <c r="AI193" s="83"/>
      <c r="AJ193" s="87"/>
      <c r="AK193" s="87"/>
      <c r="AL193" s="87"/>
      <c r="AM193" s="84">
        <f>AG193*'1. Standard_Cost'!$B$25+'Incremental_Cost Year 7'!AH193*'1. Standard_Cost'!$C$25+'Incremental_Cost Year 7'!AI193*'1. Standard_Cost'!$D$25+'Incremental_Cost Year 7'!AJ193+'Incremental_Cost Year 7'!AL193+AK193</f>
        <v>0</v>
      </c>
      <c r="AN193" s="84">
        <f>AM193*'1. Standard_Cost'!$C$29</f>
        <v>0</v>
      </c>
      <c r="AO193" s="87"/>
      <c r="AP193" s="144"/>
      <c r="AQ193" s="113">
        <f t="shared" si="304"/>
        <v>0</v>
      </c>
      <c r="AR193" s="113">
        <f t="shared" si="305"/>
        <v>0</v>
      </c>
      <c r="AS193" s="113">
        <f t="shared" si="306"/>
        <v>0</v>
      </c>
      <c r="AT193" s="113">
        <f t="shared" si="307"/>
        <v>0</v>
      </c>
      <c r="AU193" s="154"/>
      <c r="AV193" s="154"/>
      <c r="AW193" s="154"/>
      <c r="AX193" s="154"/>
      <c r="AY193" s="154"/>
      <c r="AZ193" s="154"/>
      <c r="BA193" s="154"/>
      <c r="BB193" s="155">
        <f t="shared" si="308"/>
        <v>0</v>
      </c>
    </row>
    <row r="194" spans="2:54" ht="63">
      <c r="B194" s="39"/>
      <c r="C194" s="388"/>
      <c r="D194" s="389"/>
      <c r="E194" s="390"/>
      <c r="F194" s="382">
        <v>2024</v>
      </c>
      <c r="G194" s="382">
        <v>2026</v>
      </c>
      <c r="H194" s="410" t="s">
        <v>763</v>
      </c>
      <c r="I194" s="87"/>
      <c r="J194" s="83"/>
      <c r="K194" s="83"/>
      <c r="L194" s="82" t="str">
        <f>IF(I194&lt;&gt;0,((VLOOKUP(I194,'1. Standard_Cost'!$B$4:$D$9,2)+VLOOKUP(I194,'1. Standard_Cost'!$B$4:$D$9,3))*J194*K194),"0")</f>
        <v>0</v>
      </c>
      <c r="M194" s="82">
        <f>L194*'1. Standard_Cost'!$F$4</f>
        <v>0</v>
      </c>
      <c r="N194" s="83"/>
      <c r="O194" s="83"/>
      <c r="P194" s="83"/>
      <c r="Q194" s="83"/>
      <c r="R194" s="84">
        <f>'1. Standard_Cost'!$B$13*N194*P194</f>
        <v>0</v>
      </c>
      <c r="S194" s="84">
        <f>N194*O194*P194*'1. Standard_Cost'!$C$13</f>
        <v>0</v>
      </c>
      <c r="T194" s="84">
        <f>N194*P194*Q194*'1. Standard_Cost'!$D$13</f>
        <v>0</v>
      </c>
      <c r="U194" s="84">
        <f>N194*O194*'1. Standard_Cost'!$E$13</f>
        <v>0</v>
      </c>
      <c r="V194" s="83"/>
      <c r="W194" s="83"/>
      <c r="X194" s="83"/>
      <c r="Y194" s="84">
        <f>+V194*((X194*'1. Standard_Cost'!$B$17)+(W194*X194*'1. Standard_Cost'!$C$17))</f>
        <v>0</v>
      </c>
      <c r="Z194" s="83"/>
      <c r="AA194" s="83"/>
      <c r="AB194" s="84">
        <f>+Z194*'1. Standard_Cost'!$B$21+AA194*'1. Standard_Cost'!$C$21</f>
        <v>0</v>
      </c>
      <c r="AC194" s="85"/>
      <c r="AD194" s="86"/>
      <c r="AE194" s="84">
        <f>SUM(AD194,AC194,AB194,Y194,U194,T194,S194,R194)*'1. Standard_Cost'!$B$29</f>
        <v>0</v>
      </c>
      <c r="AF194" s="84">
        <f t="shared" si="303"/>
        <v>0</v>
      </c>
      <c r="AG194" s="83"/>
      <c r="AH194" s="83"/>
      <c r="AI194" s="83"/>
      <c r="AJ194" s="87"/>
      <c r="AK194" s="87"/>
      <c r="AL194" s="87"/>
      <c r="AM194" s="84">
        <f>AG194*'1. Standard_Cost'!$B$25+'Incremental_Cost Year 7'!AH194*'1. Standard_Cost'!$C$25+'Incremental_Cost Year 7'!AI194*'1. Standard_Cost'!$D$25+'Incremental_Cost Year 7'!AJ194+'Incremental_Cost Year 7'!AL194+AK194</f>
        <v>0</v>
      </c>
      <c r="AN194" s="84">
        <f>AM194*'1. Standard_Cost'!$C$29</f>
        <v>0</v>
      </c>
      <c r="AO194" s="87"/>
      <c r="AP194" s="144"/>
      <c r="AQ194" s="113">
        <f t="shared" si="304"/>
        <v>0</v>
      </c>
      <c r="AR194" s="113">
        <f t="shared" si="305"/>
        <v>0</v>
      </c>
      <c r="AS194" s="113">
        <f t="shared" si="306"/>
        <v>0</v>
      </c>
      <c r="AT194" s="113">
        <f t="shared" si="307"/>
        <v>0</v>
      </c>
      <c r="AU194" s="154"/>
      <c r="AV194" s="154"/>
      <c r="AW194" s="154"/>
      <c r="AX194" s="154"/>
      <c r="AY194" s="154"/>
      <c r="AZ194" s="154"/>
      <c r="BA194" s="154"/>
      <c r="BB194" s="155">
        <f t="shared" si="308"/>
        <v>0</v>
      </c>
    </row>
    <row r="195" spans="2:54" ht="94.5">
      <c r="B195" s="39"/>
      <c r="C195" s="388"/>
      <c r="D195" s="389"/>
      <c r="E195" s="390"/>
      <c r="F195" s="382">
        <v>2024</v>
      </c>
      <c r="G195" s="382">
        <v>2024</v>
      </c>
      <c r="H195" s="410" t="s">
        <v>764</v>
      </c>
      <c r="I195" s="87"/>
      <c r="J195" s="83"/>
      <c r="K195" s="83"/>
      <c r="L195" s="82" t="str">
        <f>IF(I195&lt;&gt;0,((VLOOKUP(I195,'1. Standard_Cost'!$B$4:$D$9,2)+VLOOKUP(I195,'1. Standard_Cost'!$B$4:$D$9,3))*J195*K195),"0")</f>
        <v>0</v>
      </c>
      <c r="M195" s="82">
        <f>L195*'1. Standard_Cost'!$F$4</f>
        <v>0</v>
      </c>
      <c r="N195" s="83"/>
      <c r="O195" s="83"/>
      <c r="P195" s="83"/>
      <c r="Q195" s="83"/>
      <c r="R195" s="84">
        <f>'1. Standard_Cost'!$B$13*N195*P195</f>
        <v>0</v>
      </c>
      <c r="S195" s="84">
        <f>N195*O195*P195*'1. Standard_Cost'!$C$13</f>
        <v>0</v>
      </c>
      <c r="T195" s="84">
        <f>N195*P195*Q195*'1. Standard_Cost'!$D$13</f>
        <v>0</v>
      </c>
      <c r="U195" s="84">
        <f>N195*O195*'1. Standard_Cost'!$E$13</f>
        <v>0</v>
      </c>
      <c r="V195" s="83"/>
      <c r="W195" s="83"/>
      <c r="X195" s="83"/>
      <c r="Y195" s="84">
        <f>+V195*((X195*'1. Standard_Cost'!$B$17)+(W195*X195*'1. Standard_Cost'!$C$17))</f>
        <v>0</v>
      </c>
      <c r="Z195" s="83"/>
      <c r="AA195" s="83"/>
      <c r="AB195" s="84">
        <f>+Z195*'1. Standard_Cost'!$B$21+AA195*'1. Standard_Cost'!$C$21</f>
        <v>0</v>
      </c>
      <c r="AC195" s="85"/>
      <c r="AD195" s="86"/>
      <c r="AE195" s="84">
        <f>SUM(AD195,AC195,AB195,Y195,U195,T195,S195,R195)*'1. Standard_Cost'!$B$29</f>
        <v>0</v>
      </c>
      <c r="AF195" s="84">
        <f t="shared" si="303"/>
        <v>0</v>
      </c>
      <c r="AG195" s="83"/>
      <c r="AH195" s="83"/>
      <c r="AI195" s="83"/>
      <c r="AJ195" s="87"/>
      <c r="AK195" s="87"/>
      <c r="AL195" s="87"/>
      <c r="AM195" s="84">
        <f>AG195*'1. Standard_Cost'!$B$25+'Incremental_Cost Year 7'!AH195*'1. Standard_Cost'!$C$25+'Incremental_Cost Year 7'!AI195*'1. Standard_Cost'!$D$25+'Incremental_Cost Year 7'!AJ195+'Incremental_Cost Year 7'!AL195+AK195</f>
        <v>0</v>
      </c>
      <c r="AN195" s="84">
        <f>AM195*'1. Standard_Cost'!$C$29</f>
        <v>0</v>
      </c>
      <c r="AO195" s="87"/>
      <c r="AP195" s="144"/>
      <c r="AQ195" s="113">
        <f t="shared" si="304"/>
        <v>0</v>
      </c>
      <c r="AR195" s="113">
        <f t="shared" si="305"/>
        <v>0</v>
      </c>
      <c r="AS195" s="113">
        <f t="shared" si="306"/>
        <v>0</v>
      </c>
      <c r="AT195" s="113">
        <f t="shared" si="307"/>
        <v>0</v>
      </c>
      <c r="AU195" s="154"/>
      <c r="AV195" s="154"/>
      <c r="AW195" s="154"/>
      <c r="AX195" s="154"/>
      <c r="AY195" s="154"/>
      <c r="AZ195" s="154"/>
      <c r="BA195" s="154"/>
      <c r="BB195" s="155">
        <f t="shared" si="308"/>
        <v>0</v>
      </c>
    </row>
    <row r="196" spans="2:54" ht="47.25">
      <c r="B196" s="391"/>
      <c r="C196" s="392"/>
      <c r="D196" s="393"/>
      <c r="E196" s="394"/>
      <c r="F196" s="382">
        <v>2024</v>
      </c>
      <c r="G196" s="382">
        <v>2025</v>
      </c>
      <c r="H196" s="384" t="s">
        <v>765</v>
      </c>
      <c r="I196" s="87"/>
      <c r="J196" s="83"/>
      <c r="K196" s="83"/>
      <c r="L196" s="82" t="str">
        <f>IF(I196&lt;&gt;0,((VLOOKUP(I196,'1. Standard_Cost'!$B$4:$D$9,2)+VLOOKUP(I196,'1. Standard_Cost'!$B$4:$D$9,3))*J196*K196),"0")</f>
        <v>0</v>
      </c>
      <c r="M196" s="82">
        <f>L196*'1. Standard_Cost'!$F$4</f>
        <v>0</v>
      </c>
      <c r="N196" s="83"/>
      <c r="O196" s="83"/>
      <c r="P196" s="83"/>
      <c r="Q196" s="83"/>
      <c r="R196" s="84">
        <f>'1. Standard_Cost'!$B$13*N196*P196</f>
        <v>0</v>
      </c>
      <c r="S196" s="84">
        <f>N196*O196*P196*'1. Standard_Cost'!$C$13</f>
        <v>0</v>
      </c>
      <c r="T196" s="84">
        <f>N196*P196*Q196*'1. Standard_Cost'!$D$13</f>
        <v>0</v>
      </c>
      <c r="U196" s="84">
        <f>N196*O196*'1. Standard_Cost'!$E$13</f>
        <v>0</v>
      </c>
      <c r="V196" s="83"/>
      <c r="W196" s="83"/>
      <c r="X196" s="83"/>
      <c r="Y196" s="84">
        <f>+V196*((X196*'1. Standard_Cost'!$B$17)+(W196*X196*'1. Standard_Cost'!$C$17))</f>
        <v>0</v>
      </c>
      <c r="Z196" s="83"/>
      <c r="AA196" s="83"/>
      <c r="AB196" s="84">
        <f>+Z196*'1. Standard_Cost'!$B$21+AA196*'1. Standard_Cost'!$C$21</f>
        <v>0</v>
      </c>
      <c r="AC196" s="85"/>
      <c r="AD196" s="86"/>
      <c r="AE196" s="84">
        <f>SUM(AD196,AC196,AB196,Y196,U196,T196,S196,R196)*'1. Standard_Cost'!$B$29</f>
        <v>0</v>
      </c>
      <c r="AF196" s="84">
        <f t="shared" si="303"/>
        <v>0</v>
      </c>
      <c r="AG196" s="83"/>
      <c r="AH196" s="83"/>
      <c r="AI196" s="83"/>
      <c r="AJ196" s="87"/>
      <c r="AK196" s="87"/>
      <c r="AL196" s="87"/>
      <c r="AM196" s="84">
        <f>AG196*'1. Standard_Cost'!$B$25+'Incremental_Cost Year 7'!AH196*'1. Standard_Cost'!$C$25+'Incremental_Cost Year 7'!AI196*'1. Standard_Cost'!$D$25+'Incremental_Cost Year 7'!AJ196+'Incremental_Cost Year 7'!AL196+AK196</f>
        <v>0</v>
      </c>
      <c r="AN196" s="84">
        <f>AM196*'1. Standard_Cost'!$C$29</f>
        <v>0</v>
      </c>
      <c r="AO196" s="87"/>
      <c r="AP196" s="144"/>
      <c r="AQ196" s="113">
        <f t="shared" si="304"/>
        <v>0</v>
      </c>
      <c r="AR196" s="113">
        <f t="shared" si="305"/>
        <v>0</v>
      </c>
      <c r="AS196" s="113">
        <f t="shared" si="306"/>
        <v>0</v>
      </c>
      <c r="AT196" s="113">
        <f t="shared" si="307"/>
        <v>0</v>
      </c>
      <c r="AU196" s="154"/>
      <c r="AV196" s="154"/>
      <c r="AW196" s="154"/>
      <c r="AX196" s="154"/>
      <c r="AY196" s="154"/>
      <c r="AZ196" s="154"/>
      <c r="BA196" s="154"/>
      <c r="BB196" s="155">
        <f t="shared" si="308"/>
        <v>0</v>
      </c>
    </row>
    <row r="197" spans="2:54" ht="26.25">
      <c r="B197" s="397"/>
      <c r="C197" s="398"/>
      <c r="D197" s="395" t="s">
        <v>755</v>
      </c>
      <c r="E197" s="263" t="s">
        <v>754</v>
      </c>
      <c r="F197" s="407">
        <v>2024</v>
      </c>
      <c r="G197" s="407">
        <v>2026</v>
      </c>
      <c r="H197" s="405" t="s">
        <v>756</v>
      </c>
      <c r="I197" s="156"/>
      <c r="J197" s="156"/>
      <c r="K197" s="156"/>
      <c r="L197" s="84">
        <f>SUM(L190:L196)</f>
        <v>0</v>
      </c>
      <c r="M197" s="84">
        <f>SUM(M190:M196)</f>
        <v>0</v>
      </c>
      <c r="N197" s="156"/>
      <c r="O197" s="156"/>
      <c r="P197" s="156"/>
      <c r="Q197" s="156"/>
      <c r="R197" s="84">
        <f t="shared" ref="R197:U197" si="309">SUM(R190:R196)</f>
        <v>0</v>
      </c>
      <c r="S197" s="84">
        <f t="shared" si="309"/>
        <v>0</v>
      </c>
      <c r="T197" s="84">
        <f t="shared" si="309"/>
        <v>0</v>
      </c>
      <c r="U197" s="84">
        <f t="shared" si="309"/>
        <v>0</v>
      </c>
      <c r="V197" s="156"/>
      <c r="W197" s="156"/>
      <c r="X197" s="156"/>
      <c r="Y197" s="84">
        <f t="shared" ref="Y197" si="310">SUM(Y190:Y196)</f>
        <v>0</v>
      </c>
      <c r="Z197" s="84"/>
      <c r="AA197" s="156"/>
      <c r="AB197" s="84">
        <f t="shared" ref="AB197" si="311">SUM(AB190:AB196)</f>
        <v>0</v>
      </c>
      <c r="AC197" s="84">
        <f t="shared" ref="AC197" si="312">SUM(AC190:AC196)</f>
        <v>0</v>
      </c>
      <c r="AD197" s="84">
        <f t="shared" ref="AD197" si="313">SUM(AD190:AD196)</f>
        <v>0</v>
      </c>
      <c r="AE197" s="84">
        <f t="shared" ref="AE197" si="314">SUM(AE190:AE196)</f>
        <v>0</v>
      </c>
      <c r="AF197" s="84">
        <f t="shared" ref="AF197" si="315">SUM(AF190:AF196)</f>
        <v>0</v>
      </c>
      <c r="AG197" s="156"/>
      <c r="AH197" s="156"/>
      <c r="AI197" s="156"/>
      <c r="AJ197" s="84">
        <f t="shared" ref="AJ197" si="316">SUM(AJ190:AJ196)</f>
        <v>0</v>
      </c>
      <c r="AK197" s="84">
        <f t="shared" ref="AK197" si="317">SUM(AK190:AK196)</f>
        <v>0</v>
      </c>
      <c r="AL197" s="84">
        <f t="shared" ref="AL197" si="318">SUM(AL190:AL196)</f>
        <v>0</v>
      </c>
      <c r="AM197" s="84">
        <f t="shared" ref="AM197" si="319">SUM(AM190:AM196)</f>
        <v>0</v>
      </c>
      <c r="AN197" s="84">
        <f t="shared" ref="AN197" si="320">SUM(AN190:AN196)</f>
        <v>0</v>
      </c>
      <c r="AO197" s="157"/>
      <c r="AP197" s="158"/>
      <c r="AQ197" s="84">
        <f t="shared" ref="AQ197" si="321">SUM(AQ190:AQ196)</f>
        <v>0</v>
      </c>
      <c r="AR197" s="84">
        <f t="shared" ref="AR197" si="322">SUM(AR190:AR196)</f>
        <v>0</v>
      </c>
      <c r="AS197" s="84">
        <f t="shared" ref="AS197" si="323">SUM(AS190:AS196)</f>
        <v>0</v>
      </c>
      <c r="AT197" s="84">
        <f t="shared" ref="AT197" si="324">SUM(AT190:AT196)</f>
        <v>0</v>
      </c>
      <c r="AU197" s="84">
        <f t="shared" ref="AU197" si="325">SUM(AU190:AU196)</f>
        <v>0</v>
      </c>
      <c r="AV197" s="84">
        <f t="shared" ref="AV197" si="326">SUM(AV190:AV196)</f>
        <v>0</v>
      </c>
      <c r="AW197" s="84">
        <f t="shared" ref="AW197" si="327">SUM(AW190:AW196)</f>
        <v>0</v>
      </c>
      <c r="AX197" s="84">
        <f t="shared" ref="AX197" si="328">SUM(AX190:AX196)</f>
        <v>0</v>
      </c>
      <c r="AY197" s="84">
        <f t="shared" ref="AY197" si="329">SUM(AY190:AY196)</f>
        <v>0</v>
      </c>
      <c r="AZ197" s="84">
        <f t="shared" ref="AZ197" si="330">SUM(AZ190:AZ196)</f>
        <v>0</v>
      </c>
      <c r="BA197" s="84">
        <f t="shared" ref="BA197" si="331">SUM(BA190:BA196)</f>
        <v>0</v>
      </c>
      <c r="BB197" s="84">
        <f t="shared" ref="BB197" si="332">SUM(BB190:BB196)</f>
        <v>0</v>
      </c>
    </row>
    <row r="198" spans="2:54" ht="94.5">
      <c r="B198" s="39"/>
      <c r="C198" s="388"/>
      <c r="D198" s="389"/>
      <c r="E198" s="390"/>
      <c r="F198" s="382">
        <v>2024</v>
      </c>
      <c r="G198" s="382">
        <v>2026</v>
      </c>
      <c r="H198" s="410" t="s">
        <v>766</v>
      </c>
      <c r="I198" s="87"/>
      <c r="J198" s="83"/>
      <c r="K198" s="83"/>
      <c r="L198" s="82" t="str">
        <f>IF(I198&lt;&gt;0,((VLOOKUP(I198,'1. Standard_Cost'!$B$4:$D$9,2)+VLOOKUP(I198,'1. Standard_Cost'!$B$4:$D$9,3))*J198*K198),"0")</f>
        <v>0</v>
      </c>
      <c r="M198" s="82">
        <f>L198*'1. Standard_Cost'!$F$4</f>
        <v>0</v>
      </c>
      <c r="N198" s="83"/>
      <c r="O198" s="83"/>
      <c r="P198" s="83"/>
      <c r="Q198" s="83"/>
      <c r="R198" s="84">
        <f>'1. Standard_Cost'!$B$13*N198*P198</f>
        <v>0</v>
      </c>
      <c r="S198" s="84">
        <f>N198*O198*P198*'1. Standard_Cost'!$C$13</f>
        <v>0</v>
      </c>
      <c r="T198" s="84">
        <f>N198*P198*Q198*'1. Standard_Cost'!$D$13</f>
        <v>0</v>
      </c>
      <c r="U198" s="84">
        <f>N198*O198*'1. Standard_Cost'!$E$13</f>
        <v>0</v>
      </c>
      <c r="V198" s="83"/>
      <c r="W198" s="83"/>
      <c r="X198" s="83"/>
      <c r="Y198" s="84">
        <f>+V198*((X198*'1. Standard_Cost'!$B$17)+(W198*X198*'1. Standard_Cost'!$C$17))</f>
        <v>0</v>
      </c>
      <c r="Z198" s="83"/>
      <c r="AA198" s="83"/>
      <c r="AB198" s="84">
        <f>+Z198*'1. Standard_Cost'!$B$21+AA198*'1. Standard_Cost'!$C$21</f>
        <v>0</v>
      </c>
      <c r="AC198" s="85"/>
      <c r="AD198" s="86"/>
      <c r="AE198" s="84">
        <f>SUM(AD198,AC198,AB198,Y198,U198,T198,S198,R198)*'1. Standard_Cost'!$B$29</f>
        <v>0</v>
      </c>
      <c r="AF198" s="84">
        <f t="shared" ref="AF198:AF201" si="333">SUM(AE198,AD198,AC198,AB198,Y198,U198,T198,S198,R198)</f>
        <v>0</v>
      </c>
      <c r="AG198" s="83"/>
      <c r="AH198" s="83"/>
      <c r="AI198" s="83"/>
      <c r="AJ198" s="87"/>
      <c r="AK198" s="87"/>
      <c r="AL198" s="87"/>
      <c r="AM198" s="84">
        <f>AG198*'1. Standard_Cost'!$B$25+'Incremental_Cost Year 7'!AH198*'1. Standard_Cost'!$C$25+'Incremental_Cost Year 7'!AI198*'1. Standard_Cost'!$D$25+'Incremental_Cost Year 7'!AJ198+'Incremental_Cost Year 7'!AL198+AK198</f>
        <v>0</v>
      </c>
      <c r="AN198" s="84">
        <f>AM198*'1. Standard_Cost'!$C$29</f>
        <v>0</v>
      </c>
      <c r="AO198" s="87"/>
      <c r="AP198" s="144"/>
      <c r="AQ198" s="113">
        <f t="shared" ref="AQ198:AQ201" si="334">L198+M198</f>
        <v>0</v>
      </c>
      <c r="AR198" s="113">
        <f t="shared" ref="AR198:AR201" si="335">AF198</f>
        <v>0</v>
      </c>
      <c r="AS198" s="113">
        <f t="shared" ref="AS198:AS201" si="336">AM198+AN198</f>
        <v>0</v>
      </c>
      <c r="AT198" s="113">
        <f t="shared" ref="AT198:AT201" si="337">SUM(AQ198,AR198,AS198)</f>
        <v>0</v>
      </c>
      <c r="AU198" s="154"/>
      <c r="AV198" s="154"/>
      <c r="AW198" s="154"/>
      <c r="AX198" s="154"/>
      <c r="AY198" s="154"/>
      <c r="AZ198" s="154"/>
      <c r="BA198" s="154"/>
      <c r="BB198" s="155">
        <f t="shared" ref="BB198:BB201" si="338">SUM(AU198:BA198)-AT198</f>
        <v>0</v>
      </c>
    </row>
    <row r="199" spans="2:54" ht="94.5">
      <c r="B199" s="39"/>
      <c r="C199" s="388"/>
      <c r="D199" s="389"/>
      <c r="E199" s="390"/>
      <c r="F199" s="382">
        <v>2024</v>
      </c>
      <c r="G199" s="382">
        <v>2026</v>
      </c>
      <c r="H199" s="410" t="s">
        <v>767</v>
      </c>
      <c r="I199" s="87"/>
      <c r="J199" s="83"/>
      <c r="K199" s="83"/>
      <c r="L199" s="82" t="str">
        <f>IF(I199&lt;&gt;0,((VLOOKUP(I199,'1. Standard_Cost'!$B$4:$D$9,2)+VLOOKUP(I199,'1. Standard_Cost'!$B$4:$D$9,3))*J199*K199),"0")</f>
        <v>0</v>
      </c>
      <c r="M199" s="82">
        <f>L199*'1. Standard_Cost'!$F$4</f>
        <v>0</v>
      </c>
      <c r="N199" s="83"/>
      <c r="O199" s="83"/>
      <c r="P199" s="83"/>
      <c r="Q199" s="83"/>
      <c r="R199" s="84">
        <f>'1. Standard_Cost'!$B$13*N199*P199</f>
        <v>0</v>
      </c>
      <c r="S199" s="84">
        <f>N199*O199*P199*'1. Standard_Cost'!$C$13</f>
        <v>0</v>
      </c>
      <c r="T199" s="84">
        <f>N199*P199*Q199*'1. Standard_Cost'!$D$13</f>
        <v>0</v>
      </c>
      <c r="U199" s="84">
        <f>N199*O199*'1. Standard_Cost'!$E$13</f>
        <v>0</v>
      </c>
      <c r="V199" s="83"/>
      <c r="W199" s="83"/>
      <c r="X199" s="83"/>
      <c r="Y199" s="84">
        <f>+V199*((X199*'1. Standard_Cost'!$B$17)+(W199*X199*'1. Standard_Cost'!$C$17))</f>
        <v>0</v>
      </c>
      <c r="Z199" s="83"/>
      <c r="AA199" s="83"/>
      <c r="AB199" s="84">
        <f>+Z199*'1. Standard_Cost'!$B$21+AA199*'1. Standard_Cost'!$C$21</f>
        <v>0</v>
      </c>
      <c r="AC199" s="85"/>
      <c r="AD199" s="86"/>
      <c r="AE199" s="84">
        <f>SUM(AD199,AC199,AB199,Y199,U199,T199,S199,R199)*'1. Standard_Cost'!$B$29</f>
        <v>0</v>
      </c>
      <c r="AF199" s="84">
        <f t="shared" si="333"/>
        <v>0</v>
      </c>
      <c r="AG199" s="83"/>
      <c r="AH199" s="83"/>
      <c r="AI199" s="83"/>
      <c r="AJ199" s="87"/>
      <c r="AK199" s="87"/>
      <c r="AL199" s="87"/>
      <c r="AM199" s="84">
        <f>AG199*'1. Standard_Cost'!$B$25+'Incremental_Cost Year 7'!AH199*'1. Standard_Cost'!$C$25+'Incremental_Cost Year 7'!AI199*'1. Standard_Cost'!$D$25+'Incremental_Cost Year 7'!AJ199+'Incremental_Cost Year 7'!AL199+AK199</f>
        <v>0</v>
      </c>
      <c r="AN199" s="84">
        <f>AM199*'1. Standard_Cost'!$C$29</f>
        <v>0</v>
      </c>
      <c r="AO199" s="87"/>
      <c r="AP199" s="144"/>
      <c r="AQ199" s="113">
        <f t="shared" si="334"/>
        <v>0</v>
      </c>
      <c r="AR199" s="113">
        <f t="shared" si="335"/>
        <v>0</v>
      </c>
      <c r="AS199" s="113">
        <f t="shared" si="336"/>
        <v>0</v>
      </c>
      <c r="AT199" s="113">
        <f t="shared" si="337"/>
        <v>0</v>
      </c>
      <c r="AU199" s="154"/>
      <c r="AV199" s="154"/>
      <c r="AW199" s="154"/>
      <c r="AX199" s="154"/>
      <c r="AY199" s="154"/>
      <c r="AZ199" s="154"/>
      <c r="BA199" s="154"/>
      <c r="BB199" s="155">
        <f t="shared" si="338"/>
        <v>0</v>
      </c>
    </row>
    <row r="200" spans="2:54" ht="110.25">
      <c r="B200" s="39"/>
      <c r="C200" s="388"/>
      <c r="D200" s="389"/>
      <c r="E200" s="390"/>
      <c r="F200" s="382">
        <v>2024</v>
      </c>
      <c r="G200" s="382">
        <v>2024</v>
      </c>
      <c r="H200" s="410" t="s">
        <v>768</v>
      </c>
      <c r="I200" s="87"/>
      <c r="J200" s="83"/>
      <c r="K200" s="83"/>
      <c r="L200" s="82" t="str">
        <f>IF(I200&lt;&gt;0,((VLOOKUP(I200,'1. Standard_Cost'!$B$4:$D$9,2)+VLOOKUP(I200,'1. Standard_Cost'!$B$4:$D$9,3))*J200*K200),"0")</f>
        <v>0</v>
      </c>
      <c r="M200" s="82">
        <f>L200*'1. Standard_Cost'!$F$4</f>
        <v>0</v>
      </c>
      <c r="N200" s="83"/>
      <c r="O200" s="83"/>
      <c r="P200" s="83"/>
      <c r="Q200" s="83"/>
      <c r="R200" s="84">
        <f>'1. Standard_Cost'!$B$13*N200*P200</f>
        <v>0</v>
      </c>
      <c r="S200" s="84">
        <f>N200*O200*P200*'1. Standard_Cost'!$C$13</f>
        <v>0</v>
      </c>
      <c r="T200" s="84">
        <f>N200*P200*Q200*'1. Standard_Cost'!$D$13</f>
        <v>0</v>
      </c>
      <c r="U200" s="84">
        <f>N200*O200*'1. Standard_Cost'!$E$13</f>
        <v>0</v>
      </c>
      <c r="V200" s="83"/>
      <c r="W200" s="83"/>
      <c r="X200" s="83"/>
      <c r="Y200" s="84">
        <f>+V200*((X200*'1. Standard_Cost'!$B$17)+(W200*X200*'1. Standard_Cost'!$C$17))</f>
        <v>0</v>
      </c>
      <c r="Z200" s="83"/>
      <c r="AA200" s="83"/>
      <c r="AB200" s="84">
        <f>+Z200*'1. Standard_Cost'!$B$21+AA200*'1. Standard_Cost'!$C$21</f>
        <v>0</v>
      </c>
      <c r="AC200" s="85"/>
      <c r="AD200" s="86"/>
      <c r="AE200" s="84">
        <f>SUM(AD200,AC200,AB200,Y200,U200,T200,S200,R200)*'1. Standard_Cost'!$B$29</f>
        <v>0</v>
      </c>
      <c r="AF200" s="84">
        <f t="shared" si="333"/>
        <v>0</v>
      </c>
      <c r="AG200" s="83"/>
      <c r="AH200" s="83"/>
      <c r="AI200" s="83"/>
      <c r="AJ200" s="87"/>
      <c r="AK200" s="87"/>
      <c r="AL200" s="87"/>
      <c r="AM200" s="84">
        <f>AG200*'1. Standard_Cost'!$B$25+'Incremental_Cost Year 7'!AH200*'1. Standard_Cost'!$C$25+'Incremental_Cost Year 7'!AI200*'1. Standard_Cost'!$D$25+'Incremental_Cost Year 7'!AJ200+'Incremental_Cost Year 7'!AL200+AK200</f>
        <v>0</v>
      </c>
      <c r="AN200" s="84">
        <f>AM200*'1. Standard_Cost'!$C$29</f>
        <v>0</v>
      </c>
      <c r="AO200" s="87"/>
      <c r="AP200" s="144"/>
      <c r="AQ200" s="113">
        <f t="shared" si="334"/>
        <v>0</v>
      </c>
      <c r="AR200" s="113">
        <f t="shared" si="335"/>
        <v>0</v>
      </c>
      <c r="AS200" s="113">
        <f t="shared" si="336"/>
        <v>0</v>
      </c>
      <c r="AT200" s="113">
        <f t="shared" si="337"/>
        <v>0</v>
      </c>
      <c r="AU200" s="154"/>
      <c r="AV200" s="154"/>
      <c r="AW200" s="154"/>
      <c r="AX200" s="154"/>
      <c r="AY200" s="154"/>
      <c r="AZ200" s="154"/>
      <c r="BA200" s="154"/>
      <c r="BB200" s="155">
        <f t="shared" si="338"/>
        <v>0</v>
      </c>
    </row>
    <row r="201" spans="2:54" ht="94.5">
      <c r="B201" s="391"/>
      <c r="C201" s="392"/>
      <c r="D201" s="393"/>
      <c r="E201" s="394"/>
      <c r="F201" s="382">
        <v>2024</v>
      </c>
      <c r="G201" s="382">
        <v>2025</v>
      </c>
      <c r="H201" s="410" t="s">
        <v>769</v>
      </c>
      <c r="I201" s="87"/>
      <c r="J201" s="83"/>
      <c r="K201" s="83"/>
      <c r="L201" s="82" t="str">
        <f>IF(I201&lt;&gt;0,((VLOOKUP(I201,'1. Standard_Cost'!$B$4:$D$9,2)+VLOOKUP(I201,'1. Standard_Cost'!$B$4:$D$9,3))*J201*K201),"0")</f>
        <v>0</v>
      </c>
      <c r="M201" s="82">
        <f>L201*'1. Standard_Cost'!$F$4</f>
        <v>0</v>
      </c>
      <c r="N201" s="83"/>
      <c r="O201" s="83"/>
      <c r="P201" s="83"/>
      <c r="Q201" s="83"/>
      <c r="R201" s="84">
        <f>'1. Standard_Cost'!$B$13*N201*P201</f>
        <v>0</v>
      </c>
      <c r="S201" s="84">
        <f>N201*O201*P201*'1. Standard_Cost'!$C$13</f>
        <v>0</v>
      </c>
      <c r="T201" s="84">
        <f>N201*P201*Q201*'1. Standard_Cost'!$D$13</f>
        <v>0</v>
      </c>
      <c r="U201" s="84">
        <f>N201*O201*'1. Standard_Cost'!$E$13</f>
        <v>0</v>
      </c>
      <c r="V201" s="83"/>
      <c r="W201" s="83"/>
      <c r="X201" s="83"/>
      <c r="Y201" s="84">
        <f>+V201*((X201*'1. Standard_Cost'!$B$17)+(W201*X201*'1. Standard_Cost'!$C$17))</f>
        <v>0</v>
      </c>
      <c r="Z201" s="83"/>
      <c r="AA201" s="83"/>
      <c r="AB201" s="84">
        <f>+Z201*'1. Standard_Cost'!$B$21+AA201*'1. Standard_Cost'!$C$21</f>
        <v>0</v>
      </c>
      <c r="AC201" s="85"/>
      <c r="AD201" s="86"/>
      <c r="AE201" s="84">
        <f>SUM(AD201,AC201,AB201,Y201,U201,T201,S201,R201)*'1. Standard_Cost'!$B$29</f>
        <v>0</v>
      </c>
      <c r="AF201" s="84">
        <f t="shared" si="333"/>
        <v>0</v>
      </c>
      <c r="AG201" s="83"/>
      <c r="AH201" s="83"/>
      <c r="AI201" s="83"/>
      <c r="AJ201" s="87"/>
      <c r="AK201" s="87"/>
      <c r="AL201" s="87"/>
      <c r="AM201" s="84">
        <f>AG201*'1. Standard_Cost'!$B$25+'Incremental_Cost Year 7'!AH201*'1. Standard_Cost'!$C$25+'Incremental_Cost Year 7'!AI201*'1. Standard_Cost'!$D$25+'Incremental_Cost Year 7'!AJ201+'Incremental_Cost Year 7'!AL201+AK201</f>
        <v>0</v>
      </c>
      <c r="AN201" s="84">
        <f>AM201*'1. Standard_Cost'!$C$29</f>
        <v>0</v>
      </c>
      <c r="AO201" s="87"/>
      <c r="AP201" s="144"/>
      <c r="AQ201" s="113">
        <f t="shared" si="334"/>
        <v>0</v>
      </c>
      <c r="AR201" s="113">
        <f t="shared" si="335"/>
        <v>0</v>
      </c>
      <c r="AS201" s="113">
        <f t="shared" si="336"/>
        <v>0</v>
      </c>
      <c r="AT201" s="113">
        <f t="shared" si="337"/>
        <v>0</v>
      </c>
      <c r="AU201" s="154"/>
      <c r="AV201" s="154"/>
      <c r="AW201" s="154"/>
      <c r="AX201" s="154"/>
      <c r="AY201" s="154"/>
      <c r="AZ201" s="154"/>
      <c r="BA201" s="154"/>
      <c r="BB201" s="155">
        <f t="shared" si="338"/>
        <v>0</v>
      </c>
    </row>
    <row r="202" spans="2:54" ht="26.25">
      <c r="B202" s="397"/>
      <c r="C202" s="398"/>
      <c r="D202" s="395" t="s">
        <v>759</v>
      </c>
      <c r="E202" s="263" t="s">
        <v>758</v>
      </c>
      <c r="F202" s="407">
        <v>2024</v>
      </c>
      <c r="G202" s="407">
        <v>2026</v>
      </c>
      <c r="H202" s="405" t="s">
        <v>757</v>
      </c>
      <c r="I202" s="156"/>
      <c r="J202" s="156"/>
      <c r="K202" s="156"/>
      <c r="L202" s="84">
        <f>SUM(L198:L201)</f>
        <v>0</v>
      </c>
      <c r="M202" s="84">
        <f>SUM(M198:M201)</f>
        <v>0</v>
      </c>
      <c r="N202" s="156"/>
      <c r="O202" s="156"/>
      <c r="P202" s="156"/>
      <c r="Q202" s="156"/>
      <c r="R202" s="84">
        <f t="shared" ref="R202:U202" si="339">SUM(R198:R201)</f>
        <v>0</v>
      </c>
      <c r="S202" s="84">
        <f t="shared" si="339"/>
        <v>0</v>
      </c>
      <c r="T202" s="84">
        <f t="shared" si="339"/>
        <v>0</v>
      </c>
      <c r="U202" s="84">
        <f t="shared" si="339"/>
        <v>0</v>
      </c>
      <c r="V202" s="156"/>
      <c r="W202" s="156"/>
      <c r="X202" s="156"/>
      <c r="Y202" s="84">
        <f>SUM(Y198:Y201)</f>
        <v>0</v>
      </c>
      <c r="Z202" s="84"/>
      <c r="AA202" s="156"/>
      <c r="AB202" s="84">
        <f t="shared" ref="AB202:AF202" si="340">SUM(AB198:AB201)</f>
        <v>0</v>
      </c>
      <c r="AC202" s="84">
        <f t="shared" si="340"/>
        <v>0</v>
      </c>
      <c r="AD202" s="84">
        <f t="shared" si="340"/>
        <v>0</v>
      </c>
      <c r="AE202" s="84">
        <f t="shared" si="340"/>
        <v>0</v>
      </c>
      <c r="AF202" s="84">
        <f t="shared" si="340"/>
        <v>0</v>
      </c>
      <c r="AG202" s="156"/>
      <c r="AH202" s="156"/>
      <c r="AI202" s="156"/>
      <c r="AJ202" s="84">
        <f t="shared" ref="AJ202:AN202" si="341">SUM(AJ198:AJ201)</f>
        <v>0</v>
      </c>
      <c r="AK202" s="84">
        <f t="shared" si="341"/>
        <v>0</v>
      </c>
      <c r="AL202" s="84">
        <f t="shared" si="341"/>
        <v>0</v>
      </c>
      <c r="AM202" s="84">
        <f t="shared" si="341"/>
        <v>0</v>
      </c>
      <c r="AN202" s="84">
        <f t="shared" si="341"/>
        <v>0</v>
      </c>
      <c r="AO202" s="157"/>
      <c r="AP202" s="158"/>
      <c r="AQ202" s="84">
        <f t="shared" ref="AQ202:BB202" si="342">SUM(AQ198:AQ201)</f>
        <v>0</v>
      </c>
      <c r="AR202" s="84">
        <f t="shared" si="342"/>
        <v>0</v>
      </c>
      <c r="AS202" s="84">
        <f t="shared" si="342"/>
        <v>0</v>
      </c>
      <c r="AT202" s="84">
        <f t="shared" si="342"/>
        <v>0</v>
      </c>
      <c r="AU202" s="84">
        <f t="shared" si="342"/>
        <v>0</v>
      </c>
      <c r="AV202" s="84">
        <f t="shared" si="342"/>
        <v>0</v>
      </c>
      <c r="AW202" s="84">
        <f t="shared" si="342"/>
        <v>0</v>
      </c>
      <c r="AX202" s="84">
        <f t="shared" si="342"/>
        <v>0</v>
      </c>
      <c r="AY202" s="84">
        <f t="shared" si="342"/>
        <v>0</v>
      </c>
      <c r="AZ202" s="84">
        <f t="shared" si="342"/>
        <v>0</v>
      </c>
      <c r="BA202" s="84">
        <f t="shared" si="342"/>
        <v>0</v>
      </c>
      <c r="BB202" s="84">
        <f t="shared" si="342"/>
        <v>0</v>
      </c>
    </row>
  </sheetData>
  <mergeCells count="27">
    <mergeCell ref="B1:L1"/>
    <mergeCell ref="B2:E2"/>
    <mergeCell ref="C50:E50"/>
    <mergeCell ref="C75:E75"/>
    <mergeCell ref="C92:E92"/>
    <mergeCell ref="B74:E74"/>
    <mergeCell ref="C60:E60"/>
    <mergeCell ref="F21:F22"/>
    <mergeCell ref="G21:G22"/>
    <mergeCell ref="AQ2:BB2"/>
    <mergeCell ref="B3:E3"/>
    <mergeCell ref="B5:E5"/>
    <mergeCell ref="C6:E6"/>
    <mergeCell ref="C33:E33"/>
    <mergeCell ref="C189:E189"/>
    <mergeCell ref="C115:E115"/>
    <mergeCell ref="B145:C148"/>
    <mergeCell ref="D145:D148"/>
    <mergeCell ref="E145:E148"/>
    <mergeCell ref="B150:C153"/>
    <mergeCell ref="D150:D153"/>
    <mergeCell ref="C174:E174"/>
    <mergeCell ref="B155:E155"/>
    <mergeCell ref="C156:E156"/>
    <mergeCell ref="E150:E153"/>
    <mergeCell ref="B135:E135"/>
    <mergeCell ref="C136:E136"/>
  </mergeCells>
  <conditionalFormatting sqref="BB7:BB12 BB14:BB24 BB48:BB51 BB71:BB73 BB137:BB143">
    <cfRule type="cellIs" dxfId="99" priority="170" operator="lessThan">
      <formula>-105575</formula>
    </cfRule>
    <cfRule type="cellIs" dxfId="98" priority="169" operator="lessThan">
      <formula>0</formula>
    </cfRule>
  </conditionalFormatting>
  <conditionalFormatting sqref="BB26:BB31">
    <cfRule type="cellIs" dxfId="97" priority="163" operator="lessThan">
      <formula>0</formula>
    </cfRule>
    <cfRule type="cellIs" dxfId="96" priority="164" operator="lessThan">
      <formula>-105575</formula>
    </cfRule>
  </conditionalFormatting>
  <conditionalFormatting sqref="BB34:BB37">
    <cfRule type="cellIs" dxfId="95" priority="162" operator="lessThan">
      <formula>-105575</formula>
    </cfRule>
    <cfRule type="cellIs" dxfId="94" priority="161" operator="lessThan">
      <formula>0</formula>
    </cfRule>
  </conditionalFormatting>
  <conditionalFormatting sqref="BB39:BB44">
    <cfRule type="cellIs" dxfId="93" priority="159" operator="lessThan">
      <formula>0</formula>
    </cfRule>
    <cfRule type="cellIs" dxfId="92" priority="160" operator="lessThan">
      <formula>-105575</formula>
    </cfRule>
  </conditionalFormatting>
  <conditionalFormatting sqref="BB53">
    <cfRule type="cellIs" dxfId="91" priority="154" operator="lessThan">
      <formula>-105575</formula>
    </cfRule>
    <cfRule type="cellIs" dxfId="90" priority="153" operator="lessThan">
      <formula>0</formula>
    </cfRule>
  </conditionalFormatting>
  <conditionalFormatting sqref="BB57:BB60">
    <cfRule type="cellIs" dxfId="89" priority="21" operator="lessThan">
      <formula>0</formula>
    </cfRule>
    <cfRule type="cellIs" dxfId="88" priority="22" operator="lessThan">
      <formula>-105575</formula>
    </cfRule>
  </conditionalFormatting>
  <conditionalFormatting sqref="BB62:BB63">
    <cfRule type="cellIs" dxfId="87" priority="148" operator="lessThan">
      <formula>-105575</formula>
    </cfRule>
    <cfRule type="cellIs" dxfId="86" priority="147" operator="lessThan">
      <formula>0</formula>
    </cfRule>
  </conditionalFormatting>
  <conditionalFormatting sqref="BB76:BB82">
    <cfRule type="cellIs" dxfId="85" priority="143" operator="lessThan">
      <formula>0</formula>
    </cfRule>
    <cfRule type="cellIs" dxfId="84" priority="144" operator="lessThan">
      <formula>-105575</formula>
    </cfRule>
  </conditionalFormatting>
  <conditionalFormatting sqref="BB86:BB91 BB93:BB95 BB97">
    <cfRule type="cellIs" dxfId="83" priority="32" operator="lessThan">
      <formula>-105575</formula>
    </cfRule>
    <cfRule type="cellIs" dxfId="82" priority="31" operator="lessThan">
      <formula>0</formula>
    </cfRule>
  </conditionalFormatting>
  <conditionalFormatting sqref="BB100:BB108">
    <cfRule type="cellIs" dxfId="81" priority="30" operator="lessThan">
      <formula>-105575</formula>
    </cfRule>
    <cfRule type="cellIs" dxfId="80" priority="29" operator="lessThan">
      <formula>0</formula>
    </cfRule>
  </conditionalFormatting>
  <conditionalFormatting sqref="BB110">
    <cfRule type="cellIs" dxfId="79" priority="26" operator="lessThan">
      <formula>-105575</formula>
    </cfRule>
    <cfRule type="cellIs" dxfId="78" priority="25" operator="lessThan">
      <formula>0</formula>
    </cfRule>
  </conditionalFormatting>
  <conditionalFormatting sqref="BB113:BB114">
    <cfRule type="cellIs" dxfId="77" priority="23" operator="lessThan">
      <formula>0</formula>
    </cfRule>
    <cfRule type="cellIs" dxfId="76" priority="24" operator="lessThan">
      <formula>-105575</formula>
    </cfRule>
  </conditionalFormatting>
  <conditionalFormatting sqref="BB118">
    <cfRule type="cellIs" dxfId="75" priority="126" operator="lessThan">
      <formula>-105575</formula>
    </cfRule>
    <cfRule type="cellIs" dxfId="74" priority="125" operator="lessThan">
      <formula>0</formula>
    </cfRule>
  </conditionalFormatting>
  <conditionalFormatting sqref="BB120:BB124">
    <cfRule type="cellIs" dxfId="73" priority="124" operator="lessThan">
      <formula>-105575</formula>
    </cfRule>
    <cfRule type="cellIs" dxfId="72" priority="123" operator="lessThan">
      <formula>0</formula>
    </cfRule>
  </conditionalFormatting>
  <conditionalFormatting sqref="BB130:BB134">
    <cfRule type="cellIs" dxfId="71" priority="119" operator="lessThan">
      <formula>0</formula>
    </cfRule>
    <cfRule type="cellIs" dxfId="70" priority="120" operator="lessThan">
      <formula>-105575</formula>
    </cfRule>
  </conditionalFormatting>
  <conditionalFormatting sqref="BB145:BB148">
    <cfRule type="cellIs" dxfId="69" priority="19" operator="lessThan">
      <formula>0</formula>
    </cfRule>
    <cfRule type="cellIs" dxfId="68" priority="20" operator="lessThan">
      <formula>-105575</formula>
    </cfRule>
  </conditionalFormatting>
  <conditionalFormatting sqref="BB150:BB153">
    <cfRule type="cellIs" dxfId="67" priority="18" operator="lessThan">
      <formula>-105575</formula>
    </cfRule>
    <cfRule type="cellIs" dxfId="66" priority="17" operator="lessThan">
      <formula>0</formula>
    </cfRule>
  </conditionalFormatting>
  <conditionalFormatting sqref="BB157:BB161">
    <cfRule type="cellIs" dxfId="65" priority="15" operator="lessThan">
      <formula>0</formula>
    </cfRule>
    <cfRule type="cellIs" dxfId="64" priority="16" operator="lessThan">
      <formula>-105575</formula>
    </cfRule>
  </conditionalFormatting>
  <conditionalFormatting sqref="BB163:BB166">
    <cfRule type="cellIs" dxfId="63" priority="14" operator="lessThan">
      <formula>-105575</formula>
    </cfRule>
    <cfRule type="cellIs" dxfId="62" priority="13" operator="lessThan">
      <formula>0</formula>
    </cfRule>
  </conditionalFormatting>
  <conditionalFormatting sqref="BB168:BB172">
    <cfRule type="cellIs" dxfId="61" priority="12" operator="lessThan">
      <formula>-105575</formula>
    </cfRule>
    <cfRule type="cellIs" dxfId="60" priority="11" operator="lessThan">
      <formula>0</formula>
    </cfRule>
  </conditionalFormatting>
  <conditionalFormatting sqref="BB175:BB177">
    <cfRule type="cellIs" dxfId="59" priority="10" operator="lessThan">
      <formula>-105575</formula>
    </cfRule>
    <cfRule type="cellIs" dxfId="58" priority="9" operator="lessThan">
      <formula>0</formula>
    </cfRule>
  </conditionalFormatting>
  <conditionalFormatting sqref="BB179:BB181">
    <cfRule type="cellIs" dxfId="57" priority="8" operator="lessThan">
      <formula>-105575</formula>
    </cfRule>
    <cfRule type="cellIs" dxfId="56" priority="7" operator="lessThan">
      <formula>0</formula>
    </cfRule>
  </conditionalFormatting>
  <conditionalFormatting sqref="BB183:BB187">
    <cfRule type="cellIs" dxfId="55" priority="6" operator="lessThan">
      <formula>-105575</formula>
    </cfRule>
    <cfRule type="cellIs" dxfId="54" priority="5" operator="lessThan">
      <formula>0</formula>
    </cfRule>
  </conditionalFormatting>
  <conditionalFormatting sqref="BB190:BB196">
    <cfRule type="cellIs" dxfId="53" priority="4" operator="lessThan">
      <formula>-105575</formula>
    </cfRule>
    <cfRule type="cellIs" dxfId="52" priority="3" operator="lessThan">
      <formula>0</formula>
    </cfRule>
  </conditionalFormatting>
  <conditionalFormatting sqref="BB198:BB201">
    <cfRule type="cellIs" dxfId="51" priority="1" operator="lessThan">
      <formula>0</formula>
    </cfRule>
    <cfRule type="cellIs" dxfId="50" priority="2" operator="lessThan">
      <formula>-105575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
  <sheetViews>
    <sheetView zoomScale="85" zoomScaleNormal="85" workbookViewId="0">
      <pane xSplit="5" ySplit="5" topLeftCell="F10" activePane="bottomRight" state="frozen"/>
      <selection pane="topRight" activeCell="F1" sqref="F1"/>
      <selection pane="bottomLeft" activeCell="A7" sqref="A7"/>
      <selection pane="bottomRight" activeCell="I4" sqref="I4"/>
    </sheetView>
  </sheetViews>
  <sheetFormatPr defaultColWidth="9.140625" defaultRowHeight="15" outlineLevelCol="1"/>
  <cols>
    <col min="1" max="1" width="3.7109375" style="32" bestFit="1" customWidth="1"/>
    <col min="2" max="2" width="6" style="32" customWidth="1"/>
    <col min="3" max="3" width="4" style="61" customWidth="1"/>
    <col min="4" max="4" width="35.42578125" style="64" customWidth="1"/>
    <col min="5" max="5" width="60.42578125" style="64" customWidth="1" outlineLevel="1"/>
    <col min="6" max="6" width="10.5703125" style="61" customWidth="1" outlineLevel="1"/>
    <col min="7" max="7" width="10.7109375" style="61" customWidth="1" outlineLevel="1"/>
    <col min="8" max="8" width="15.140625" bestFit="1" customWidth="1"/>
    <col min="9" max="9" width="18.5703125" customWidth="1"/>
    <col min="10" max="10" width="16.85546875" customWidth="1"/>
    <col min="11" max="11" width="19.28515625" bestFit="1" customWidth="1"/>
    <col min="12" max="12" width="17.85546875" bestFit="1" customWidth="1"/>
    <col min="13" max="13" width="14.42578125" bestFit="1" customWidth="1"/>
    <col min="14" max="14" width="14.85546875" customWidth="1"/>
    <col min="15" max="15" width="14.7109375" bestFit="1" customWidth="1"/>
    <col min="16" max="16" width="14.42578125" bestFit="1" customWidth="1"/>
    <col min="17" max="17" width="13.85546875" bestFit="1" customWidth="1"/>
    <col min="18" max="18" width="14.140625" bestFit="1" customWidth="1"/>
    <col min="19" max="19" width="16.7109375" bestFit="1" customWidth="1"/>
    <col min="20" max="20" width="18.140625" style="62" customWidth="1"/>
    <col min="21" max="21" width="15.140625" bestFit="1" customWidth="1"/>
    <col min="22" max="22" width="16.140625" customWidth="1"/>
    <col min="23" max="23" width="15" customWidth="1"/>
    <col min="24" max="24" width="20.140625" bestFit="1" customWidth="1"/>
    <col min="25" max="25" width="19.28515625" bestFit="1" customWidth="1"/>
    <col min="26" max="26" width="14.42578125" bestFit="1" customWidth="1"/>
    <col min="27" max="27" width="15.140625" bestFit="1" customWidth="1"/>
    <col min="28" max="28" width="14.7109375" bestFit="1" customWidth="1"/>
    <col min="29" max="29" width="14.42578125" bestFit="1" customWidth="1"/>
    <col min="30" max="30" width="13.85546875" customWidth="1"/>
    <col min="31" max="31" width="14.140625" bestFit="1" customWidth="1"/>
    <col min="32" max="32" width="18.7109375" bestFit="1" customWidth="1"/>
    <col min="33" max="33" width="20.7109375" style="62" customWidth="1"/>
    <col min="34" max="34" width="15.140625" bestFit="1" customWidth="1"/>
    <col min="35" max="35" width="15.7109375" customWidth="1"/>
    <col min="36" max="36" width="15.7109375" bestFit="1" customWidth="1"/>
    <col min="37" max="38" width="19.28515625" bestFit="1" customWidth="1"/>
    <col min="39" max="39" width="14.42578125" bestFit="1" customWidth="1"/>
    <col min="40" max="40" width="15.140625" bestFit="1" customWidth="1"/>
    <col min="41" max="41" width="14.7109375" bestFit="1" customWidth="1"/>
    <col min="42" max="42" width="14.42578125" bestFit="1" customWidth="1"/>
    <col min="43" max="43" width="13.85546875" customWidth="1"/>
    <col min="44" max="44" width="14.140625" bestFit="1" customWidth="1"/>
    <col min="45" max="45" width="19.85546875" bestFit="1" customWidth="1"/>
    <col min="46" max="46" width="21.28515625" style="62" customWidth="1"/>
    <col min="47" max="47" width="22.85546875" bestFit="1" customWidth="1"/>
    <col min="48" max="48" width="19.28515625" customWidth="1"/>
    <col min="49" max="49" width="17.42578125" bestFit="1" customWidth="1"/>
    <col min="50" max="50" width="20.5703125" bestFit="1" customWidth="1"/>
    <col min="51" max="51" width="19.7109375" bestFit="1" customWidth="1"/>
    <col min="52" max="52" width="15" bestFit="1" customWidth="1"/>
    <col min="53" max="53" width="18" customWidth="1"/>
    <col min="54" max="54" width="15.28515625" bestFit="1" customWidth="1"/>
    <col min="55" max="55" width="15" bestFit="1" customWidth="1"/>
    <col min="56" max="56" width="22.140625" bestFit="1" customWidth="1"/>
    <col min="57" max="57" width="19.5703125" bestFit="1" customWidth="1"/>
    <col min="58" max="58" width="20.42578125" customWidth="1"/>
    <col min="60" max="60" width="16.28515625" customWidth="1"/>
    <col min="61" max="61" width="11.7109375" bestFit="1" customWidth="1"/>
    <col min="62" max="62" width="17.85546875" customWidth="1"/>
    <col min="63" max="63" width="13" customWidth="1"/>
    <col min="64" max="64" width="21.7109375" customWidth="1"/>
  </cols>
  <sheetData>
    <row r="1" spans="1:63" ht="33" customHeight="1">
      <c r="B1" s="49" t="s">
        <v>150</v>
      </c>
      <c r="C1" s="50"/>
      <c r="D1" s="173"/>
      <c r="E1" s="173"/>
      <c r="F1" s="50"/>
      <c r="G1" s="50"/>
      <c r="H1" s="51"/>
      <c r="I1" s="51"/>
      <c r="J1" s="51"/>
      <c r="K1" s="51"/>
      <c r="L1" s="51"/>
      <c r="M1" s="51"/>
      <c r="AU1" s="340">
        <f>SUM(AU6,AU13,AU24,AU35)</f>
        <v>780280893.72000003</v>
      </c>
      <c r="AV1" s="340">
        <f t="shared" ref="AV1:BF1" si="0">SUM(AV6,AV13,AV24,AV35)</f>
        <v>1062519179.0784</v>
      </c>
      <c r="AW1" s="340">
        <f t="shared" si="0"/>
        <v>90735000</v>
      </c>
      <c r="AX1" s="340">
        <f t="shared" si="0"/>
        <v>1933535072.7983999</v>
      </c>
      <c r="AY1" s="340">
        <f t="shared" si="0"/>
        <v>565324617.98979998</v>
      </c>
      <c r="AZ1" s="340">
        <f t="shared" si="0"/>
        <v>0</v>
      </c>
      <c r="BA1" s="340">
        <f t="shared" si="0"/>
        <v>0</v>
      </c>
      <c r="BB1" s="340">
        <f t="shared" si="0"/>
        <v>0</v>
      </c>
      <c r="BC1" s="340">
        <f t="shared" si="0"/>
        <v>0</v>
      </c>
      <c r="BD1" s="340">
        <f t="shared" si="0"/>
        <v>0</v>
      </c>
      <c r="BE1" s="340">
        <f t="shared" si="0"/>
        <v>293818274.1024</v>
      </c>
      <c r="BF1" s="340">
        <f t="shared" si="0"/>
        <v>-1074392180.7061999</v>
      </c>
    </row>
    <row r="2" spans="1:63" ht="18.75">
      <c r="C2" s="32"/>
      <c r="D2" s="104"/>
      <c r="E2" s="104"/>
      <c r="F2" s="32"/>
      <c r="G2" s="32"/>
      <c r="H2" s="580" t="s">
        <v>144</v>
      </c>
      <c r="I2" s="581"/>
      <c r="J2" s="581"/>
      <c r="K2" s="581"/>
      <c r="L2" s="581"/>
      <c r="M2" s="581"/>
      <c r="N2" s="581"/>
      <c r="O2" s="581"/>
      <c r="P2" s="581"/>
      <c r="Q2" s="581"/>
      <c r="R2" s="581"/>
      <c r="S2" s="582"/>
      <c r="U2" s="583" t="s">
        <v>145</v>
      </c>
      <c r="V2" s="584"/>
      <c r="W2" s="584"/>
      <c r="X2" s="584"/>
      <c r="Y2" s="584"/>
      <c r="Z2" s="584"/>
      <c r="AA2" s="584"/>
      <c r="AB2" s="584"/>
      <c r="AC2" s="584"/>
      <c r="AD2" s="584"/>
      <c r="AE2" s="584"/>
      <c r="AF2" s="585"/>
      <c r="AH2" s="583" t="s">
        <v>146</v>
      </c>
      <c r="AI2" s="584"/>
      <c r="AJ2" s="584"/>
      <c r="AK2" s="584"/>
      <c r="AL2" s="584"/>
      <c r="AM2" s="584"/>
      <c r="AN2" s="584"/>
      <c r="AO2" s="584"/>
      <c r="AP2" s="584"/>
      <c r="AQ2" s="584"/>
      <c r="AR2" s="584"/>
      <c r="AS2" s="585"/>
      <c r="AU2" s="577" t="s">
        <v>153</v>
      </c>
      <c r="AV2" s="578"/>
      <c r="AW2" s="578"/>
      <c r="AX2" s="578"/>
      <c r="AY2" s="578"/>
      <c r="AZ2" s="578"/>
      <c r="BA2" s="578"/>
      <c r="BB2" s="578"/>
      <c r="BC2" s="578"/>
      <c r="BD2" s="578"/>
      <c r="BE2" s="578"/>
      <c r="BF2" s="579"/>
    </row>
    <row r="3" spans="1:63" ht="94.5">
      <c r="A3" s="32" t="s">
        <v>55</v>
      </c>
      <c r="B3" s="586" t="s">
        <v>120</v>
      </c>
      <c r="C3" s="587"/>
      <c r="D3" s="587"/>
      <c r="E3" s="588"/>
      <c r="F3" s="58" t="s">
        <v>133</v>
      </c>
      <c r="G3" s="58" t="s">
        <v>134</v>
      </c>
      <c r="H3" s="35" t="s">
        <v>123</v>
      </c>
      <c r="I3" s="35" t="s">
        <v>24</v>
      </c>
      <c r="J3" s="35" t="s">
        <v>12</v>
      </c>
      <c r="K3" s="35" t="s">
        <v>19</v>
      </c>
      <c r="L3" s="36" t="s">
        <v>124</v>
      </c>
      <c r="M3" s="211" t="s">
        <v>773</v>
      </c>
      <c r="N3" s="211" t="s">
        <v>771</v>
      </c>
      <c r="O3" s="211" t="s">
        <v>530</v>
      </c>
      <c r="P3" s="211" t="s">
        <v>600</v>
      </c>
      <c r="Q3" s="211" t="s">
        <v>772</v>
      </c>
      <c r="R3" s="45" t="s">
        <v>126</v>
      </c>
      <c r="S3" s="36" t="s">
        <v>25</v>
      </c>
      <c r="U3" s="35" t="s">
        <v>123</v>
      </c>
      <c r="V3" s="35" t="s">
        <v>24</v>
      </c>
      <c r="W3" s="35" t="s">
        <v>12</v>
      </c>
      <c r="X3" s="35" t="s">
        <v>19</v>
      </c>
      <c r="Y3" s="36" t="s">
        <v>124</v>
      </c>
      <c r="Z3" s="211" t="s">
        <v>773</v>
      </c>
      <c r="AA3" s="211" t="s">
        <v>771</v>
      </c>
      <c r="AB3" s="211" t="s">
        <v>530</v>
      </c>
      <c r="AC3" s="211" t="s">
        <v>600</v>
      </c>
      <c r="AD3" s="211" t="s">
        <v>772</v>
      </c>
      <c r="AE3" s="45" t="s">
        <v>126</v>
      </c>
      <c r="AF3" s="36" t="s">
        <v>25</v>
      </c>
      <c r="AH3" s="35" t="s">
        <v>123</v>
      </c>
      <c r="AI3" s="35" t="s">
        <v>24</v>
      </c>
      <c r="AJ3" s="35" t="s">
        <v>12</v>
      </c>
      <c r="AK3" s="35" t="s">
        <v>19</v>
      </c>
      <c r="AL3" s="36" t="s">
        <v>124</v>
      </c>
      <c r="AM3" s="211" t="s">
        <v>773</v>
      </c>
      <c r="AN3" s="211" t="s">
        <v>771</v>
      </c>
      <c r="AO3" s="211" t="s">
        <v>530</v>
      </c>
      <c r="AP3" s="211" t="s">
        <v>600</v>
      </c>
      <c r="AQ3" s="211" t="s">
        <v>772</v>
      </c>
      <c r="AR3" s="45" t="s">
        <v>126</v>
      </c>
      <c r="AS3" s="36" t="s">
        <v>25</v>
      </c>
      <c r="AU3" s="55" t="s">
        <v>123</v>
      </c>
      <c r="AV3" s="55" t="s">
        <v>24</v>
      </c>
      <c r="AW3" s="55" t="s">
        <v>12</v>
      </c>
      <c r="AX3" s="55" t="s">
        <v>19</v>
      </c>
      <c r="AY3" s="56" t="s">
        <v>124</v>
      </c>
      <c r="AZ3" s="318" t="s">
        <v>773</v>
      </c>
      <c r="BA3" s="318" t="s">
        <v>771</v>
      </c>
      <c r="BB3" s="318" t="s">
        <v>530</v>
      </c>
      <c r="BC3" s="318" t="s">
        <v>600</v>
      </c>
      <c r="BD3" s="318" t="s">
        <v>772</v>
      </c>
      <c r="BE3" s="319" t="s">
        <v>126</v>
      </c>
      <c r="BF3" s="320" t="s">
        <v>25</v>
      </c>
    </row>
    <row r="4" spans="1:63" ht="78.75">
      <c r="A4" s="34" t="s">
        <v>56</v>
      </c>
      <c r="B4" s="571" t="s">
        <v>121</v>
      </c>
      <c r="C4" s="572"/>
      <c r="D4" s="572"/>
      <c r="E4" s="573"/>
      <c r="F4" s="58" t="s">
        <v>135</v>
      </c>
      <c r="G4" s="58" t="s">
        <v>135</v>
      </c>
      <c r="H4" s="35" t="s">
        <v>137</v>
      </c>
      <c r="I4" s="35" t="s">
        <v>139</v>
      </c>
      <c r="J4" s="35" t="s">
        <v>140</v>
      </c>
      <c r="K4" s="35" t="s">
        <v>138</v>
      </c>
      <c r="L4" s="36" t="s">
        <v>141</v>
      </c>
      <c r="M4" s="211" t="s">
        <v>125</v>
      </c>
      <c r="N4" s="211" t="s">
        <v>191</v>
      </c>
      <c r="O4" s="211" t="s">
        <v>530</v>
      </c>
      <c r="P4" s="211" t="s">
        <v>531</v>
      </c>
      <c r="Q4" s="211" t="s">
        <v>532</v>
      </c>
      <c r="R4" s="45" t="s">
        <v>154</v>
      </c>
      <c r="S4" s="54" t="s">
        <v>155</v>
      </c>
      <c r="U4" s="35" t="s">
        <v>137</v>
      </c>
      <c r="V4" s="35" t="s">
        <v>139</v>
      </c>
      <c r="W4" s="35" t="s">
        <v>140</v>
      </c>
      <c r="X4" s="35" t="s">
        <v>138</v>
      </c>
      <c r="Y4" s="36" t="s">
        <v>141</v>
      </c>
      <c r="Z4" s="211" t="s">
        <v>125</v>
      </c>
      <c r="AA4" s="211" t="s">
        <v>191</v>
      </c>
      <c r="AB4" s="211" t="s">
        <v>530</v>
      </c>
      <c r="AC4" s="211" t="s">
        <v>531</v>
      </c>
      <c r="AD4" s="211" t="s">
        <v>532</v>
      </c>
      <c r="AE4" s="45" t="s">
        <v>154</v>
      </c>
      <c r="AF4" s="54" t="s">
        <v>155</v>
      </c>
      <c r="AH4" s="35" t="s">
        <v>137</v>
      </c>
      <c r="AI4" s="35" t="s">
        <v>139</v>
      </c>
      <c r="AJ4" s="35" t="s">
        <v>140</v>
      </c>
      <c r="AK4" s="35" t="s">
        <v>138</v>
      </c>
      <c r="AL4" s="36" t="s">
        <v>141</v>
      </c>
      <c r="AM4" s="211" t="s">
        <v>125</v>
      </c>
      <c r="AN4" s="211" t="s">
        <v>191</v>
      </c>
      <c r="AO4" s="211" t="s">
        <v>530</v>
      </c>
      <c r="AP4" s="211" t="s">
        <v>531</v>
      </c>
      <c r="AQ4" s="211" t="s">
        <v>532</v>
      </c>
      <c r="AR4" s="45" t="s">
        <v>154</v>
      </c>
      <c r="AS4" s="54" t="s">
        <v>155</v>
      </c>
      <c r="AU4" s="55" t="s">
        <v>137</v>
      </c>
      <c r="AV4" s="55" t="s">
        <v>139</v>
      </c>
      <c r="AW4" s="55" t="s">
        <v>140</v>
      </c>
      <c r="AX4" s="55" t="s">
        <v>138</v>
      </c>
      <c r="AY4" s="56" t="s">
        <v>141</v>
      </c>
      <c r="AZ4" s="318" t="s">
        <v>125</v>
      </c>
      <c r="BA4" s="318" t="s">
        <v>771</v>
      </c>
      <c r="BB4" s="318" t="s">
        <v>530</v>
      </c>
      <c r="BC4" s="318" t="s">
        <v>600</v>
      </c>
      <c r="BD4" s="318" t="s">
        <v>772</v>
      </c>
      <c r="BE4" s="319" t="s">
        <v>154</v>
      </c>
      <c r="BF4" s="56" t="s">
        <v>155</v>
      </c>
    </row>
    <row r="5" spans="1:63" ht="45">
      <c r="A5" s="37"/>
      <c r="B5" s="41"/>
      <c r="C5" s="42"/>
      <c r="D5" s="42"/>
      <c r="E5" s="43"/>
      <c r="F5" s="43" t="s">
        <v>131</v>
      </c>
      <c r="G5" s="43" t="s">
        <v>132</v>
      </c>
      <c r="H5" s="46">
        <v>1</v>
      </c>
      <c r="I5" s="46">
        <v>2</v>
      </c>
      <c r="J5" s="46">
        <v>3</v>
      </c>
      <c r="K5" s="46">
        <v>4</v>
      </c>
      <c r="L5" s="46">
        <v>5</v>
      </c>
      <c r="M5" s="46">
        <v>6</v>
      </c>
      <c r="N5" s="46">
        <v>7</v>
      </c>
      <c r="O5" s="46">
        <v>8</v>
      </c>
      <c r="P5" s="46">
        <v>9</v>
      </c>
      <c r="Q5" s="46">
        <v>10</v>
      </c>
      <c r="R5" s="46">
        <v>11</v>
      </c>
      <c r="S5" s="48" t="s">
        <v>163</v>
      </c>
      <c r="U5" s="46">
        <v>1</v>
      </c>
      <c r="V5" s="46">
        <v>2</v>
      </c>
      <c r="W5" s="46">
        <v>3</v>
      </c>
      <c r="X5" s="46">
        <v>4</v>
      </c>
      <c r="Y5" s="46">
        <v>5</v>
      </c>
      <c r="Z5" s="46">
        <v>6</v>
      </c>
      <c r="AA5" s="46">
        <v>7</v>
      </c>
      <c r="AB5" s="46">
        <v>8</v>
      </c>
      <c r="AC5" s="46">
        <v>9</v>
      </c>
      <c r="AD5" s="46">
        <v>10</v>
      </c>
      <c r="AE5" s="46">
        <v>11</v>
      </c>
      <c r="AF5" s="48" t="s">
        <v>163</v>
      </c>
      <c r="AH5" s="46">
        <v>1</v>
      </c>
      <c r="AI5" s="46">
        <v>2</v>
      </c>
      <c r="AJ5" s="46">
        <v>3</v>
      </c>
      <c r="AK5" s="46">
        <v>4</v>
      </c>
      <c r="AL5" s="46">
        <v>5</v>
      </c>
      <c r="AM5" s="46">
        <v>6</v>
      </c>
      <c r="AN5" s="46">
        <v>7</v>
      </c>
      <c r="AO5" s="46">
        <v>8</v>
      </c>
      <c r="AP5" s="46">
        <v>9</v>
      </c>
      <c r="AQ5" s="46">
        <v>10</v>
      </c>
      <c r="AR5" s="46">
        <v>11</v>
      </c>
      <c r="AS5" s="48" t="s">
        <v>163</v>
      </c>
      <c r="AU5" s="52">
        <v>1</v>
      </c>
      <c r="AV5" s="52">
        <v>2</v>
      </c>
      <c r="AW5" s="52">
        <v>3</v>
      </c>
      <c r="AX5" s="52">
        <v>4</v>
      </c>
      <c r="AY5" s="52">
        <v>5</v>
      </c>
      <c r="AZ5" s="52">
        <v>6</v>
      </c>
      <c r="BA5" s="52">
        <v>7</v>
      </c>
      <c r="BB5" s="52">
        <v>8</v>
      </c>
      <c r="BC5" s="52">
        <v>8</v>
      </c>
      <c r="BD5" s="52">
        <v>9</v>
      </c>
      <c r="BE5" s="52">
        <v>10</v>
      </c>
      <c r="BF5" s="53" t="s">
        <v>143</v>
      </c>
    </row>
    <row r="6" spans="1:63" ht="48.75" customHeight="1">
      <c r="A6" s="33"/>
      <c r="B6" s="40"/>
      <c r="C6" s="574" t="str">
        <f>'Incremental_Cost Year 1'!C5:E5</f>
        <v>Skenari 1.Normalitet</v>
      </c>
      <c r="D6" s="575"/>
      <c r="E6" s="576"/>
      <c r="F6" s="239"/>
      <c r="G6" s="239"/>
      <c r="H6" s="47">
        <f t="shared" ref="H6:S6" si="1">SUM(H7:H12)</f>
        <v>50183427.360000014</v>
      </c>
      <c r="I6" s="47">
        <f t="shared" si="1"/>
        <v>21037384.02</v>
      </c>
      <c r="J6" s="47">
        <f t="shared" si="1"/>
        <v>2875000</v>
      </c>
      <c r="K6" s="47">
        <f t="shared" si="1"/>
        <v>74095811.37999998</v>
      </c>
      <c r="L6" s="47">
        <f t="shared" si="1"/>
        <v>61678673.039199993</v>
      </c>
      <c r="M6" s="47">
        <f t="shared" si="1"/>
        <v>0</v>
      </c>
      <c r="N6" s="47">
        <f t="shared" si="1"/>
        <v>0</v>
      </c>
      <c r="O6" s="47">
        <f t="shared" si="1"/>
        <v>0</v>
      </c>
      <c r="P6" s="47">
        <f t="shared" si="1"/>
        <v>0</v>
      </c>
      <c r="Q6" s="47">
        <f t="shared" si="1"/>
        <v>0</v>
      </c>
      <c r="R6" s="47">
        <f t="shared" si="1"/>
        <v>8942139</v>
      </c>
      <c r="S6" s="47">
        <f t="shared" si="1"/>
        <v>-3474999.3408000004</v>
      </c>
      <c r="U6" s="47">
        <f t="shared" ref="U6:AF6" si="2">SUM(U7:U12)</f>
        <v>44930316.900000006</v>
      </c>
      <c r="V6" s="47">
        <f t="shared" si="2"/>
        <v>15883501.015199998</v>
      </c>
      <c r="W6" s="47">
        <f t="shared" si="2"/>
        <v>0</v>
      </c>
      <c r="X6" s="47">
        <f t="shared" si="2"/>
        <v>60813817.915199995</v>
      </c>
      <c r="Y6" s="47">
        <f t="shared" si="2"/>
        <v>55250617.915199995</v>
      </c>
      <c r="Z6" s="47">
        <f t="shared" si="2"/>
        <v>0</v>
      </c>
      <c r="AA6" s="47">
        <f t="shared" si="2"/>
        <v>0</v>
      </c>
      <c r="AB6" s="47">
        <f t="shared" si="2"/>
        <v>0</v>
      </c>
      <c r="AC6" s="47">
        <f t="shared" si="2"/>
        <v>0</v>
      </c>
      <c r="AD6" s="47">
        <f t="shared" si="2"/>
        <v>0</v>
      </c>
      <c r="AE6" s="47">
        <f t="shared" si="2"/>
        <v>5563200</v>
      </c>
      <c r="AF6" s="47">
        <f t="shared" si="2"/>
        <v>0</v>
      </c>
      <c r="AH6" s="47">
        <f t="shared" ref="AH6:AS6" si="3">SUM(AH7:AH12)</f>
        <v>44930316.900000006</v>
      </c>
      <c r="AI6" s="47">
        <f t="shared" si="3"/>
        <v>15851174.181599999</v>
      </c>
      <c r="AJ6" s="47">
        <f t="shared" si="3"/>
        <v>0</v>
      </c>
      <c r="AK6" s="47">
        <f t="shared" si="3"/>
        <v>60781491.081599995</v>
      </c>
      <c r="AL6" s="47">
        <f t="shared" si="3"/>
        <v>55218291.081599995</v>
      </c>
      <c r="AM6" s="47">
        <f t="shared" si="3"/>
        <v>0</v>
      </c>
      <c r="AN6" s="47">
        <f t="shared" si="3"/>
        <v>0</v>
      </c>
      <c r="AO6" s="47">
        <f t="shared" si="3"/>
        <v>0</v>
      </c>
      <c r="AP6" s="47">
        <f t="shared" si="3"/>
        <v>0</v>
      </c>
      <c r="AQ6" s="47">
        <f t="shared" si="3"/>
        <v>0</v>
      </c>
      <c r="AR6" s="47">
        <f t="shared" si="3"/>
        <v>5563200</v>
      </c>
      <c r="AS6" s="47">
        <f t="shared" si="3"/>
        <v>0</v>
      </c>
      <c r="AU6" s="47">
        <f t="shared" ref="AU6:BF6" si="4">SUM(AU7:AU12)</f>
        <v>140044061.16</v>
      </c>
      <c r="AV6" s="47">
        <f t="shared" si="4"/>
        <v>52772059.216800004</v>
      </c>
      <c r="AW6" s="47">
        <f t="shared" si="4"/>
        <v>2875000</v>
      </c>
      <c r="AX6" s="47">
        <f t="shared" si="4"/>
        <v>195691120.3768</v>
      </c>
      <c r="AY6" s="47">
        <f t="shared" si="4"/>
        <v>172147582.03600001</v>
      </c>
      <c r="AZ6" s="47">
        <f t="shared" si="4"/>
        <v>0</v>
      </c>
      <c r="BA6" s="47">
        <f t="shared" si="4"/>
        <v>0</v>
      </c>
      <c r="BB6" s="47">
        <f t="shared" si="4"/>
        <v>0</v>
      </c>
      <c r="BC6" s="47">
        <f t="shared" si="4"/>
        <v>0</v>
      </c>
      <c r="BD6" s="47">
        <f t="shared" si="4"/>
        <v>0</v>
      </c>
      <c r="BE6" s="47">
        <f t="shared" si="4"/>
        <v>20068539</v>
      </c>
      <c r="BF6" s="47">
        <f t="shared" si="4"/>
        <v>-3474999.3408000004</v>
      </c>
      <c r="BH6" s="102"/>
      <c r="BJ6" s="102"/>
      <c r="BK6" s="102"/>
    </row>
    <row r="7" spans="1:63" ht="41.45" customHeight="1">
      <c r="B7" s="39"/>
      <c r="C7" s="38"/>
      <c r="D7" s="241" t="str">
        <f>'Incremental_Cost Year 1'!D9</f>
        <v>03140 Policia e Shtetit (16); 01110 Planifikimi, Menaxhimi dhe Administrimi (16)</v>
      </c>
      <c r="E7" s="241" t="str">
        <f>'Incremental_Cost Year 1'!E9</f>
        <v>1.1. Menaxhimi i Kufirit (tokësor &amp; detar)</v>
      </c>
      <c r="F7" s="240">
        <f>'Incremental_Cost Year 1'!F9</f>
        <v>2026</v>
      </c>
      <c r="G7" s="240">
        <f>'Incremental_Cost Year 1'!G9</f>
        <v>2028</v>
      </c>
      <c r="H7" s="46">
        <f>'Incremental_Cost Year 1'!AQ9</f>
        <v>45809184.600000001</v>
      </c>
      <c r="I7" s="46">
        <f>'Incremental_Cost Year 1'!AR9</f>
        <v>16072501.800000001</v>
      </c>
      <c r="J7" s="46">
        <f>'Incremental_Cost Year 1'!AS9</f>
        <v>0</v>
      </c>
      <c r="K7" s="46">
        <f>'Incremental_Cost Year 1'!AT9</f>
        <v>61881686.399999991</v>
      </c>
      <c r="L7" s="46">
        <f>'Incremental_Cost Year 1'!AU9</f>
        <v>56318486.399999991</v>
      </c>
      <c r="M7" s="46">
        <f>'Incremental_Cost Year 1'!AV9</f>
        <v>0</v>
      </c>
      <c r="N7" s="46">
        <f>'Incremental_Cost Year 1'!AW9</f>
        <v>0</v>
      </c>
      <c r="O7" s="46">
        <f>'Incremental_Cost Year 1'!AX9</f>
        <v>0</v>
      </c>
      <c r="P7" s="46">
        <f>'Incremental_Cost Year 1'!AY9</f>
        <v>0</v>
      </c>
      <c r="Q7" s="46">
        <f>'Incremental_Cost Year 1'!AZ9</f>
        <v>0</v>
      </c>
      <c r="R7" s="46">
        <f>'Incremental_Cost Year 1'!BA9</f>
        <v>5563200</v>
      </c>
      <c r="S7" s="46">
        <f>SUM(L7:R7)-K7</f>
        <v>0</v>
      </c>
      <c r="T7" s="269"/>
      <c r="U7" s="46">
        <f>'Incremental_Cost Year 2'!AQ9</f>
        <v>41768330.399999999</v>
      </c>
      <c r="V7" s="46">
        <f>'Incremental_Cost Year 2'!AR9</f>
        <v>15587599.296</v>
      </c>
      <c r="W7" s="46">
        <f>'Incremental_Cost Year 2'!AS9</f>
        <v>0</v>
      </c>
      <c r="X7" s="46">
        <f>'Incremental_Cost Year 2'!AT9</f>
        <v>57355929.695999995</v>
      </c>
      <c r="Y7" s="46">
        <f>'Incremental_Cost Year 2'!AU9</f>
        <v>51792729.695999995</v>
      </c>
      <c r="Z7" s="46">
        <f>'Incremental_Cost Year 2'!AV9</f>
        <v>0</v>
      </c>
      <c r="AA7" s="46">
        <f>'Incremental_Cost Year 2'!AW9</f>
        <v>0</v>
      </c>
      <c r="AB7" s="46">
        <f>'Incremental_Cost Year 2'!AX9</f>
        <v>0</v>
      </c>
      <c r="AC7" s="46">
        <f>'Incremental_Cost Year 2'!AY9</f>
        <v>0</v>
      </c>
      <c r="AD7" s="46">
        <f>'Incremental_Cost Year 2'!AZ9</f>
        <v>0</v>
      </c>
      <c r="AE7" s="46">
        <f>'Incremental_Cost Year 2'!BA9</f>
        <v>5563200</v>
      </c>
      <c r="AF7" s="46">
        <f>SUM(Y7:AE7)-X7</f>
        <v>0</v>
      </c>
      <c r="AG7" s="269"/>
      <c r="AH7" s="46">
        <f>'Incremental_Cost Year 3'!AQ9</f>
        <v>41768330.399999999</v>
      </c>
      <c r="AI7" s="46">
        <f>'Incremental_Cost Year 3'!AR9</f>
        <v>15587599.296</v>
      </c>
      <c r="AJ7" s="46">
        <f>'Incremental_Cost Year 3'!AS9</f>
        <v>0</v>
      </c>
      <c r="AK7" s="46">
        <f>'Incremental_Cost Year 3'!AT9</f>
        <v>57355929.695999995</v>
      </c>
      <c r="AL7" s="46">
        <f>'Incremental_Cost Year 3'!AU9</f>
        <v>51792729.695999995</v>
      </c>
      <c r="AM7" s="46">
        <f>'Incremental_Cost Year 3'!AV9</f>
        <v>0</v>
      </c>
      <c r="AN7" s="46">
        <f>'Incremental_Cost Year 3'!AW9</f>
        <v>0</v>
      </c>
      <c r="AO7" s="46">
        <f>'Incremental_Cost Year 3'!AX9</f>
        <v>0</v>
      </c>
      <c r="AP7" s="46">
        <f>'Incremental_Cost Year 3'!AY9</f>
        <v>0</v>
      </c>
      <c r="AQ7" s="46">
        <f>'Incremental_Cost Year 3'!AZ9</f>
        <v>0</v>
      </c>
      <c r="AR7" s="46">
        <f>'Incremental_Cost Year 3'!BA9</f>
        <v>5563200</v>
      </c>
      <c r="AS7" s="46">
        <f>SUM(AL7:AR7)-AK7</f>
        <v>0</v>
      </c>
      <c r="AT7" s="269"/>
      <c r="AU7" s="46">
        <f>SUM(H7,U7,AH7)</f>
        <v>129345845.40000001</v>
      </c>
      <c r="AV7" s="46">
        <f>SUM(I7,V7,AI7)</f>
        <v>47247700.392000005</v>
      </c>
      <c r="AW7" s="46">
        <f t="shared" ref="AW7:BE7" si="5">SUM(J7,W7,AJ7)</f>
        <v>0</v>
      </c>
      <c r="AX7" s="46">
        <f t="shared" si="5"/>
        <v>176593545.792</v>
      </c>
      <c r="AY7" s="46">
        <f t="shared" si="5"/>
        <v>159903945.792</v>
      </c>
      <c r="AZ7" s="46">
        <f t="shared" si="5"/>
        <v>0</v>
      </c>
      <c r="BA7" s="46">
        <f t="shared" si="5"/>
        <v>0</v>
      </c>
      <c r="BB7" s="46">
        <f t="shared" si="5"/>
        <v>0</v>
      </c>
      <c r="BC7" s="46">
        <f t="shared" si="5"/>
        <v>0</v>
      </c>
      <c r="BD7" s="46">
        <f t="shared" si="5"/>
        <v>0</v>
      </c>
      <c r="BE7" s="46">
        <f t="shared" si="5"/>
        <v>16689600</v>
      </c>
      <c r="BF7" s="46">
        <f>SUM(AY7:BE7)-AX7</f>
        <v>0</v>
      </c>
      <c r="BH7" s="271"/>
      <c r="BJ7" s="102"/>
      <c r="BK7" s="102"/>
    </row>
    <row r="8" spans="1:63" ht="24.6" customHeight="1">
      <c r="B8" s="39"/>
      <c r="C8" s="38"/>
      <c r="D8" s="241" t="str">
        <f>'Incremental_Cost Year 1'!D12</f>
        <v>10430  Perkujdesi Social (13)</v>
      </c>
      <c r="E8" s="241" t="str">
        <f>'Incremental_Cost Year 1'!E12</f>
        <v>1.2. Mbrojtje Sociale</v>
      </c>
      <c r="F8" s="240">
        <f>'Incremental_Cost Year 1'!F12</f>
        <v>2026</v>
      </c>
      <c r="G8" s="240">
        <f>'Incremental_Cost Year 1'!G12</f>
        <v>2028</v>
      </c>
      <c r="H8" s="46">
        <f>'Incremental_Cost Year 1'!AQ12</f>
        <v>580115.69999999995</v>
      </c>
      <c r="I8" s="46">
        <f>'Incremental_Cost Year 1'!AR12</f>
        <v>1041613.884</v>
      </c>
      <c r="J8" s="46">
        <f>'Incremental_Cost Year 1'!AS12</f>
        <v>0</v>
      </c>
      <c r="K8" s="46">
        <f>'Incremental_Cost Year 1'!AT12</f>
        <v>1621729.5839999998</v>
      </c>
      <c r="L8" s="46">
        <f>'Incremental_Cost Year 1'!AU12</f>
        <v>649729.58399999992</v>
      </c>
      <c r="M8" s="46">
        <f>'Incremental_Cost Year 1'!AV12</f>
        <v>0</v>
      </c>
      <c r="N8" s="46">
        <f>'Incremental_Cost Year 1'!AW12</f>
        <v>0</v>
      </c>
      <c r="O8" s="46">
        <f>'Incremental_Cost Year 1'!AX12</f>
        <v>0</v>
      </c>
      <c r="P8" s="46">
        <f>'Incremental_Cost Year 1'!AY12</f>
        <v>0</v>
      </c>
      <c r="Q8" s="46">
        <f>'Incremental_Cost Year 1'!AZ12</f>
        <v>0</v>
      </c>
      <c r="R8" s="46">
        <f>'Incremental_Cost Year 1'!BA12</f>
        <v>972000</v>
      </c>
      <c r="S8" s="46">
        <f t="shared" ref="S8:S12" si="6">SUM(L8:R8)-K8</f>
        <v>0</v>
      </c>
      <c r="T8" s="269"/>
      <c r="U8" s="46">
        <f>'Incremental_Cost Year 2'!AQ12</f>
        <v>580115.69999999995</v>
      </c>
      <c r="V8" s="46">
        <f>'Incremental_Cost Year 2'!AR12</f>
        <v>69613.884000000005</v>
      </c>
      <c r="W8" s="46">
        <f>'Incremental_Cost Year 2'!AS12</f>
        <v>0</v>
      </c>
      <c r="X8" s="46">
        <f>'Incremental_Cost Year 2'!AT12</f>
        <v>649729.58399999992</v>
      </c>
      <c r="Y8" s="46">
        <f>'Incremental_Cost Year 2'!AU12</f>
        <v>649729.58399999992</v>
      </c>
      <c r="Z8" s="46">
        <f>'Incremental_Cost Year 2'!AV12</f>
        <v>0</v>
      </c>
      <c r="AA8" s="46">
        <f>'Incremental_Cost Year 2'!AW12</f>
        <v>0</v>
      </c>
      <c r="AB8" s="46">
        <f>'Incremental_Cost Year 2'!AX12</f>
        <v>0</v>
      </c>
      <c r="AC8" s="46">
        <f>'Incremental_Cost Year 2'!AY12</f>
        <v>0</v>
      </c>
      <c r="AD8" s="46">
        <f>'Incremental_Cost Year 2'!AZ12</f>
        <v>0</v>
      </c>
      <c r="AE8" s="46">
        <f>'Incremental_Cost Year 2'!BA12</f>
        <v>0</v>
      </c>
      <c r="AF8" s="46">
        <f t="shared" ref="AF8:AF9" si="7">SUM(Y8:AE8)-X8</f>
        <v>0</v>
      </c>
      <c r="AG8" s="269"/>
      <c r="AH8" s="46">
        <f>'Incremental_Cost Year 3'!AQ12</f>
        <v>580115.69999999995</v>
      </c>
      <c r="AI8" s="46">
        <f>'Incremental_Cost Year 3'!AR12</f>
        <v>69613.884000000005</v>
      </c>
      <c r="AJ8" s="46">
        <f>'Incremental_Cost Year 3'!AS12</f>
        <v>0</v>
      </c>
      <c r="AK8" s="46">
        <f>'Incremental_Cost Year 3'!AT12</f>
        <v>649729.58399999992</v>
      </c>
      <c r="AL8" s="46">
        <f>'Incremental_Cost Year 3'!AU12</f>
        <v>649729.58399999992</v>
      </c>
      <c r="AM8" s="46">
        <f>'Incremental_Cost Year 3'!AV12</f>
        <v>0</v>
      </c>
      <c r="AN8" s="46">
        <f>'Incremental_Cost Year 3'!AW12</f>
        <v>0</v>
      </c>
      <c r="AO8" s="46">
        <f>'Incremental_Cost Year 3'!AX12</f>
        <v>0</v>
      </c>
      <c r="AP8" s="46">
        <f>'Incremental_Cost Year 3'!AY12</f>
        <v>0</v>
      </c>
      <c r="AQ8" s="46">
        <f>'Incremental_Cost Year 3'!AZ12</f>
        <v>0</v>
      </c>
      <c r="AR8" s="46">
        <f>'Incremental_Cost Year 3'!BA12</f>
        <v>0</v>
      </c>
      <c r="AS8" s="46">
        <f t="shared" ref="AS8:AS9" si="8">SUM(AL8:AR8)-AK8</f>
        <v>0</v>
      </c>
      <c r="AT8" s="269"/>
      <c r="AU8" s="46">
        <f t="shared" ref="AU8:AU12" si="9">H8+U8+AH8</f>
        <v>1740347.0999999999</v>
      </c>
      <c r="AV8" s="46">
        <f t="shared" ref="AV8:BE9" si="10">I8+V8+AI8</f>
        <v>1180841.652</v>
      </c>
      <c r="AW8" s="46">
        <f t="shared" si="10"/>
        <v>0</v>
      </c>
      <c r="AX8" s="46">
        <f t="shared" si="10"/>
        <v>2921188.7519999994</v>
      </c>
      <c r="AY8" s="46">
        <f t="shared" si="10"/>
        <v>1949188.7519999999</v>
      </c>
      <c r="AZ8" s="46">
        <f t="shared" si="10"/>
        <v>0</v>
      </c>
      <c r="BA8" s="46">
        <f t="shared" si="10"/>
        <v>0</v>
      </c>
      <c r="BB8" s="46">
        <f t="shared" si="10"/>
        <v>0</v>
      </c>
      <c r="BC8" s="46">
        <f t="shared" si="10"/>
        <v>0</v>
      </c>
      <c r="BD8" s="46">
        <f t="shared" si="10"/>
        <v>0</v>
      </c>
      <c r="BE8" s="46">
        <f t="shared" si="10"/>
        <v>972000</v>
      </c>
      <c r="BF8" s="46">
        <f t="shared" ref="BF8:BF9" si="11">SUM(AY8:BE8)-AX8</f>
        <v>0</v>
      </c>
      <c r="BH8" s="102"/>
      <c r="BI8" s="102"/>
      <c r="BJ8" s="102"/>
      <c r="BK8" s="102"/>
    </row>
    <row r="9" spans="1:63" ht="42" customHeight="1">
      <c r="B9" s="39"/>
      <c r="C9" s="38"/>
      <c r="D9" s="63" t="str">
        <f>'Incremental_Cost Year 1'!D21</f>
        <v>01110 Planifikimi, Menaxhimi dhe Administrimi (16)</v>
      </c>
      <c r="E9" s="63" t="str">
        <f>'Incremental_Cost Year 1'!E21</f>
        <v xml:space="preserve">1.3. Procedura e Azilit </v>
      </c>
      <c r="F9" s="240">
        <f>'Incremental_Cost Year 1'!F21</f>
        <v>2026</v>
      </c>
      <c r="G9" s="240">
        <f>'Incremental_Cost Year 1'!G21</f>
        <v>2028</v>
      </c>
      <c r="H9" s="46">
        <f>'Incremental_Cost Year 1'!AQ21</f>
        <v>2289817.38</v>
      </c>
      <c r="I9" s="46">
        <f>'Incremental_Cost Year 1'!AR21</f>
        <v>2398287.8352000001</v>
      </c>
      <c r="J9" s="46">
        <f>'Incremental_Cost Year 1'!AS21</f>
        <v>2875000</v>
      </c>
      <c r="K9" s="46">
        <f>'Incremental_Cost Year 1'!AT21</f>
        <v>7563105.2152000004</v>
      </c>
      <c r="L9" s="46">
        <f>'Incremental_Cost Year 1'!AU21</f>
        <v>3109166.5448000003</v>
      </c>
      <c r="M9" s="46">
        <f>'Incremental_Cost Year 1'!AV21</f>
        <v>0</v>
      </c>
      <c r="N9" s="46">
        <f>'Incremental_Cost Year 1'!AW21</f>
        <v>0</v>
      </c>
      <c r="O9" s="46">
        <f>'Incremental_Cost Year 1'!AX21</f>
        <v>0</v>
      </c>
      <c r="P9" s="46">
        <f>'Incremental_Cost Year 1'!AY21</f>
        <v>0</v>
      </c>
      <c r="Q9" s="46">
        <f>'Incremental_Cost Year 1'!AZ21</f>
        <v>0</v>
      </c>
      <c r="R9" s="46">
        <f>'Incremental_Cost Year 1'!BA21</f>
        <v>1578939</v>
      </c>
      <c r="S9" s="46">
        <f t="shared" si="6"/>
        <v>-2874999.6704000002</v>
      </c>
      <c r="T9" s="269"/>
      <c r="U9" s="46">
        <f>'Incremental_Cost Year 2'!AQ21</f>
        <v>1481646.54</v>
      </c>
      <c r="V9" s="46">
        <f>'Incremental_Cost Year 2'!AR21</f>
        <v>177797.58480000001</v>
      </c>
      <c r="W9" s="46">
        <f>'Incremental_Cost Year 2'!AS21</f>
        <v>0</v>
      </c>
      <c r="X9" s="46">
        <f>'Incremental_Cost Year 2'!AT21</f>
        <v>1659444.1248000001</v>
      </c>
      <c r="Y9" s="46">
        <f>'Incremental_Cost Year 2'!AU21</f>
        <v>1659444.1248000001</v>
      </c>
      <c r="Z9" s="46">
        <f>'Incremental_Cost Year 2'!AV21</f>
        <v>0</v>
      </c>
      <c r="AA9" s="46">
        <f>'Incremental_Cost Year 2'!AW21</f>
        <v>0</v>
      </c>
      <c r="AB9" s="46">
        <f>'Incremental_Cost Year 2'!AX21</f>
        <v>0</v>
      </c>
      <c r="AC9" s="46">
        <f>'Incremental_Cost Year 2'!AY21</f>
        <v>0</v>
      </c>
      <c r="AD9" s="46">
        <f>'Incremental_Cost Year 2'!AZ21</f>
        <v>0</v>
      </c>
      <c r="AE9" s="46">
        <f>'Incremental_Cost Year 2'!BA21</f>
        <v>0</v>
      </c>
      <c r="AF9" s="46">
        <f t="shared" si="7"/>
        <v>0</v>
      </c>
      <c r="AG9" s="269"/>
      <c r="AH9" s="46">
        <f>'Incremental_Cost Year 3'!AQ21</f>
        <v>1481646.54</v>
      </c>
      <c r="AI9" s="46">
        <f>'Incremental_Cost Year 3'!AR21</f>
        <v>145470.7512</v>
      </c>
      <c r="AJ9" s="46">
        <f>'Incremental_Cost Year 3'!AS21</f>
        <v>0</v>
      </c>
      <c r="AK9" s="46">
        <f>'Incremental_Cost Year 3'!AT21</f>
        <v>1627117.2912000001</v>
      </c>
      <c r="AL9" s="46">
        <f>'Incremental_Cost Year 3'!AU21</f>
        <v>1627117.2912000001</v>
      </c>
      <c r="AM9" s="46">
        <f>'Incremental_Cost Year 3'!AV21</f>
        <v>0</v>
      </c>
      <c r="AN9" s="46">
        <f>'Incremental_Cost Year 3'!AW21</f>
        <v>0</v>
      </c>
      <c r="AO9" s="46">
        <f>'Incremental_Cost Year 3'!AX21</f>
        <v>0</v>
      </c>
      <c r="AP9" s="46">
        <f>'Incremental_Cost Year 3'!AY21</f>
        <v>0</v>
      </c>
      <c r="AQ9" s="46">
        <f>'Incremental_Cost Year 3'!AZ21</f>
        <v>0</v>
      </c>
      <c r="AR9" s="46">
        <f>'Incremental_Cost Year 3'!BA21</f>
        <v>0</v>
      </c>
      <c r="AS9" s="46">
        <f t="shared" si="8"/>
        <v>0</v>
      </c>
      <c r="AT9" s="269"/>
      <c r="AU9" s="46">
        <f t="shared" si="9"/>
        <v>5253110.46</v>
      </c>
      <c r="AV9" s="46">
        <f t="shared" si="10"/>
        <v>2721556.1711999997</v>
      </c>
      <c r="AW9" s="46">
        <f t="shared" si="10"/>
        <v>2875000</v>
      </c>
      <c r="AX9" s="46">
        <f t="shared" si="10"/>
        <v>10849666.631200001</v>
      </c>
      <c r="AY9" s="46">
        <f t="shared" si="10"/>
        <v>6395727.9608000005</v>
      </c>
      <c r="AZ9" s="46">
        <f t="shared" si="10"/>
        <v>0</v>
      </c>
      <c r="BA9" s="46">
        <f t="shared" si="10"/>
        <v>0</v>
      </c>
      <c r="BB9" s="46">
        <f t="shared" si="10"/>
        <v>0</v>
      </c>
      <c r="BC9" s="46">
        <f t="shared" si="10"/>
        <v>0</v>
      </c>
      <c r="BD9" s="46">
        <f t="shared" si="10"/>
        <v>0</v>
      </c>
      <c r="BE9" s="46">
        <f t="shared" si="10"/>
        <v>1578939</v>
      </c>
      <c r="BF9" s="46">
        <f t="shared" si="11"/>
        <v>-2874999.6704000002</v>
      </c>
      <c r="BH9" s="102"/>
      <c r="BJ9" s="102"/>
      <c r="BK9" s="102"/>
    </row>
    <row r="10" spans="1:63" ht="57" customHeight="1">
      <c r="B10" s="39"/>
      <c r="C10" s="38"/>
      <c r="D10" s="63" t="str">
        <f>'Incremental_Cost Year 1'!D23</f>
        <v>01110 Planifikimi, Menaxhimi dhe Administrimi (16)</v>
      </c>
      <c r="E10" s="63" t="str">
        <f>'Incremental_Cost Year 1'!E23</f>
        <v>1.4. Informacioni</v>
      </c>
      <c r="F10" s="240">
        <f>'Incremental_Cost Year 1'!F23</f>
        <v>2026</v>
      </c>
      <c r="G10" s="240">
        <f>'Incremental_Cost Year 1'!G23</f>
        <v>2028</v>
      </c>
      <c r="H10" s="46">
        <f>'Incremental_Cost Year 1'!AQ23</f>
        <v>404085.42</v>
      </c>
      <c r="I10" s="46">
        <f>'Incremental_Cost Year 1'!AR23</f>
        <v>48490.250400000004</v>
      </c>
      <c r="J10" s="46">
        <f>'Incremental_Cost Year 1'!AS23</f>
        <v>0</v>
      </c>
      <c r="K10" s="46">
        <f>'Incremental_Cost Year 1'!AT23</f>
        <v>452575.6704</v>
      </c>
      <c r="L10" s="46">
        <f>'Incremental_Cost Year 1'!AU23</f>
        <v>452575.6704</v>
      </c>
      <c r="M10" s="46">
        <f>'Incremental_Cost Year 1'!AV23</f>
        <v>0</v>
      </c>
      <c r="N10" s="46">
        <f>'Incremental_Cost Year 1'!AW23</f>
        <v>0</v>
      </c>
      <c r="O10" s="46">
        <f>'Incremental_Cost Year 1'!AX23</f>
        <v>0</v>
      </c>
      <c r="P10" s="46">
        <f>'Incremental_Cost Year 1'!AY23</f>
        <v>0</v>
      </c>
      <c r="Q10" s="46">
        <f>'Incremental_Cost Year 1'!AZ23</f>
        <v>0</v>
      </c>
      <c r="R10" s="46">
        <f>'Incremental_Cost Year 1'!BA23</f>
        <v>0</v>
      </c>
      <c r="S10" s="46">
        <f t="shared" si="6"/>
        <v>0</v>
      </c>
      <c r="T10" s="269"/>
      <c r="U10" s="46">
        <f>'Incremental_Cost Year 2'!AQ23</f>
        <v>404085.42</v>
      </c>
      <c r="V10" s="46">
        <f>'Incremental_Cost Year 2'!AR23</f>
        <v>48490.250400000004</v>
      </c>
      <c r="W10" s="46">
        <f>'Incremental_Cost Year 2'!AS23</f>
        <v>0</v>
      </c>
      <c r="X10" s="46">
        <f>'Incremental_Cost Year 2'!AT23</f>
        <v>452575.6704</v>
      </c>
      <c r="Y10" s="46">
        <f>'Incremental_Cost Year 2'!AU23</f>
        <v>452575.6704</v>
      </c>
      <c r="Z10" s="46">
        <f>'Incremental_Cost Year 2'!AV23</f>
        <v>0</v>
      </c>
      <c r="AA10" s="46">
        <f>'Incremental_Cost Year 2'!AW23</f>
        <v>0</v>
      </c>
      <c r="AB10" s="46">
        <f>'Incremental_Cost Year 2'!AX23</f>
        <v>0</v>
      </c>
      <c r="AC10" s="46">
        <f>'Incremental_Cost Year 2'!AY23</f>
        <v>0</v>
      </c>
      <c r="AD10" s="46">
        <f>'Incremental_Cost Year 2'!AZ23</f>
        <v>0</v>
      </c>
      <c r="AE10" s="46">
        <f>'Incremental_Cost Year 2'!BA23</f>
        <v>0</v>
      </c>
      <c r="AF10" s="46">
        <f>SUM(Y10:AE10)-X10</f>
        <v>0</v>
      </c>
      <c r="AG10" s="269"/>
      <c r="AH10" s="46">
        <f>'Incremental_Cost Year 3'!AQ23</f>
        <v>404085.42</v>
      </c>
      <c r="AI10" s="46">
        <f>'Incremental_Cost Year 3'!AR23</f>
        <v>48490.250400000004</v>
      </c>
      <c r="AJ10" s="46">
        <f>'Incremental_Cost Year 3'!AS23</f>
        <v>0</v>
      </c>
      <c r="AK10" s="46">
        <f>'Incremental_Cost Year 3'!AT23</f>
        <v>452575.6704</v>
      </c>
      <c r="AL10" s="46">
        <f>'Incremental_Cost Year 3'!AU23</f>
        <v>452575.6704</v>
      </c>
      <c r="AM10" s="46">
        <f>'Incremental_Cost Year 3'!AV23</f>
        <v>0</v>
      </c>
      <c r="AN10" s="46">
        <f>'Incremental_Cost Year 3'!AW23</f>
        <v>0</v>
      </c>
      <c r="AO10" s="46">
        <f>'Incremental_Cost Year 3'!AX23</f>
        <v>0</v>
      </c>
      <c r="AP10" s="46">
        <f>'Incremental_Cost Year 3'!AY23</f>
        <v>0</v>
      </c>
      <c r="AQ10" s="46">
        <f>'Incremental_Cost Year 3'!AZ23</f>
        <v>0</v>
      </c>
      <c r="AR10" s="46">
        <f>'Incremental_Cost Year 3'!BA23</f>
        <v>0</v>
      </c>
      <c r="AS10" s="46">
        <f>SUM(AL10:AR10)-AK10</f>
        <v>0</v>
      </c>
      <c r="AT10" s="269"/>
      <c r="AU10" s="46">
        <f t="shared" si="9"/>
        <v>1212256.26</v>
      </c>
      <c r="AV10" s="46">
        <f t="shared" ref="AV10:BE12" si="12">I10+V10+AI10</f>
        <v>145470.7512</v>
      </c>
      <c r="AW10" s="46">
        <f t="shared" si="12"/>
        <v>0</v>
      </c>
      <c r="AX10" s="46">
        <f t="shared" si="12"/>
        <v>1357727.0112000001</v>
      </c>
      <c r="AY10" s="46">
        <f t="shared" si="12"/>
        <v>1357727.0112000001</v>
      </c>
      <c r="AZ10" s="46">
        <f t="shared" si="12"/>
        <v>0</v>
      </c>
      <c r="BA10" s="46">
        <f t="shared" si="12"/>
        <v>0</v>
      </c>
      <c r="BB10" s="46">
        <f t="shared" si="12"/>
        <v>0</v>
      </c>
      <c r="BC10" s="46">
        <f t="shared" si="12"/>
        <v>0</v>
      </c>
      <c r="BD10" s="46">
        <f t="shared" si="12"/>
        <v>0</v>
      </c>
      <c r="BE10" s="46">
        <f t="shared" si="12"/>
        <v>0</v>
      </c>
      <c r="BF10" s="46">
        <f>SUM(AY10:BE10)-AX10</f>
        <v>0</v>
      </c>
      <c r="BH10" s="102"/>
      <c r="BJ10" s="102"/>
      <c r="BK10" s="102"/>
    </row>
    <row r="11" spans="1:63" ht="45" customHeight="1">
      <c r="B11" s="39"/>
      <c r="C11" s="38"/>
      <c r="D11" s="63" t="str">
        <f>'Incremental_Cost Year 1'!D25</f>
        <v>03140 Policia e Shtetit (16)</v>
      </c>
      <c r="E11" s="63" t="str">
        <f>'Incremental_Cost Year 1'!E25</f>
        <v>1.5. Siguria</v>
      </c>
      <c r="F11" s="240">
        <f>'Incremental_Cost Year 1'!F25</f>
        <v>2026</v>
      </c>
      <c r="G11" s="240">
        <f>'Incremental_Cost Year 1'!G25</f>
        <v>2028</v>
      </c>
      <c r="H11" s="46">
        <f>'Incremental_Cost Year 1'!AQ25</f>
        <v>696138.84</v>
      </c>
      <c r="I11" s="46">
        <f>'Incremental_Cost Year 1'!AR25</f>
        <v>0</v>
      </c>
      <c r="J11" s="46">
        <f>'Incremental_Cost Year 1'!AS25</f>
        <v>0</v>
      </c>
      <c r="K11" s="46">
        <f>'Incremental_Cost Year 1'!AT25</f>
        <v>696138.84</v>
      </c>
      <c r="L11" s="46">
        <f>'Incremental_Cost Year 1'!AU25</f>
        <v>696138.84</v>
      </c>
      <c r="M11" s="46">
        <f>'Incremental_Cost Year 1'!AV25</f>
        <v>0</v>
      </c>
      <c r="N11" s="46">
        <f>'Incremental_Cost Year 1'!AW25</f>
        <v>0</v>
      </c>
      <c r="O11" s="46">
        <f>'Incremental_Cost Year 1'!AX25</f>
        <v>0</v>
      </c>
      <c r="P11" s="46">
        <f>'Incremental_Cost Year 1'!AY25</f>
        <v>0</v>
      </c>
      <c r="Q11" s="46">
        <f>'Incremental_Cost Year 1'!AZ25</f>
        <v>0</v>
      </c>
      <c r="R11" s="46">
        <f>'Incremental_Cost Year 1'!BA25</f>
        <v>0</v>
      </c>
      <c r="S11" s="46">
        <f t="shared" si="6"/>
        <v>0</v>
      </c>
      <c r="T11" s="269"/>
      <c r="U11" s="46">
        <f>'Incremental_Cost Year 2'!AQ25</f>
        <v>696138.84</v>
      </c>
      <c r="V11" s="46">
        <f>'Incremental_Cost Year 2'!AR25</f>
        <v>0</v>
      </c>
      <c r="W11" s="46">
        <f>'Incremental_Cost Year 2'!AS25</f>
        <v>0</v>
      </c>
      <c r="X11" s="46">
        <f>'Incremental_Cost Year 2'!AT25</f>
        <v>696138.84</v>
      </c>
      <c r="Y11" s="46">
        <f>'Incremental_Cost Year 2'!AU25</f>
        <v>696138.84</v>
      </c>
      <c r="Z11" s="46">
        <f>'Incremental_Cost Year 2'!AV25</f>
        <v>0</v>
      </c>
      <c r="AA11" s="46">
        <f>'Incremental_Cost Year 2'!AW25</f>
        <v>0</v>
      </c>
      <c r="AB11" s="46">
        <f>'Incremental_Cost Year 2'!AX25</f>
        <v>0</v>
      </c>
      <c r="AC11" s="46">
        <f>'Incremental_Cost Year 2'!AY25</f>
        <v>0</v>
      </c>
      <c r="AD11" s="46">
        <f>'Incremental_Cost Year 2'!AZ25</f>
        <v>0</v>
      </c>
      <c r="AE11" s="46">
        <f>'Incremental_Cost Year 2'!BA25</f>
        <v>0</v>
      </c>
      <c r="AF11" s="46">
        <f>SUM(Y11:AE11)-X11</f>
        <v>0</v>
      </c>
      <c r="AG11" s="269"/>
      <c r="AH11" s="46">
        <f>'Incremental_Cost Year 3'!AQ25</f>
        <v>696138.84</v>
      </c>
      <c r="AI11" s="46">
        <f>'Incremental_Cost Year 3'!AR25</f>
        <v>0</v>
      </c>
      <c r="AJ11" s="46">
        <f>'Incremental_Cost Year 3'!AS25</f>
        <v>0</v>
      </c>
      <c r="AK11" s="46">
        <f>'Incremental_Cost Year 3'!AT25</f>
        <v>696138.84</v>
      </c>
      <c r="AL11" s="46">
        <f>'Incremental_Cost Year 3'!AU25</f>
        <v>696138.84</v>
      </c>
      <c r="AM11" s="46">
        <f>'Incremental_Cost Year 3'!AV25</f>
        <v>0</v>
      </c>
      <c r="AN11" s="46">
        <f>'Incremental_Cost Year 3'!AW25</f>
        <v>0</v>
      </c>
      <c r="AO11" s="46">
        <f>'Incremental_Cost Year 3'!AX25</f>
        <v>0</v>
      </c>
      <c r="AP11" s="46">
        <f>'Incremental_Cost Year 3'!AY25</f>
        <v>0</v>
      </c>
      <c r="AQ11" s="46">
        <f>'Incremental_Cost Year 3'!AZ25</f>
        <v>0</v>
      </c>
      <c r="AR11" s="46">
        <f>'Incremental_Cost Year 3'!BA25</f>
        <v>0</v>
      </c>
      <c r="AS11" s="46">
        <f>SUM(AL11:AR11)-AK11</f>
        <v>0</v>
      </c>
      <c r="AT11" s="269"/>
      <c r="AU11" s="46">
        <f t="shared" si="9"/>
        <v>2088416.52</v>
      </c>
      <c r="AV11" s="46">
        <f t="shared" si="12"/>
        <v>0</v>
      </c>
      <c r="AW11" s="46">
        <f t="shared" si="12"/>
        <v>0</v>
      </c>
      <c r="AX11" s="46">
        <f t="shared" si="12"/>
        <v>2088416.52</v>
      </c>
      <c r="AY11" s="46">
        <f t="shared" si="12"/>
        <v>2088416.52</v>
      </c>
      <c r="AZ11" s="46">
        <f t="shared" si="12"/>
        <v>0</v>
      </c>
      <c r="BA11" s="46">
        <f t="shared" si="12"/>
        <v>0</v>
      </c>
      <c r="BB11" s="46">
        <f t="shared" si="12"/>
        <v>0</v>
      </c>
      <c r="BC11" s="46">
        <f t="shared" si="12"/>
        <v>0</v>
      </c>
      <c r="BD11" s="46">
        <f t="shared" si="12"/>
        <v>0</v>
      </c>
      <c r="BE11" s="46">
        <f t="shared" si="12"/>
        <v>0</v>
      </c>
      <c r="BF11" s="46">
        <f>SUM(AY11:BE11)-AX11</f>
        <v>0</v>
      </c>
      <c r="BH11" s="102"/>
      <c r="BJ11" s="102"/>
      <c r="BK11" s="102"/>
    </row>
    <row r="12" spans="1:63" ht="45" customHeight="1">
      <c r="B12" s="39"/>
      <c r="C12" s="38"/>
      <c r="D12" s="63" t="str">
        <f>'Incremental_Cost Year 1'!D28</f>
        <v>07330 Sherbimet e Kujdesit Dytesor/91304AA - Pacientë të trajtuar në shërbimin spitalor</v>
      </c>
      <c r="E12" s="63" t="str">
        <f>'Incremental_Cost Year 1'!E28</f>
        <v>1.6. Shëndeti</v>
      </c>
      <c r="F12" s="240">
        <f>'Incremental_Cost Year 1'!F28</f>
        <v>2026</v>
      </c>
      <c r="G12" s="240">
        <f>'Incremental_Cost Year 1'!G28</f>
        <v>2028</v>
      </c>
      <c r="H12" s="46">
        <f>'Incremental_Cost Year 1'!AQ28</f>
        <v>404085.42</v>
      </c>
      <c r="I12" s="46">
        <f>'Incremental_Cost Year 1'!AR28</f>
        <v>1476490.2504</v>
      </c>
      <c r="J12" s="46">
        <f>'Incremental_Cost Year 1'!AS28</f>
        <v>0</v>
      </c>
      <c r="K12" s="46">
        <f>'Incremental_Cost Year 1'!AT28</f>
        <v>1880575.6703999999</v>
      </c>
      <c r="L12" s="46">
        <f>'Incremental_Cost Year 1'!AU28</f>
        <v>452576</v>
      </c>
      <c r="M12" s="46">
        <f>'Incremental_Cost Year 1'!AV28</f>
        <v>0</v>
      </c>
      <c r="N12" s="46">
        <f>'Incremental_Cost Year 1'!AW28</f>
        <v>0</v>
      </c>
      <c r="O12" s="46">
        <f>'Incremental_Cost Year 1'!AX28</f>
        <v>0</v>
      </c>
      <c r="P12" s="46">
        <f>'Incremental_Cost Year 1'!AY28</f>
        <v>0</v>
      </c>
      <c r="Q12" s="46">
        <f>'Incremental_Cost Year 1'!AZ28</f>
        <v>0</v>
      </c>
      <c r="R12" s="46">
        <f>'Incremental_Cost Year 1'!BA28</f>
        <v>828000</v>
      </c>
      <c r="S12" s="46">
        <f t="shared" si="6"/>
        <v>-599999.67039999994</v>
      </c>
      <c r="T12" s="269"/>
      <c r="U12" s="46">
        <f>'Incremental_Cost Year 2'!AQ28</f>
        <v>0</v>
      </c>
      <c r="V12" s="46">
        <f>'Incremental_Cost Year 2'!AR28</f>
        <v>0</v>
      </c>
      <c r="W12" s="46">
        <f>'Incremental_Cost Year 2'!AS28</f>
        <v>0</v>
      </c>
      <c r="X12" s="46">
        <f>'Incremental_Cost Year 2'!AT28</f>
        <v>0</v>
      </c>
      <c r="Y12" s="46">
        <f>'Incremental_Cost Year 2'!AU28</f>
        <v>0</v>
      </c>
      <c r="Z12" s="46">
        <f>'Incremental_Cost Year 2'!AV28</f>
        <v>0</v>
      </c>
      <c r="AA12" s="46">
        <f>'Incremental_Cost Year 2'!AW28</f>
        <v>0</v>
      </c>
      <c r="AB12" s="46">
        <f>'Incremental_Cost Year 2'!AX28</f>
        <v>0</v>
      </c>
      <c r="AC12" s="46">
        <f>'Incremental_Cost Year 2'!AY28</f>
        <v>0</v>
      </c>
      <c r="AD12" s="46">
        <f>'Incremental_Cost Year 2'!AZ28</f>
        <v>0</v>
      </c>
      <c r="AE12" s="46">
        <f>'Incremental_Cost Year 2'!BA28</f>
        <v>0</v>
      </c>
      <c r="AF12" s="46">
        <f>SUM(Y12:AE12)-X12</f>
        <v>0</v>
      </c>
      <c r="AG12" s="269"/>
      <c r="AH12" s="46">
        <f>'Incremental_Cost Year 3'!AQ28</f>
        <v>0</v>
      </c>
      <c r="AI12" s="46">
        <f>'Incremental_Cost Year 3'!AR28</f>
        <v>0</v>
      </c>
      <c r="AJ12" s="46">
        <f>'Incremental_Cost Year 3'!AS28</f>
        <v>0</v>
      </c>
      <c r="AK12" s="46">
        <f>'Incremental_Cost Year 3'!AT28</f>
        <v>0</v>
      </c>
      <c r="AL12" s="46">
        <f>'Incremental_Cost Year 3'!AU28</f>
        <v>0</v>
      </c>
      <c r="AM12" s="46">
        <f>'Incremental_Cost Year 3'!AV28</f>
        <v>0</v>
      </c>
      <c r="AN12" s="46">
        <f>'Incremental_Cost Year 3'!AW28</f>
        <v>0</v>
      </c>
      <c r="AO12" s="46">
        <f>'Incremental_Cost Year 3'!AX28</f>
        <v>0</v>
      </c>
      <c r="AP12" s="46">
        <f>'Incremental_Cost Year 3'!AY28</f>
        <v>0</v>
      </c>
      <c r="AQ12" s="46">
        <f>'Incremental_Cost Year 3'!AZ28</f>
        <v>0</v>
      </c>
      <c r="AR12" s="46">
        <f>'Incremental_Cost Year 3'!BA28</f>
        <v>0</v>
      </c>
      <c r="AS12" s="46">
        <f>SUM(AL12:AR12)-AK12</f>
        <v>0</v>
      </c>
      <c r="AT12" s="269"/>
      <c r="AU12" s="46">
        <f t="shared" si="9"/>
        <v>404085.42</v>
      </c>
      <c r="AV12" s="46">
        <f>I12+V12+AI12</f>
        <v>1476490.2504</v>
      </c>
      <c r="AW12" s="46">
        <f t="shared" si="12"/>
        <v>0</v>
      </c>
      <c r="AX12" s="46">
        <f t="shared" si="12"/>
        <v>1880575.6703999999</v>
      </c>
      <c r="AY12" s="46">
        <f t="shared" si="12"/>
        <v>452576</v>
      </c>
      <c r="AZ12" s="46">
        <f t="shared" si="12"/>
        <v>0</v>
      </c>
      <c r="BA12" s="46">
        <f t="shared" si="12"/>
        <v>0</v>
      </c>
      <c r="BB12" s="46">
        <f t="shared" si="12"/>
        <v>0</v>
      </c>
      <c r="BC12" s="46">
        <f t="shared" si="12"/>
        <v>0</v>
      </c>
      <c r="BD12" s="46">
        <f t="shared" si="12"/>
        <v>0</v>
      </c>
      <c r="BE12" s="46">
        <f t="shared" si="12"/>
        <v>828000</v>
      </c>
      <c r="BF12" s="46">
        <f>SUM(AY12:BE12)-AX12</f>
        <v>-599999.67039999994</v>
      </c>
      <c r="BH12" s="102"/>
      <c r="BJ12" s="102"/>
      <c r="BK12" s="102"/>
    </row>
    <row r="13" spans="1:63" ht="47.25" customHeight="1">
      <c r="A13" s="28"/>
      <c r="B13" s="39"/>
      <c r="C13" s="570" t="str">
        <f>'Incremental_Cost Year 1'!C29:E29</f>
        <v>Skenari 2.Paralajmërim</v>
      </c>
      <c r="D13" s="570"/>
      <c r="E13" s="570"/>
      <c r="F13" s="59"/>
      <c r="G13" s="59"/>
      <c r="H13" s="47">
        <f t="shared" ref="H13:M13" si="13">SUM(H14:H23)</f>
        <v>40454959.425000004</v>
      </c>
      <c r="I13" s="47">
        <f t="shared" si="13"/>
        <v>127605117.5856</v>
      </c>
      <c r="J13" s="47">
        <f t="shared" si="13"/>
        <v>13800000</v>
      </c>
      <c r="K13" s="47">
        <f t="shared" si="13"/>
        <v>181860077.0106</v>
      </c>
      <c r="L13" s="47">
        <f t="shared" si="13"/>
        <v>86977226.080199987</v>
      </c>
      <c r="M13" s="47">
        <f t="shared" si="13"/>
        <v>0</v>
      </c>
      <c r="N13" s="47">
        <f>SUM(N14:N23)</f>
        <v>0</v>
      </c>
      <c r="O13" s="47">
        <f t="shared" ref="O13:R13" si="14">SUM(O14:O23)</f>
        <v>0</v>
      </c>
      <c r="P13" s="47">
        <f t="shared" si="14"/>
        <v>0</v>
      </c>
      <c r="Q13" s="47">
        <f t="shared" si="14"/>
        <v>0</v>
      </c>
      <c r="R13" s="47">
        <f t="shared" si="14"/>
        <v>6537810.0048000002</v>
      </c>
      <c r="S13" s="47">
        <f>SUM(S14:S23)</f>
        <v>-88345040.925599992</v>
      </c>
      <c r="U13" s="47">
        <f t="shared" ref="U13:AS13" si="15">SUM(U14:U23)</f>
        <v>40454959.425000004</v>
      </c>
      <c r="V13" s="47">
        <f t="shared" si="15"/>
        <v>127605117.5856</v>
      </c>
      <c r="W13" s="47">
        <f t="shared" si="15"/>
        <v>5750000</v>
      </c>
      <c r="X13" s="47">
        <f t="shared" si="15"/>
        <v>173810077.0106</v>
      </c>
      <c r="Y13" s="47">
        <f t="shared" si="15"/>
        <v>83527226.080199987</v>
      </c>
      <c r="Z13" s="47">
        <f t="shared" si="15"/>
        <v>0</v>
      </c>
      <c r="AA13" s="47">
        <f t="shared" si="15"/>
        <v>0</v>
      </c>
      <c r="AB13" s="47">
        <f t="shared" si="15"/>
        <v>0</v>
      </c>
      <c r="AC13" s="47">
        <f t="shared" si="15"/>
        <v>0</v>
      </c>
      <c r="AD13" s="47">
        <f t="shared" si="15"/>
        <v>0</v>
      </c>
      <c r="AE13" s="47">
        <f t="shared" si="15"/>
        <v>6537810.0048000002</v>
      </c>
      <c r="AF13" s="47">
        <f t="shared" si="15"/>
        <v>-83745040.925599992</v>
      </c>
      <c r="AG13" s="62">
        <f t="shared" si="15"/>
        <v>0</v>
      </c>
      <c r="AH13" s="47">
        <f t="shared" si="15"/>
        <v>40454959.425000004</v>
      </c>
      <c r="AI13" s="47">
        <f t="shared" si="15"/>
        <v>127605117.5856</v>
      </c>
      <c r="AJ13" s="47">
        <f t="shared" si="15"/>
        <v>5750000</v>
      </c>
      <c r="AK13" s="47">
        <f t="shared" si="15"/>
        <v>173810077.0106</v>
      </c>
      <c r="AL13" s="47">
        <f t="shared" si="15"/>
        <v>83527226.080199987</v>
      </c>
      <c r="AM13" s="47">
        <f t="shared" si="15"/>
        <v>0</v>
      </c>
      <c r="AN13" s="47">
        <f t="shared" si="15"/>
        <v>0</v>
      </c>
      <c r="AO13" s="47">
        <f t="shared" si="15"/>
        <v>0</v>
      </c>
      <c r="AP13" s="47">
        <f t="shared" si="15"/>
        <v>0</v>
      </c>
      <c r="AQ13" s="47">
        <f t="shared" si="15"/>
        <v>0</v>
      </c>
      <c r="AR13" s="47">
        <f t="shared" si="15"/>
        <v>6537810.0048000002</v>
      </c>
      <c r="AS13" s="47">
        <f t="shared" si="15"/>
        <v>-83745040.925599992</v>
      </c>
      <c r="AU13" s="47">
        <f t="shared" ref="AU13:BE13" si="16">SUM(AU14:AU23)</f>
        <v>121364878.27500002</v>
      </c>
      <c r="AV13" s="47">
        <f t="shared" si="16"/>
        <v>382815352.7568</v>
      </c>
      <c r="AW13" s="47">
        <f t="shared" si="16"/>
        <v>25300000</v>
      </c>
      <c r="AX13" s="47">
        <f t="shared" si="16"/>
        <v>529480231.03179997</v>
      </c>
      <c r="AY13" s="47">
        <f t="shared" si="16"/>
        <v>254031678.24060002</v>
      </c>
      <c r="AZ13" s="47">
        <f t="shared" si="16"/>
        <v>0</v>
      </c>
      <c r="BA13" s="47">
        <f t="shared" si="16"/>
        <v>0</v>
      </c>
      <c r="BB13" s="47">
        <f t="shared" si="16"/>
        <v>0</v>
      </c>
      <c r="BC13" s="47">
        <f t="shared" si="16"/>
        <v>0</v>
      </c>
      <c r="BD13" s="47">
        <f t="shared" si="16"/>
        <v>0</v>
      </c>
      <c r="BE13" s="47">
        <f t="shared" si="16"/>
        <v>19613430.014400002</v>
      </c>
      <c r="BF13" s="47">
        <f>SUM(BF14:BF23)</f>
        <v>-255835122.77679998</v>
      </c>
      <c r="BH13" s="102"/>
      <c r="BJ13" s="102"/>
      <c r="BK13" s="102"/>
    </row>
    <row r="14" spans="1:63" ht="47.25" customHeight="1">
      <c r="B14" s="39"/>
      <c r="C14" s="60"/>
      <c r="D14" s="241" t="str">
        <f>'Incremental_Cost Year 1'!D34</f>
        <v>03140 Policia e Shtetit (16), 01110 Planifikimi, Menaxhimi dhe Administrimi (16)</v>
      </c>
      <c r="E14" s="241" t="str">
        <f>'Incremental_Cost Year 1'!E34</f>
        <v>2.1. Menaxhimi në kufi (tokësor dhe detar)</v>
      </c>
      <c r="F14" s="240">
        <f>'Incremental_Cost Year 1'!F34</f>
        <v>2026</v>
      </c>
      <c r="G14" s="240">
        <f>'Incremental_Cost Year 1'!G34</f>
        <v>2026</v>
      </c>
      <c r="H14" s="46">
        <f>'Incremental_Cost Year 1'!AQ34</f>
        <v>28244521.725000001</v>
      </c>
      <c r="I14" s="46">
        <f>'Incremental_Cost Year 1'!AR34</f>
        <v>3825000</v>
      </c>
      <c r="J14" s="46">
        <f>'Incremental_Cost Year 1'!AS34</f>
        <v>8050000</v>
      </c>
      <c r="K14" s="46">
        <f>'Incremental_Cost Year 1'!AT34</f>
        <v>40119521.725000001</v>
      </c>
      <c r="L14" s="46">
        <f>'Incremental_Cost Year 1'!AU34</f>
        <v>31694521.725000001</v>
      </c>
      <c r="M14" s="46">
        <f>'Incremental_Cost Year 1'!AV34</f>
        <v>0</v>
      </c>
      <c r="N14" s="46">
        <f>'Incremental_Cost Year 1'!AW34</f>
        <v>0</v>
      </c>
      <c r="O14" s="46">
        <f>'Incremental_Cost Year 1'!AX34</f>
        <v>0</v>
      </c>
      <c r="P14" s="46">
        <f>'Incremental_Cost Year 1'!AY34</f>
        <v>0</v>
      </c>
      <c r="Q14" s="46">
        <f>'Incremental_Cost Year 1'!AZ34</f>
        <v>0</v>
      </c>
      <c r="R14" s="46">
        <f>'Incremental_Cost Year 1'!BA34</f>
        <v>705000</v>
      </c>
      <c r="S14" s="46">
        <f t="shared" ref="S14:S34" si="17">SUM(L14:R14)-K14</f>
        <v>-7720000</v>
      </c>
      <c r="T14" s="269"/>
      <c r="U14" s="46">
        <f>'Incremental_Cost Year 2'!AQ34</f>
        <v>28244521.725000001</v>
      </c>
      <c r="V14" s="46">
        <f>'Incremental_Cost Year 2'!AR34</f>
        <v>3825000</v>
      </c>
      <c r="W14" s="46">
        <f>'Incremental_Cost Year 2'!AS34</f>
        <v>0</v>
      </c>
      <c r="X14" s="46">
        <f>'Incremental_Cost Year 2'!AT34</f>
        <v>32069521.725000001</v>
      </c>
      <c r="Y14" s="46">
        <f>'Incremental_Cost Year 2'!AU34</f>
        <v>28244521.725000001</v>
      </c>
      <c r="Z14" s="46">
        <f>'Incremental_Cost Year 2'!AV34</f>
        <v>0</v>
      </c>
      <c r="AA14" s="46">
        <f>'Incremental_Cost Year 2'!AW34</f>
        <v>0</v>
      </c>
      <c r="AB14" s="46">
        <f>'Incremental_Cost Year 2'!AX34</f>
        <v>0</v>
      </c>
      <c r="AC14" s="46">
        <f>'Incremental_Cost Year 2'!AY34</f>
        <v>0</v>
      </c>
      <c r="AD14" s="46">
        <f>'Incremental_Cost Year 2'!AZ34</f>
        <v>0</v>
      </c>
      <c r="AE14" s="46">
        <f>'Incremental_Cost Year 2'!BA34</f>
        <v>705000</v>
      </c>
      <c r="AF14" s="46">
        <f t="shared" ref="AF14:AF34" si="18">SUM(Y14:AE14)-X14</f>
        <v>-3120000</v>
      </c>
      <c r="AG14" s="269"/>
      <c r="AH14" s="46">
        <f>'Incremental_Cost Year 3'!AQ34</f>
        <v>28244521.725000001</v>
      </c>
      <c r="AI14" s="46">
        <f>'Incremental_Cost Year 3'!AR34</f>
        <v>3825000</v>
      </c>
      <c r="AJ14" s="46">
        <f>'Incremental_Cost Year 3'!AS34</f>
        <v>0</v>
      </c>
      <c r="AK14" s="46">
        <f>'Incremental_Cost Year 3'!AT34</f>
        <v>32069521.725000001</v>
      </c>
      <c r="AL14" s="46">
        <f>'Incremental_Cost Year 3'!AU34</f>
        <v>28244521.725000001</v>
      </c>
      <c r="AM14" s="46">
        <f>'Incremental_Cost Year 3'!AV34</f>
        <v>0</v>
      </c>
      <c r="AN14" s="46">
        <f>'Incremental_Cost Year 3'!AW34</f>
        <v>0</v>
      </c>
      <c r="AO14" s="46">
        <f>'Incremental_Cost Year 3'!AX34</f>
        <v>0</v>
      </c>
      <c r="AP14" s="46">
        <f>'Incremental_Cost Year 3'!AY34</f>
        <v>0</v>
      </c>
      <c r="AQ14" s="46">
        <f>'Incremental_Cost Year 3'!AZ34</f>
        <v>0</v>
      </c>
      <c r="AR14" s="46">
        <f>'Incremental_Cost Year 3'!BA34</f>
        <v>705000</v>
      </c>
      <c r="AS14" s="46">
        <f>SUM(AL14:AR14)-AK14</f>
        <v>-3120000</v>
      </c>
      <c r="AT14" s="269"/>
      <c r="AU14" s="46">
        <f t="shared" ref="AU14:AU23" si="19">H14+U14+AH14</f>
        <v>84733565.175000012</v>
      </c>
      <c r="AV14" s="46">
        <f t="shared" ref="AV14:BE23" si="20">I14+V14+AI14</f>
        <v>11475000</v>
      </c>
      <c r="AW14" s="46">
        <f t="shared" si="20"/>
        <v>8050000</v>
      </c>
      <c r="AX14" s="46">
        <f t="shared" si="20"/>
        <v>104258565.17500001</v>
      </c>
      <c r="AY14" s="46">
        <f t="shared" si="20"/>
        <v>88183565.175000012</v>
      </c>
      <c r="AZ14" s="46">
        <f t="shared" si="20"/>
        <v>0</v>
      </c>
      <c r="BA14" s="46">
        <f t="shared" si="20"/>
        <v>0</v>
      </c>
      <c r="BB14" s="46">
        <f t="shared" si="20"/>
        <v>0</v>
      </c>
      <c r="BC14" s="46">
        <f t="shared" si="20"/>
        <v>0</v>
      </c>
      <c r="BD14" s="46">
        <f t="shared" si="20"/>
        <v>0</v>
      </c>
      <c r="BE14" s="46">
        <f t="shared" si="20"/>
        <v>2115000</v>
      </c>
      <c r="BF14" s="46">
        <f t="shared" ref="BF14:BF34" si="21">SUM(AY14:BE14)-AX14</f>
        <v>-13960000</v>
      </c>
      <c r="BH14" s="102"/>
      <c r="BJ14" s="102"/>
      <c r="BK14" s="102"/>
    </row>
    <row r="15" spans="1:63" ht="47.25" customHeight="1">
      <c r="B15" s="39"/>
      <c r="C15" s="60"/>
      <c r="D15" s="241" t="str">
        <f>'Incremental_Cost Year 1'!D36</f>
        <v>03140 Policia e Shtetit (16)</v>
      </c>
      <c r="E15" s="241" t="str">
        <f>'Incremental_Cost Year 1'!E36</f>
        <v>2.2. Transporti</v>
      </c>
      <c r="F15" s="240">
        <f>'Incremental_Cost Year 1'!F36</f>
        <v>2026</v>
      </c>
      <c r="G15" s="240">
        <f>'Incremental_Cost Year 1'!G36</f>
        <v>2028</v>
      </c>
      <c r="H15" s="46">
        <f>'Incremental_Cost Year 1'!AQ36</f>
        <v>5221041.3</v>
      </c>
      <c r="I15" s="46">
        <f>'Incremental_Cost Year 1'!AR36</f>
        <v>48546000</v>
      </c>
      <c r="J15" s="46">
        <f>'Incremental_Cost Year 1'!AS36</f>
        <v>0</v>
      </c>
      <c r="K15" s="46">
        <f>'Incremental_Cost Year 1'!AT36</f>
        <v>53767041.299999997</v>
      </c>
      <c r="L15" s="46">
        <f>'Incremental_Cost Year 1'!AU36</f>
        <v>15930000</v>
      </c>
      <c r="M15" s="46">
        <f>'Incremental_Cost Year 1'!AV36</f>
        <v>0</v>
      </c>
      <c r="N15" s="46">
        <f>'Incremental_Cost Year 1'!AW36</f>
        <v>0</v>
      </c>
      <c r="O15" s="46">
        <f>'Incremental_Cost Year 1'!AX36</f>
        <v>0</v>
      </c>
      <c r="P15" s="46">
        <f>'Incremental_Cost Year 1'!AY36</f>
        <v>0</v>
      </c>
      <c r="Q15" s="46">
        <f>'Incremental_Cost Year 1'!AZ36</f>
        <v>0</v>
      </c>
      <c r="R15" s="46">
        <f>'Incremental_Cost Year 1'!BA36</f>
        <v>0</v>
      </c>
      <c r="S15" s="46">
        <f t="shared" si="17"/>
        <v>-37837041.299999997</v>
      </c>
      <c r="T15" s="269"/>
      <c r="U15" s="46">
        <f>'Incremental_Cost Year 2'!AQ36</f>
        <v>5221041.3</v>
      </c>
      <c r="V15" s="46">
        <f>'Incremental_Cost Year 2'!AR36</f>
        <v>48546000</v>
      </c>
      <c r="W15" s="46">
        <f>'Incremental_Cost Year 2'!AS36</f>
        <v>0</v>
      </c>
      <c r="X15" s="46">
        <f>'Incremental_Cost Year 2'!AT36</f>
        <v>53767041.299999997</v>
      </c>
      <c r="Y15" s="46">
        <f>'Incremental_Cost Year 2'!AU36</f>
        <v>15930000</v>
      </c>
      <c r="Z15" s="46">
        <f>'Incremental_Cost Year 2'!AV36</f>
        <v>0</v>
      </c>
      <c r="AA15" s="46">
        <f>'Incremental_Cost Year 2'!AW36</f>
        <v>0</v>
      </c>
      <c r="AB15" s="46">
        <f>'Incremental_Cost Year 2'!AX36</f>
        <v>0</v>
      </c>
      <c r="AC15" s="46">
        <f>'Incremental_Cost Year 2'!AY36</f>
        <v>0</v>
      </c>
      <c r="AD15" s="46">
        <f>'Incremental_Cost Year 2'!AZ36</f>
        <v>0</v>
      </c>
      <c r="AE15" s="46">
        <f>'Incremental_Cost Year 2'!BA36</f>
        <v>0</v>
      </c>
      <c r="AF15" s="46">
        <f t="shared" si="18"/>
        <v>-37837041.299999997</v>
      </c>
      <c r="AG15" s="269"/>
      <c r="AH15" s="46">
        <f>'Incremental_Cost Year 3'!AQ36</f>
        <v>5221041.3</v>
      </c>
      <c r="AI15" s="46">
        <f>'Incremental_Cost Year 3'!AR36</f>
        <v>48546000</v>
      </c>
      <c r="AJ15" s="46">
        <f>'Incremental_Cost Year 3'!AS36</f>
        <v>0</v>
      </c>
      <c r="AK15" s="46">
        <f>'Incremental_Cost Year 3'!AT36</f>
        <v>53767041.299999997</v>
      </c>
      <c r="AL15" s="46">
        <f>'Incremental_Cost Year 3'!AU36</f>
        <v>15930000</v>
      </c>
      <c r="AM15" s="46">
        <f>'Incremental_Cost Year 3'!AV36</f>
        <v>0</v>
      </c>
      <c r="AN15" s="46">
        <f>'Incremental_Cost Year 3'!AW36</f>
        <v>0</v>
      </c>
      <c r="AO15" s="46">
        <f>'Incremental_Cost Year 3'!AX36</f>
        <v>0</v>
      </c>
      <c r="AP15" s="46">
        <f>'Incremental_Cost Year 3'!AY36</f>
        <v>0</v>
      </c>
      <c r="AQ15" s="46">
        <f>'Incremental_Cost Year 3'!AZ36</f>
        <v>0</v>
      </c>
      <c r="AR15" s="46">
        <f>'Incremental_Cost Year 3'!BA36</f>
        <v>0</v>
      </c>
      <c r="AS15" s="46">
        <f t="shared" ref="AS15:AS34" si="22">SUM(AL15:AR15)-AK15</f>
        <v>-37837041.299999997</v>
      </c>
      <c r="AT15" s="269"/>
      <c r="AU15" s="46">
        <f t="shared" si="19"/>
        <v>15663123.899999999</v>
      </c>
      <c r="AV15" s="46">
        <f t="shared" si="20"/>
        <v>145638000</v>
      </c>
      <c r="AW15" s="46">
        <f t="shared" si="20"/>
        <v>0</v>
      </c>
      <c r="AX15" s="46">
        <f t="shared" si="20"/>
        <v>161301123.89999998</v>
      </c>
      <c r="AY15" s="46">
        <f t="shared" si="20"/>
        <v>47790000</v>
      </c>
      <c r="AZ15" s="46">
        <f t="shared" si="20"/>
        <v>0</v>
      </c>
      <c r="BA15" s="46">
        <f t="shared" si="20"/>
        <v>0</v>
      </c>
      <c r="BB15" s="46">
        <f t="shared" si="20"/>
        <v>0</v>
      </c>
      <c r="BC15" s="46">
        <f t="shared" si="20"/>
        <v>0</v>
      </c>
      <c r="BD15" s="46">
        <f t="shared" si="20"/>
        <v>0</v>
      </c>
      <c r="BE15" s="46">
        <f t="shared" si="20"/>
        <v>0</v>
      </c>
      <c r="BF15" s="46">
        <f t="shared" si="21"/>
        <v>-113511123.89999998</v>
      </c>
      <c r="BH15" s="102"/>
      <c r="BJ15" s="102"/>
      <c r="BK15" s="102"/>
    </row>
    <row r="16" spans="1:63" ht="47.25" customHeight="1">
      <c r="B16" s="39"/>
      <c r="C16" s="60"/>
      <c r="D16" s="241" t="str">
        <f>'Incremental_Cost Year 1'!D38</f>
        <v>03140 Policia e Shtetit (16)</v>
      </c>
      <c r="E16" s="241" t="str">
        <f>'Incremental_Cost Year 1'!E38</f>
        <v>2.3. Ushqim &amp; Higjienë</v>
      </c>
      <c r="F16" s="240">
        <f>'Incremental_Cost Year 1'!F38</f>
        <v>2026</v>
      </c>
      <c r="G16" s="240">
        <f>'Incremental_Cost Year 1'!G38</f>
        <v>2028</v>
      </c>
      <c r="H16" s="46">
        <f>'Incremental_Cost Year 1'!AQ38</f>
        <v>0</v>
      </c>
      <c r="I16" s="46">
        <f>'Incremental_Cost Year 1'!AR38</f>
        <v>53664000</v>
      </c>
      <c r="J16" s="46">
        <f>'Incremental_Cost Year 1'!AS38</f>
        <v>0</v>
      </c>
      <c r="K16" s="46">
        <f>'Incremental_Cost Year 1'!AT38</f>
        <v>53664000</v>
      </c>
      <c r="L16" s="46">
        <f>'Incremental_Cost Year 1'!AU38</f>
        <v>26832000</v>
      </c>
      <c r="M16" s="46">
        <f>'Incremental_Cost Year 1'!AV38</f>
        <v>0</v>
      </c>
      <c r="N16" s="46">
        <f>'Incremental_Cost Year 1'!AW38</f>
        <v>0</v>
      </c>
      <c r="O16" s="46">
        <f>'Incremental_Cost Year 1'!AX38</f>
        <v>0</v>
      </c>
      <c r="P16" s="46">
        <f>'Incremental_Cost Year 1'!AY38</f>
        <v>0</v>
      </c>
      <c r="Q16" s="46">
        <f>'Incremental_Cost Year 1'!AZ38</f>
        <v>0</v>
      </c>
      <c r="R16" s="46">
        <f>'Incremental_Cost Year 1'!BA38</f>
        <v>0</v>
      </c>
      <c r="S16" s="46">
        <f t="shared" si="17"/>
        <v>-26832000</v>
      </c>
      <c r="T16" s="269"/>
      <c r="U16" s="46">
        <f>'Incremental_Cost Year 2'!AQ38</f>
        <v>0</v>
      </c>
      <c r="V16" s="46">
        <f>'Incremental_Cost Year 2'!AR38</f>
        <v>53664000</v>
      </c>
      <c r="W16" s="46">
        <f>'Incremental_Cost Year 2'!AS38</f>
        <v>0</v>
      </c>
      <c r="X16" s="46">
        <f>'Incremental_Cost Year 2'!AT38</f>
        <v>53664000</v>
      </c>
      <c r="Y16" s="46">
        <f>'Incremental_Cost Year 2'!AU38</f>
        <v>26832000</v>
      </c>
      <c r="Z16" s="46">
        <f>'Incremental_Cost Year 2'!AV38</f>
        <v>0</v>
      </c>
      <c r="AA16" s="46">
        <f>'Incremental_Cost Year 2'!AW38</f>
        <v>0</v>
      </c>
      <c r="AB16" s="46">
        <f>'Incremental_Cost Year 2'!AX38</f>
        <v>0</v>
      </c>
      <c r="AC16" s="46">
        <f>'Incremental_Cost Year 2'!AY38</f>
        <v>0</v>
      </c>
      <c r="AD16" s="46">
        <f>'Incremental_Cost Year 2'!AZ38</f>
        <v>0</v>
      </c>
      <c r="AE16" s="46">
        <f>'Incremental_Cost Year 2'!BA38</f>
        <v>0</v>
      </c>
      <c r="AF16" s="46">
        <f t="shared" si="18"/>
        <v>-26832000</v>
      </c>
      <c r="AG16" s="269"/>
      <c r="AH16" s="46">
        <f>'Incremental_Cost Year 3'!AQ38</f>
        <v>0</v>
      </c>
      <c r="AI16" s="46">
        <f>'Incremental_Cost Year 3'!AR38</f>
        <v>53664000</v>
      </c>
      <c r="AJ16" s="46">
        <f>'Incremental_Cost Year 3'!AS38</f>
        <v>0</v>
      </c>
      <c r="AK16" s="46">
        <f>'Incremental_Cost Year 3'!AT38</f>
        <v>53664000</v>
      </c>
      <c r="AL16" s="46">
        <f>'Incremental_Cost Year 3'!AU38</f>
        <v>26832000</v>
      </c>
      <c r="AM16" s="46">
        <f>'Incremental_Cost Year 3'!AV38</f>
        <v>0</v>
      </c>
      <c r="AN16" s="46">
        <f>'Incremental_Cost Year 3'!AW38</f>
        <v>0</v>
      </c>
      <c r="AO16" s="46">
        <f>'Incremental_Cost Year 3'!AX38</f>
        <v>0</v>
      </c>
      <c r="AP16" s="46">
        <f>'Incremental_Cost Year 3'!AY38</f>
        <v>0</v>
      </c>
      <c r="AQ16" s="46">
        <f>'Incremental_Cost Year 3'!AZ38</f>
        <v>0</v>
      </c>
      <c r="AR16" s="46">
        <f>'Incremental_Cost Year 3'!BA38</f>
        <v>0</v>
      </c>
      <c r="AS16" s="46">
        <f t="shared" si="22"/>
        <v>-26832000</v>
      </c>
      <c r="AT16" s="269"/>
      <c r="AU16" s="46">
        <f t="shared" si="19"/>
        <v>0</v>
      </c>
      <c r="AV16" s="46">
        <f t="shared" si="20"/>
        <v>160992000</v>
      </c>
      <c r="AW16" s="46">
        <f t="shared" si="20"/>
        <v>0</v>
      </c>
      <c r="AX16" s="46">
        <f t="shared" si="20"/>
        <v>160992000</v>
      </c>
      <c r="AY16" s="46">
        <f t="shared" si="20"/>
        <v>80496000</v>
      </c>
      <c r="AZ16" s="46">
        <f t="shared" si="20"/>
        <v>0</v>
      </c>
      <c r="BA16" s="46">
        <f t="shared" si="20"/>
        <v>0</v>
      </c>
      <c r="BB16" s="46">
        <f t="shared" si="20"/>
        <v>0</v>
      </c>
      <c r="BC16" s="46">
        <f t="shared" si="20"/>
        <v>0</v>
      </c>
      <c r="BD16" s="46">
        <f t="shared" si="20"/>
        <v>0</v>
      </c>
      <c r="BE16" s="46">
        <f t="shared" si="20"/>
        <v>0</v>
      </c>
      <c r="BF16" s="46">
        <f t="shared" si="21"/>
        <v>-80496000</v>
      </c>
      <c r="BH16" s="102"/>
      <c r="BJ16" s="102"/>
      <c r="BK16" s="102"/>
    </row>
    <row r="17" spans="1:63" ht="47.25" customHeight="1">
      <c r="B17" s="39"/>
      <c r="C17" s="60"/>
      <c r="D17" s="241" t="str">
        <f>'Incremental_Cost Year 1'!D40</f>
        <v>10430 Përkujdesja Sociale (13)/Bashki</v>
      </c>
      <c r="E17" s="241" t="str">
        <f>'Incremental_Cost Year 1'!E40</f>
        <v>2.4. Mbrojtje Sociale</v>
      </c>
      <c r="F17" s="240">
        <f>'Incremental_Cost Year 1'!F40</f>
        <v>2026</v>
      </c>
      <c r="G17" s="240">
        <f>'Incremental_Cost Year 1'!G40</f>
        <v>2028</v>
      </c>
      <c r="H17" s="46">
        <f>'Incremental_Cost Year 1'!AQ40</f>
        <v>4176833.04</v>
      </c>
      <c r="I17" s="46">
        <f>'Incremental_Cost Year 1'!AR40</f>
        <v>501219.96480000002</v>
      </c>
      <c r="J17" s="46">
        <f>'Incremental_Cost Year 1'!AS40</f>
        <v>0</v>
      </c>
      <c r="K17" s="46">
        <f>'Incremental_Cost Year 1'!AT40</f>
        <v>4678053.0048000002</v>
      </c>
      <c r="L17" s="46">
        <f>'Incremental_Cost Year 1'!AU40</f>
        <v>0</v>
      </c>
      <c r="M17" s="46">
        <f>'Incremental_Cost Year 1'!AV40</f>
        <v>0</v>
      </c>
      <c r="N17" s="46">
        <f>'Incremental_Cost Year 1'!AW40</f>
        <v>0</v>
      </c>
      <c r="O17" s="46">
        <f>'Incremental_Cost Year 1'!AX40</f>
        <v>0</v>
      </c>
      <c r="P17" s="46">
        <f>'Incremental_Cost Year 1'!AY40</f>
        <v>0</v>
      </c>
      <c r="Q17" s="46">
        <f>'Incremental_Cost Year 1'!AZ40</f>
        <v>0</v>
      </c>
      <c r="R17" s="46">
        <f>'Incremental_Cost Year 1'!BA40</f>
        <v>4678053.0048000002</v>
      </c>
      <c r="S17" s="46">
        <f t="shared" si="17"/>
        <v>0</v>
      </c>
      <c r="T17" s="269"/>
      <c r="U17" s="46">
        <f>'Incremental_Cost Year 2'!AQ40</f>
        <v>4176833.04</v>
      </c>
      <c r="V17" s="46">
        <f>'Incremental_Cost Year 2'!AR40</f>
        <v>501219.96480000002</v>
      </c>
      <c r="W17" s="46">
        <f>'Incremental_Cost Year 2'!AS40</f>
        <v>0</v>
      </c>
      <c r="X17" s="46">
        <f>'Incremental_Cost Year 2'!AT40</f>
        <v>4678053.0048000002</v>
      </c>
      <c r="Y17" s="46">
        <f>'Incremental_Cost Year 2'!AU40</f>
        <v>0</v>
      </c>
      <c r="Z17" s="46">
        <f>'Incremental_Cost Year 2'!AV40</f>
        <v>0</v>
      </c>
      <c r="AA17" s="46">
        <f>'Incremental_Cost Year 2'!AW40</f>
        <v>0</v>
      </c>
      <c r="AB17" s="46">
        <f>'Incremental_Cost Year 2'!AX40</f>
        <v>0</v>
      </c>
      <c r="AC17" s="46">
        <f>'Incremental_Cost Year 2'!AY40</f>
        <v>0</v>
      </c>
      <c r="AD17" s="46">
        <f>'Incremental_Cost Year 2'!AZ40</f>
        <v>0</v>
      </c>
      <c r="AE17" s="46">
        <f>'Incremental_Cost Year 2'!BA40</f>
        <v>4678053.0048000002</v>
      </c>
      <c r="AF17" s="46">
        <f t="shared" si="18"/>
        <v>0</v>
      </c>
      <c r="AG17" s="269"/>
      <c r="AH17" s="46">
        <f>'Incremental_Cost Year 3'!AQ40</f>
        <v>4176833.04</v>
      </c>
      <c r="AI17" s="46">
        <f>'Incremental_Cost Year 3'!AR40</f>
        <v>501219.96480000002</v>
      </c>
      <c r="AJ17" s="46">
        <f>'Incremental_Cost Year 3'!AS40</f>
        <v>0</v>
      </c>
      <c r="AK17" s="46">
        <f>'Incremental_Cost Year 3'!AT40</f>
        <v>4678053.0048000002</v>
      </c>
      <c r="AL17" s="46">
        <f>'Incremental_Cost Year 3'!AU40</f>
        <v>0</v>
      </c>
      <c r="AM17" s="46">
        <f>'Incremental_Cost Year 3'!AV40</f>
        <v>0</v>
      </c>
      <c r="AN17" s="46">
        <f>'Incremental_Cost Year 3'!AW40</f>
        <v>0</v>
      </c>
      <c r="AO17" s="46">
        <f>'Incremental_Cost Year 3'!AX40</f>
        <v>0</v>
      </c>
      <c r="AP17" s="46">
        <f>'Incremental_Cost Year 3'!AY40</f>
        <v>0</v>
      </c>
      <c r="AQ17" s="46">
        <f>'Incremental_Cost Year 3'!AZ40</f>
        <v>0</v>
      </c>
      <c r="AR17" s="46">
        <f>'Incremental_Cost Year 3'!BA40</f>
        <v>4678053.0048000002</v>
      </c>
      <c r="AS17" s="46">
        <f t="shared" si="22"/>
        <v>0</v>
      </c>
      <c r="AT17" s="269"/>
      <c r="AU17" s="46">
        <f t="shared" si="19"/>
        <v>12530499.120000001</v>
      </c>
      <c r="AV17" s="46">
        <f t="shared" si="20"/>
        <v>1503659.8944000001</v>
      </c>
      <c r="AW17" s="46">
        <f t="shared" si="20"/>
        <v>0</v>
      </c>
      <c r="AX17" s="46">
        <f t="shared" si="20"/>
        <v>14034159.014400002</v>
      </c>
      <c r="AY17" s="46">
        <f t="shared" si="20"/>
        <v>0</v>
      </c>
      <c r="AZ17" s="46">
        <f t="shared" si="20"/>
        <v>0</v>
      </c>
      <c r="BA17" s="46">
        <f t="shared" si="20"/>
        <v>0</v>
      </c>
      <c r="BB17" s="46">
        <f t="shared" si="20"/>
        <v>0</v>
      </c>
      <c r="BC17" s="46">
        <f t="shared" si="20"/>
        <v>0</v>
      </c>
      <c r="BD17" s="46">
        <f t="shared" si="20"/>
        <v>0</v>
      </c>
      <c r="BE17" s="46">
        <f t="shared" si="20"/>
        <v>14034159.014400002</v>
      </c>
      <c r="BF17" s="46">
        <f t="shared" si="21"/>
        <v>0</v>
      </c>
      <c r="BH17" s="102"/>
      <c r="BJ17" s="102"/>
      <c r="BK17" s="102"/>
    </row>
    <row r="18" spans="1:63" ht="47.25" customHeight="1">
      <c r="B18" s="39"/>
      <c r="C18" s="60"/>
      <c r="D18" s="339" t="str">
        <f>'Incremental_Cost Year 1'!D43</f>
        <v>Prefektura/Bashki</v>
      </c>
      <c r="E18" s="339" t="str">
        <f>'Incremental_Cost Year 1'!E43</f>
        <v xml:space="preserve">2.5. Akomodim ne qendrat e përkohshme ne kufi </v>
      </c>
      <c r="F18" s="240">
        <f>'Incremental_Cost Year 1'!F43</f>
        <v>2026</v>
      </c>
      <c r="G18" s="240">
        <f>'Incremental_Cost Year 1'!G43</f>
        <v>2028</v>
      </c>
      <c r="H18" s="46">
        <f>'Incremental_Cost Year 1'!AQ43</f>
        <v>522104.13</v>
      </c>
      <c r="I18" s="46">
        <f>'Incremental_Cost Year 1'!AR43</f>
        <v>20474652.4956</v>
      </c>
      <c r="J18" s="46">
        <f>'Incremental_Cost Year 1'!AS43</f>
        <v>5750000</v>
      </c>
      <c r="K18" s="46">
        <f>'Incremental_Cost Year 1'!AT43</f>
        <v>26746756.625599999</v>
      </c>
      <c r="L18" s="46">
        <f>'Incremental_Cost Year 1'!AU43</f>
        <v>10206000</v>
      </c>
      <c r="M18" s="46">
        <f>'Incremental_Cost Year 1'!AV43</f>
        <v>0</v>
      </c>
      <c r="N18" s="46">
        <f>'Incremental_Cost Year 1'!AW43</f>
        <v>0</v>
      </c>
      <c r="O18" s="46">
        <f>'Incremental_Cost Year 1'!AX43</f>
        <v>0</v>
      </c>
      <c r="P18" s="46">
        <f>'Incremental_Cost Year 1'!AY43</f>
        <v>0</v>
      </c>
      <c r="Q18" s="46">
        <f>'Incremental_Cost Year 1'!AZ43</f>
        <v>0</v>
      </c>
      <c r="R18" s="46">
        <f>'Incremental_Cost Year 1'!BA43</f>
        <v>584757</v>
      </c>
      <c r="S18" s="46">
        <f t="shared" si="17"/>
        <v>-15955999.625599999</v>
      </c>
      <c r="T18" s="269"/>
      <c r="U18" s="46">
        <f>'Incremental_Cost Year 2'!AQ43</f>
        <v>522104.13</v>
      </c>
      <c r="V18" s="46">
        <f>'Incremental_Cost Year 2'!AR43</f>
        <v>20474652.4956</v>
      </c>
      <c r="W18" s="46">
        <f>'Incremental_Cost Year 2'!AS43</f>
        <v>5750000</v>
      </c>
      <c r="X18" s="46">
        <f>'Incremental_Cost Year 2'!AT43</f>
        <v>26746756.625599999</v>
      </c>
      <c r="Y18" s="46">
        <f>'Incremental_Cost Year 2'!AU43</f>
        <v>10206000</v>
      </c>
      <c r="Z18" s="46">
        <f>'Incremental_Cost Year 2'!AV43</f>
        <v>0</v>
      </c>
      <c r="AA18" s="46">
        <f>'Incremental_Cost Year 2'!AW43</f>
        <v>0</v>
      </c>
      <c r="AB18" s="46">
        <f>'Incremental_Cost Year 2'!AX43</f>
        <v>0</v>
      </c>
      <c r="AC18" s="46">
        <f>'Incremental_Cost Year 2'!AY43</f>
        <v>0</v>
      </c>
      <c r="AD18" s="46">
        <f>'Incremental_Cost Year 2'!AZ43</f>
        <v>0</v>
      </c>
      <c r="AE18" s="46">
        <f>'Incremental_Cost Year 2'!BA43</f>
        <v>584757</v>
      </c>
      <c r="AF18" s="46">
        <f t="shared" si="18"/>
        <v>-15955999.625599999</v>
      </c>
      <c r="AG18" s="269"/>
      <c r="AH18" s="46">
        <f>'Incremental_Cost Year 3'!AQ43</f>
        <v>522104.13</v>
      </c>
      <c r="AI18" s="46">
        <f>'Incremental_Cost Year 3'!AR43</f>
        <v>20474652.4956</v>
      </c>
      <c r="AJ18" s="46">
        <f>'Incremental_Cost Year 3'!AS43</f>
        <v>5750000</v>
      </c>
      <c r="AK18" s="46">
        <f>'Incremental_Cost Year 3'!AT43</f>
        <v>26746756.625599999</v>
      </c>
      <c r="AL18" s="46">
        <f>'Incremental_Cost Year 3'!AU43</f>
        <v>10206000</v>
      </c>
      <c r="AM18" s="46">
        <f>'Incremental_Cost Year 3'!AV43</f>
        <v>0</v>
      </c>
      <c r="AN18" s="46">
        <f>'Incremental_Cost Year 3'!AW43</f>
        <v>0</v>
      </c>
      <c r="AO18" s="46">
        <f>'Incremental_Cost Year 3'!AX43</f>
        <v>0</v>
      </c>
      <c r="AP18" s="46">
        <f>'Incremental_Cost Year 3'!AY43</f>
        <v>0</v>
      </c>
      <c r="AQ18" s="46">
        <f>'Incremental_Cost Year 3'!AZ43</f>
        <v>0</v>
      </c>
      <c r="AR18" s="46">
        <f>'Incremental_Cost Year 3'!BA43</f>
        <v>584757</v>
      </c>
      <c r="AS18" s="46">
        <f t="shared" si="22"/>
        <v>-15955999.625599999</v>
      </c>
      <c r="AT18" s="269"/>
      <c r="AU18" s="46">
        <f t="shared" si="19"/>
        <v>1566312.3900000001</v>
      </c>
      <c r="AV18" s="46">
        <f t="shared" si="20"/>
        <v>61423957.4868</v>
      </c>
      <c r="AW18" s="46">
        <f t="shared" si="20"/>
        <v>17250000</v>
      </c>
      <c r="AX18" s="46">
        <f t="shared" si="20"/>
        <v>80240269.876800001</v>
      </c>
      <c r="AY18" s="46">
        <f t="shared" si="20"/>
        <v>30618000</v>
      </c>
      <c r="AZ18" s="46">
        <f t="shared" si="20"/>
        <v>0</v>
      </c>
      <c r="BA18" s="46">
        <f t="shared" si="20"/>
        <v>0</v>
      </c>
      <c r="BB18" s="46">
        <f t="shared" si="20"/>
        <v>0</v>
      </c>
      <c r="BC18" s="46">
        <f t="shared" si="20"/>
        <v>0</v>
      </c>
      <c r="BD18" s="46">
        <f t="shared" si="20"/>
        <v>0</v>
      </c>
      <c r="BE18" s="46">
        <f t="shared" si="20"/>
        <v>1754271</v>
      </c>
      <c r="BF18" s="46">
        <f t="shared" si="21"/>
        <v>-47867998.876800001</v>
      </c>
      <c r="BH18" s="102"/>
      <c r="BJ18" s="102"/>
      <c r="BK18" s="102"/>
    </row>
    <row r="19" spans="1:63" ht="47.25" customHeight="1">
      <c r="B19" s="39"/>
      <c r="C19" s="60"/>
      <c r="D19" s="339" t="str">
        <f>'Incremental_Cost Year 1'!D47</f>
        <v>01110 Planifikimi, Menaxhimi dhe Administrimi (16)</v>
      </c>
      <c r="E19" s="339" t="str">
        <f>'Incremental_Cost Year 1'!E47</f>
        <v xml:space="preserve">2.6. Procedura e azilit </v>
      </c>
      <c r="F19" s="240">
        <f>'Incremental_Cost Year 1'!F47</f>
        <v>2026</v>
      </c>
      <c r="G19" s="240">
        <f>'Incremental_Cost Year 1'!G47</f>
        <v>2028</v>
      </c>
      <c r="H19" s="46">
        <f>'Incremental_Cost Year 1'!AQ47</f>
        <v>0</v>
      </c>
      <c r="I19" s="46">
        <f>'Incremental_Cost Year 1'!AR47</f>
        <v>570000</v>
      </c>
      <c r="J19" s="46">
        <f>'Incremental_Cost Year 1'!AS47</f>
        <v>0</v>
      </c>
      <c r="K19" s="46">
        <f>'Incremental_Cost Year 1'!AT47</f>
        <v>570000</v>
      </c>
      <c r="L19" s="46">
        <f>'Incremental_Cost Year 1'!AU47</f>
        <v>0</v>
      </c>
      <c r="M19" s="46">
        <f>'Incremental_Cost Year 1'!AV47</f>
        <v>0</v>
      </c>
      <c r="N19" s="46">
        <f>'Incremental_Cost Year 1'!AW47</f>
        <v>0</v>
      </c>
      <c r="O19" s="46">
        <f>'Incremental_Cost Year 1'!AX47</f>
        <v>0</v>
      </c>
      <c r="P19" s="46">
        <f>'Incremental_Cost Year 1'!AY47</f>
        <v>0</v>
      </c>
      <c r="Q19" s="46">
        <f>'Incremental_Cost Year 1'!AZ47</f>
        <v>0</v>
      </c>
      <c r="R19" s="46">
        <f>'Incremental_Cost Year 1'!BA47</f>
        <v>570000</v>
      </c>
      <c r="S19" s="46">
        <f t="shared" si="17"/>
        <v>0</v>
      </c>
      <c r="T19" s="269"/>
      <c r="U19" s="46">
        <f>'Incremental_Cost Year 2'!AQ47</f>
        <v>0</v>
      </c>
      <c r="V19" s="46">
        <f>'Incremental_Cost Year 2'!AR47</f>
        <v>570000</v>
      </c>
      <c r="W19" s="46">
        <f>'Incremental_Cost Year 2'!AS47</f>
        <v>0</v>
      </c>
      <c r="X19" s="46">
        <f>'Incremental_Cost Year 2'!AT47</f>
        <v>570000</v>
      </c>
      <c r="Y19" s="46">
        <f>'Incremental_Cost Year 2'!AU47</f>
        <v>0</v>
      </c>
      <c r="Z19" s="46">
        <f>'Incremental_Cost Year 2'!AV47</f>
        <v>0</v>
      </c>
      <c r="AA19" s="46">
        <f>'Incremental_Cost Year 2'!AW47</f>
        <v>0</v>
      </c>
      <c r="AB19" s="46">
        <f>'Incremental_Cost Year 2'!AX47</f>
        <v>0</v>
      </c>
      <c r="AC19" s="46">
        <f>'Incremental_Cost Year 2'!AY47</f>
        <v>0</v>
      </c>
      <c r="AD19" s="46">
        <f>'Incremental_Cost Year 2'!AZ47</f>
        <v>0</v>
      </c>
      <c r="AE19" s="46">
        <f>'Incremental_Cost Year 2'!BA47</f>
        <v>570000</v>
      </c>
      <c r="AF19" s="46">
        <f t="shared" si="18"/>
        <v>0</v>
      </c>
      <c r="AG19" s="269"/>
      <c r="AH19" s="46">
        <f>'Incremental_Cost Year 3'!AQ47</f>
        <v>0</v>
      </c>
      <c r="AI19" s="46">
        <f>'Incremental_Cost Year 3'!AR47</f>
        <v>570000</v>
      </c>
      <c r="AJ19" s="46">
        <f>'Incremental_Cost Year 3'!AS47</f>
        <v>0</v>
      </c>
      <c r="AK19" s="46">
        <f>'Incremental_Cost Year 3'!AT47</f>
        <v>570000</v>
      </c>
      <c r="AL19" s="46">
        <f>'Incremental_Cost Year 3'!AU47</f>
        <v>0</v>
      </c>
      <c r="AM19" s="46">
        <f>'Incremental_Cost Year 3'!AV47</f>
        <v>0</v>
      </c>
      <c r="AN19" s="46">
        <f>'Incremental_Cost Year 3'!AW47</f>
        <v>0</v>
      </c>
      <c r="AO19" s="46">
        <f>'Incremental_Cost Year 3'!AX47</f>
        <v>0</v>
      </c>
      <c r="AP19" s="46">
        <f>'Incremental_Cost Year 3'!AY47</f>
        <v>0</v>
      </c>
      <c r="AQ19" s="46">
        <f>'Incremental_Cost Year 3'!AZ47</f>
        <v>0</v>
      </c>
      <c r="AR19" s="46">
        <f>'Incremental_Cost Year 3'!BA47</f>
        <v>570000</v>
      </c>
      <c r="AS19" s="46">
        <f t="shared" si="22"/>
        <v>0</v>
      </c>
      <c r="AT19" s="269"/>
      <c r="AU19" s="46">
        <f t="shared" si="19"/>
        <v>0</v>
      </c>
      <c r="AV19" s="46">
        <f t="shared" si="20"/>
        <v>1710000</v>
      </c>
      <c r="AW19" s="46">
        <f t="shared" si="20"/>
        <v>0</v>
      </c>
      <c r="AX19" s="46">
        <f t="shared" si="20"/>
        <v>1710000</v>
      </c>
      <c r="AY19" s="46">
        <f t="shared" si="20"/>
        <v>0</v>
      </c>
      <c r="AZ19" s="46">
        <f t="shared" si="20"/>
        <v>0</v>
      </c>
      <c r="BA19" s="46">
        <f t="shared" si="20"/>
        <v>0</v>
      </c>
      <c r="BB19" s="46">
        <f t="shared" si="20"/>
        <v>0</v>
      </c>
      <c r="BC19" s="46">
        <f t="shared" si="20"/>
        <v>0</v>
      </c>
      <c r="BD19" s="46">
        <f t="shared" si="20"/>
        <v>0</v>
      </c>
      <c r="BE19" s="46">
        <f t="shared" si="20"/>
        <v>1710000</v>
      </c>
      <c r="BF19" s="46">
        <f t="shared" si="21"/>
        <v>0</v>
      </c>
      <c r="BH19" s="102"/>
      <c r="BJ19" s="102"/>
      <c r="BK19" s="102"/>
    </row>
    <row r="20" spans="1:63" ht="47.25" customHeight="1">
      <c r="B20" s="39"/>
      <c r="C20" s="60"/>
      <c r="D20" s="339" t="str">
        <f>'Incremental_Cost Year 1'!D50</f>
        <v>01110 Planifikimi, Menaxhimi dhe Administrimi (16)</v>
      </c>
      <c r="E20" s="339" t="str">
        <f>'Incremental_Cost Year 1'!E50</f>
        <v>2.7.  Koordinimi Ndërinstitucional</v>
      </c>
      <c r="F20" s="383">
        <f>'Incremental_Cost Year 1'!F50</f>
        <v>2026</v>
      </c>
      <c r="G20" s="240">
        <f>'Incremental_Cost Year 1'!G50</f>
        <v>2028</v>
      </c>
      <c r="H20" s="46">
        <f>'Incremental_Cost Year 1'!AQ50</f>
        <v>2290459.23</v>
      </c>
      <c r="I20" s="46">
        <f>'Incremental_Cost Year 1'!AR50</f>
        <v>24245.125200000002</v>
      </c>
      <c r="J20" s="46">
        <f>'Incremental_Cost Year 1'!AS50</f>
        <v>0</v>
      </c>
      <c r="K20" s="46">
        <f>'Incremental_Cost Year 1'!AT50</f>
        <v>2314704.3552000001</v>
      </c>
      <c r="L20" s="46">
        <f>'Incremental_Cost Year 1'!AU50</f>
        <v>2314704.3552000001</v>
      </c>
      <c r="M20" s="46">
        <f>'Incremental_Cost Year 1'!AV50</f>
        <v>0</v>
      </c>
      <c r="N20" s="46">
        <f>'Incremental_Cost Year 1'!AW50</f>
        <v>0</v>
      </c>
      <c r="O20" s="46">
        <f>'Incremental_Cost Year 1'!AX50</f>
        <v>0</v>
      </c>
      <c r="P20" s="46">
        <f>'Incremental_Cost Year 1'!AY50</f>
        <v>0</v>
      </c>
      <c r="Q20" s="46">
        <f>'Incremental_Cost Year 1'!AZ50</f>
        <v>0</v>
      </c>
      <c r="R20" s="46">
        <f>'Incremental_Cost Year 1'!BA50</f>
        <v>0</v>
      </c>
      <c r="S20" s="46">
        <f t="shared" si="17"/>
        <v>0</v>
      </c>
      <c r="T20" s="269"/>
      <c r="U20" s="46">
        <f>'Incremental_Cost Year 2'!AQ50</f>
        <v>2290459.23</v>
      </c>
      <c r="V20" s="46">
        <f>'Incremental_Cost Year 2'!AR50</f>
        <v>24245.125200000002</v>
      </c>
      <c r="W20" s="46">
        <f>'Incremental_Cost Year 2'!AS50</f>
        <v>0</v>
      </c>
      <c r="X20" s="46">
        <f>'Incremental_Cost Year 2'!AT50</f>
        <v>2314704.3552000001</v>
      </c>
      <c r="Y20" s="46">
        <f>'Incremental_Cost Year 2'!AU50</f>
        <v>2314704.3552000001</v>
      </c>
      <c r="Z20" s="46">
        <f>'Incremental_Cost Year 2'!AV50</f>
        <v>0</v>
      </c>
      <c r="AA20" s="46">
        <f>'Incremental_Cost Year 2'!AW50</f>
        <v>0</v>
      </c>
      <c r="AB20" s="46">
        <f>'Incremental_Cost Year 2'!AX50</f>
        <v>0</v>
      </c>
      <c r="AC20" s="46">
        <f>'Incremental_Cost Year 2'!AY50</f>
        <v>0</v>
      </c>
      <c r="AD20" s="46">
        <f>'Incremental_Cost Year 2'!AZ50</f>
        <v>0</v>
      </c>
      <c r="AE20" s="46">
        <f>'Incremental_Cost Year 2'!BA50</f>
        <v>0</v>
      </c>
      <c r="AF20" s="46">
        <f t="shared" si="18"/>
        <v>0</v>
      </c>
      <c r="AG20" s="269"/>
      <c r="AH20" s="46">
        <f>'Incremental_Cost Year 3'!AQ50</f>
        <v>2290459.23</v>
      </c>
      <c r="AI20" s="46">
        <f>'Incremental_Cost Year 3'!AR50</f>
        <v>24245.125200000002</v>
      </c>
      <c r="AJ20" s="46">
        <f>'Incremental_Cost Year 3'!AS50</f>
        <v>0</v>
      </c>
      <c r="AK20" s="46">
        <f>'Incremental_Cost Year 3'!AT50</f>
        <v>2314704.3552000001</v>
      </c>
      <c r="AL20" s="46">
        <f>'Incremental_Cost Year 3'!AU50</f>
        <v>2314704.3552000001</v>
      </c>
      <c r="AM20" s="46">
        <f>'Incremental_Cost Year 3'!AV50</f>
        <v>0</v>
      </c>
      <c r="AN20" s="46">
        <f>'Incremental_Cost Year 3'!AW50</f>
        <v>0</v>
      </c>
      <c r="AO20" s="46">
        <f>'Incremental_Cost Year 3'!AX50</f>
        <v>0</v>
      </c>
      <c r="AP20" s="46">
        <f>'Incremental_Cost Year 3'!AY50</f>
        <v>0</v>
      </c>
      <c r="AQ20" s="46">
        <f>'Incremental_Cost Year 3'!AZ50</f>
        <v>0</v>
      </c>
      <c r="AR20" s="46">
        <f>'Incremental_Cost Year 3'!BA50</f>
        <v>0</v>
      </c>
      <c r="AS20" s="46">
        <f t="shared" si="22"/>
        <v>0</v>
      </c>
      <c r="AT20" s="269"/>
      <c r="AU20" s="46">
        <f t="shared" si="19"/>
        <v>6871377.6899999995</v>
      </c>
      <c r="AV20" s="46">
        <f t="shared" si="20"/>
        <v>72735.375599999999</v>
      </c>
      <c r="AW20" s="46">
        <f t="shared" si="20"/>
        <v>0</v>
      </c>
      <c r="AX20" s="46">
        <f t="shared" si="20"/>
        <v>6944113.0656000003</v>
      </c>
      <c r="AY20" s="46">
        <f t="shared" si="20"/>
        <v>6944113.0656000003</v>
      </c>
      <c r="AZ20" s="46">
        <f t="shared" si="20"/>
        <v>0</v>
      </c>
      <c r="BA20" s="46">
        <f t="shared" si="20"/>
        <v>0</v>
      </c>
      <c r="BB20" s="46">
        <f t="shared" si="20"/>
        <v>0</v>
      </c>
      <c r="BC20" s="46">
        <f t="shared" si="20"/>
        <v>0</v>
      </c>
      <c r="BD20" s="46">
        <f t="shared" si="20"/>
        <v>0</v>
      </c>
      <c r="BE20" s="46">
        <f t="shared" si="20"/>
        <v>0</v>
      </c>
      <c r="BF20" s="46">
        <f t="shared" si="21"/>
        <v>0</v>
      </c>
      <c r="BH20" s="102"/>
      <c r="BJ20" s="102"/>
      <c r="BK20" s="102"/>
    </row>
    <row r="21" spans="1:63" ht="47.25" customHeight="1">
      <c r="B21" s="39"/>
      <c r="C21" s="60"/>
      <c r="D21" s="339" t="str">
        <f>'Incremental_Cost Year 1'!D52</f>
        <v>01110 Planifikimi, Menaxhimi dhe Administrimi (16)</v>
      </c>
      <c r="E21" s="339" t="str">
        <f>'Incremental_Cost Year 1'!E52</f>
        <v>2.8 Informacioni</v>
      </c>
      <c r="F21" s="383">
        <f>'Incremental_Cost Year 1'!F52</f>
        <v>2026</v>
      </c>
      <c r="G21" s="240">
        <f>'Incremental_Cost Year 1'!G52</f>
        <v>2028</v>
      </c>
      <c r="H21" s="46">
        <f>'Incremental_Cost Year 1'!AQ52</f>
        <v>0</v>
      </c>
      <c r="I21" s="46">
        <f>'Incremental_Cost Year 1'!AR52</f>
        <v>0</v>
      </c>
      <c r="J21" s="46">
        <f>'Incremental_Cost Year 1'!AS52</f>
        <v>0</v>
      </c>
      <c r="K21" s="46">
        <f>'Incremental_Cost Year 1'!AT52</f>
        <v>0</v>
      </c>
      <c r="L21" s="46">
        <f>'Incremental_Cost Year 1'!AU52</f>
        <v>0</v>
      </c>
      <c r="M21" s="46">
        <f>'Incremental_Cost Year 1'!AV52</f>
        <v>0</v>
      </c>
      <c r="N21" s="46">
        <f>'Incremental_Cost Year 1'!AW52</f>
        <v>0</v>
      </c>
      <c r="O21" s="46">
        <f>'Incremental_Cost Year 1'!AX52</f>
        <v>0</v>
      </c>
      <c r="P21" s="46">
        <f>'Incremental_Cost Year 1'!AY52</f>
        <v>0</v>
      </c>
      <c r="Q21" s="46">
        <f>'Incremental_Cost Year 1'!AZ52</f>
        <v>0</v>
      </c>
      <c r="R21" s="46">
        <f>'Incremental_Cost Year 1'!BA52</f>
        <v>0</v>
      </c>
      <c r="S21" s="46">
        <f t="shared" si="17"/>
        <v>0</v>
      </c>
      <c r="T21" s="269"/>
      <c r="U21" s="46">
        <f>'Incremental_Cost Year 2'!AQ52</f>
        <v>0</v>
      </c>
      <c r="V21" s="46">
        <f>'Incremental_Cost Year 2'!AR52</f>
        <v>0</v>
      </c>
      <c r="W21" s="46">
        <f>'Incremental_Cost Year 2'!AS52</f>
        <v>0</v>
      </c>
      <c r="X21" s="46">
        <f>'Incremental_Cost Year 2'!AT52</f>
        <v>0</v>
      </c>
      <c r="Y21" s="46">
        <f>'Incremental_Cost Year 2'!AU52</f>
        <v>0</v>
      </c>
      <c r="Z21" s="46">
        <f>'Incremental_Cost Year 2'!AV52</f>
        <v>0</v>
      </c>
      <c r="AA21" s="46">
        <f>'Incremental_Cost Year 2'!AW52</f>
        <v>0</v>
      </c>
      <c r="AB21" s="46">
        <f>'Incremental_Cost Year 2'!AX52</f>
        <v>0</v>
      </c>
      <c r="AC21" s="46">
        <f>'Incremental_Cost Year 2'!AY52</f>
        <v>0</v>
      </c>
      <c r="AD21" s="46">
        <f>'Incremental_Cost Year 2'!AZ52</f>
        <v>0</v>
      </c>
      <c r="AE21" s="46">
        <f>'Incremental_Cost Year 2'!BA52</f>
        <v>0</v>
      </c>
      <c r="AF21" s="46">
        <f t="shared" si="18"/>
        <v>0</v>
      </c>
      <c r="AG21" s="269"/>
      <c r="AH21" s="46">
        <f>'Incremental_Cost Year 3'!AQ52</f>
        <v>0</v>
      </c>
      <c r="AI21" s="46">
        <f>'Incremental_Cost Year 3'!AR52</f>
        <v>0</v>
      </c>
      <c r="AJ21" s="46">
        <f>'Incremental_Cost Year 3'!AS52</f>
        <v>0</v>
      </c>
      <c r="AK21" s="46">
        <f>'Incremental_Cost Year 3'!AT52</f>
        <v>0</v>
      </c>
      <c r="AL21" s="46">
        <f>'Incremental_Cost Year 3'!AU52</f>
        <v>0</v>
      </c>
      <c r="AM21" s="46">
        <f>'Incremental_Cost Year 3'!AV52</f>
        <v>0</v>
      </c>
      <c r="AN21" s="46">
        <f>'Incremental_Cost Year 3'!AW52</f>
        <v>0</v>
      </c>
      <c r="AO21" s="46">
        <f>'Incremental_Cost Year 3'!AX52</f>
        <v>0</v>
      </c>
      <c r="AP21" s="46">
        <f>'Incremental_Cost Year 3'!AY52</f>
        <v>0</v>
      </c>
      <c r="AQ21" s="46">
        <f>'Incremental_Cost Year 3'!AZ52</f>
        <v>0</v>
      </c>
      <c r="AR21" s="46">
        <f>'Incremental_Cost Year 3'!BA52</f>
        <v>0</v>
      </c>
      <c r="AS21" s="46">
        <f t="shared" si="22"/>
        <v>0</v>
      </c>
      <c r="AT21" s="269"/>
      <c r="AU21" s="46">
        <f t="shared" si="19"/>
        <v>0</v>
      </c>
      <c r="AV21" s="46">
        <f t="shared" si="20"/>
        <v>0</v>
      </c>
      <c r="AW21" s="46">
        <f t="shared" si="20"/>
        <v>0</v>
      </c>
      <c r="AX21" s="46">
        <f t="shared" si="20"/>
        <v>0</v>
      </c>
      <c r="AY21" s="46">
        <f t="shared" si="20"/>
        <v>0</v>
      </c>
      <c r="AZ21" s="46">
        <f t="shared" si="20"/>
        <v>0</v>
      </c>
      <c r="BA21" s="46">
        <f t="shared" si="20"/>
        <v>0</v>
      </c>
      <c r="BB21" s="46">
        <f t="shared" si="20"/>
        <v>0</v>
      </c>
      <c r="BC21" s="46">
        <f t="shared" si="20"/>
        <v>0</v>
      </c>
      <c r="BD21" s="46">
        <f t="shared" si="20"/>
        <v>0</v>
      </c>
      <c r="BE21" s="46">
        <f t="shared" si="20"/>
        <v>0</v>
      </c>
      <c r="BF21" s="46">
        <f t="shared" si="21"/>
        <v>0</v>
      </c>
      <c r="BH21" s="102"/>
      <c r="BJ21" s="102"/>
      <c r="BK21" s="102"/>
    </row>
    <row r="22" spans="1:63" ht="47.25" customHeight="1">
      <c r="B22" s="39"/>
      <c r="C22" s="60"/>
      <c r="D22" s="339" t="str">
        <f>'Incremental_Cost Year 1'!D54</f>
        <v>03140 Policia e Shtetit (16)</v>
      </c>
      <c r="E22" s="339" t="str">
        <f>'Incremental_Cost Year 1'!E54</f>
        <v>2.9. Siguria</v>
      </c>
      <c r="F22" s="383">
        <f>'Incremental_Cost Year 1'!F54</f>
        <v>2026</v>
      </c>
      <c r="G22" s="240">
        <f>'Incremental_Cost Year 1'!G54</f>
        <v>2028</v>
      </c>
      <c r="H22" s="46">
        <f>'Incremental_Cost Year 1'!AQ54</f>
        <v>0</v>
      </c>
      <c r="I22" s="46">
        <f>'Incremental_Cost Year 1'!AR54</f>
        <v>0</v>
      </c>
      <c r="J22" s="46">
        <f>'Incremental_Cost Year 1'!AS54</f>
        <v>0</v>
      </c>
      <c r="K22" s="46">
        <f>'Incremental_Cost Year 1'!AT54</f>
        <v>0</v>
      </c>
      <c r="L22" s="46">
        <f>'Incremental_Cost Year 1'!AU54</f>
        <v>0</v>
      </c>
      <c r="M22" s="46">
        <f>'Incremental_Cost Year 1'!AV54</f>
        <v>0</v>
      </c>
      <c r="N22" s="46">
        <f>'Incremental_Cost Year 1'!AW54</f>
        <v>0</v>
      </c>
      <c r="O22" s="46">
        <f>'Incremental_Cost Year 1'!AX54</f>
        <v>0</v>
      </c>
      <c r="P22" s="46">
        <f>'Incremental_Cost Year 1'!AY54</f>
        <v>0</v>
      </c>
      <c r="Q22" s="46">
        <f>'Incremental_Cost Year 1'!AZ54</f>
        <v>0</v>
      </c>
      <c r="R22" s="46">
        <f>'Incremental_Cost Year 1'!BA54</f>
        <v>0</v>
      </c>
      <c r="S22" s="46">
        <f t="shared" si="17"/>
        <v>0</v>
      </c>
      <c r="T22" s="269"/>
      <c r="U22" s="46">
        <f>'Incremental_Cost Year 2'!AQ54</f>
        <v>0</v>
      </c>
      <c r="V22" s="46">
        <f>'Incremental_Cost Year 2'!AR54</f>
        <v>0</v>
      </c>
      <c r="W22" s="46">
        <f>'Incremental_Cost Year 2'!AS54</f>
        <v>0</v>
      </c>
      <c r="X22" s="46">
        <f>'Incremental_Cost Year 2'!AT54</f>
        <v>0</v>
      </c>
      <c r="Y22" s="46">
        <f>'Incremental_Cost Year 2'!AU54</f>
        <v>0</v>
      </c>
      <c r="Z22" s="46">
        <f>'Incremental_Cost Year 2'!AV54</f>
        <v>0</v>
      </c>
      <c r="AA22" s="46">
        <f>'Incremental_Cost Year 2'!AW54</f>
        <v>0</v>
      </c>
      <c r="AB22" s="46">
        <f>'Incremental_Cost Year 2'!AX54</f>
        <v>0</v>
      </c>
      <c r="AC22" s="46">
        <f>'Incremental_Cost Year 2'!AY54</f>
        <v>0</v>
      </c>
      <c r="AD22" s="46">
        <f>'Incremental_Cost Year 2'!AZ54</f>
        <v>0</v>
      </c>
      <c r="AE22" s="46">
        <f>'Incremental_Cost Year 2'!BA54</f>
        <v>0</v>
      </c>
      <c r="AF22" s="46">
        <f t="shared" si="18"/>
        <v>0</v>
      </c>
      <c r="AG22" s="269"/>
      <c r="AH22" s="46">
        <f>'Incremental_Cost Year 3'!AQ54</f>
        <v>0</v>
      </c>
      <c r="AI22" s="46">
        <f>'Incremental_Cost Year 3'!AR54</f>
        <v>0</v>
      </c>
      <c r="AJ22" s="46">
        <f>'Incremental_Cost Year 3'!AS54</f>
        <v>0</v>
      </c>
      <c r="AK22" s="46">
        <f>'Incremental_Cost Year 3'!AT54</f>
        <v>0</v>
      </c>
      <c r="AL22" s="46">
        <f>'Incremental_Cost Year 3'!AU54</f>
        <v>0</v>
      </c>
      <c r="AM22" s="46">
        <f>'Incremental_Cost Year 3'!AV54</f>
        <v>0</v>
      </c>
      <c r="AN22" s="46">
        <f>'Incremental_Cost Year 3'!AW54</f>
        <v>0</v>
      </c>
      <c r="AO22" s="46">
        <f>'Incremental_Cost Year 3'!AX54</f>
        <v>0</v>
      </c>
      <c r="AP22" s="46">
        <f>'Incremental_Cost Year 3'!AY54</f>
        <v>0</v>
      </c>
      <c r="AQ22" s="46">
        <f>'Incremental_Cost Year 3'!AZ54</f>
        <v>0</v>
      </c>
      <c r="AR22" s="46">
        <f>'Incremental_Cost Year 3'!BA54</f>
        <v>0</v>
      </c>
      <c r="AS22" s="46">
        <f t="shared" si="22"/>
        <v>0</v>
      </c>
      <c r="AT22" s="269"/>
      <c r="AU22" s="46">
        <f t="shared" si="19"/>
        <v>0</v>
      </c>
      <c r="AV22" s="46">
        <f t="shared" si="20"/>
        <v>0</v>
      </c>
      <c r="AW22" s="46">
        <f t="shared" si="20"/>
        <v>0</v>
      </c>
      <c r="AX22" s="46">
        <f t="shared" si="20"/>
        <v>0</v>
      </c>
      <c r="AY22" s="46">
        <f t="shared" si="20"/>
        <v>0</v>
      </c>
      <c r="AZ22" s="46">
        <f t="shared" si="20"/>
        <v>0</v>
      </c>
      <c r="BA22" s="46">
        <f t="shared" si="20"/>
        <v>0</v>
      </c>
      <c r="BB22" s="46">
        <f t="shared" si="20"/>
        <v>0</v>
      </c>
      <c r="BC22" s="46">
        <f t="shared" si="20"/>
        <v>0</v>
      </c>
      <c r="BD22" s="46">
        <f t="shared" si="20"/>
        <v>0</v>
      </c>
      <c r="BE22" s="46">
        <f t="shared" si="20"/>
        <v>0</v>
      </c>
      <c r="BF22" s="46">
        <f t="shared" si="21"/>
        <v>0</v>
      </c>
      <c r="BH22" s="102"/>
      <c r="BJ22" s="102"/>
      <c r="BK22" s="102"/>
    </row>
    <row r="23" spans="1:63" ht="47.25" customHeight="1">
      <c r="B23" s="39"/>
      <c r="C23" s="60"/>
      <c r="D23" s="339" t="str">
        <f>'Incremental_Cost Year 1'!D56</f>
        <v>07220 Shërbime të Kujdesit Shëndetësor Parësor (13), 07330 Shërbime të Kujdesit Shëndetësor Dytësor (13)</v>
      </c>
      <c r="E23" s="339" t="str">
        <f>'Incremental_Cost Year 1'!E56</f>
        <v>2.10. Shëndeti</v>
      </c>
      <c r="F23" s="383">
        <f>'Incremental_Cost Year 1'!F56</f>
        <v>2026</v>
      </c>
      <c r="G23" s="240">
        <f>'Incremental_Cost Year 1'!G56</f>
        <v>2028</v>
      </c>
      <c r="H23" s="46">
        <f>'Incremental_Cost Year 1'!AQ56</f>
        <v>0</v>
      </c>
      <c r="I23" s="46">
        <f>'Incremental_Cost Year 1'!AR56</f>
        <v>0</v>
      </c>
      <c r="J23" s="46">
        <f>'Incremental_Cost Year 1'!AS56</f>
        <v>0</v>
      </c>
      <c r="K23" s="46">
        <f>'Incremental_Cost Year 1'!AT56</f>
        <v>0</v>
      </c>
      <c r="L23" s="46">
        <f>'Incremental_Cost Year 1'!AU56</f>
        <v>0</v>
      </c>
      <c r="M23" s="46">
        <f>'Incremental_Cost Year 1'!AV56</f>
        <v>0</v>
      </c>
      <c r="N23" s="46">
        <f>'Incremental_Cost Year 1'!AW56</f>
        <v>0</v>
      </c>
      <c r="O23" s="46">
        <f>'Incremental_Cost Year 1'!AX56</f>
        <v>0</v>
      </c>
      <c r="P23" s="46">
        <f>'Incremental_Cost Year 1'!AY56</f>
        <v>0</v>
      </c>
      <c r="Q23" s="46">
        <f>'Incremental_Cost Year 1'!AZ56</f>
        <v>0</v>
      </c>
      <c r="R23" s="46">
        <f>'Incremental_Cost Year 1'!BA56</f>
        <v>0</v>
      </c>
      <c r="S23" s="46">
        <f t="shared" si="17"/>
        <v>0</v>
      </c>
      <c r="T23" s="269"/>
      <c r="U23" s="46">
        <f>'Incremental_Cost Year 2'!AQ56</f>
        <v>0</v>
      </c>
      <c r="V23" s="46">
        <f>'Incremental_Cost Year 2'!AR56</f>
        <v>0</v>
      </c>
      <c r="W23" s="46">
        <f>'Incremental_Cost Year 2'!AS56</f>
        <v>0</v>
      </c>
      <c r="X23" s="46">
        <f>'Incremental_Cost Year 2'!AT56</f>
        <v>0</v>
      </c>
      <c r="Y23" s="46">
        <f>'Incremental_Cost Year 2'!AU56</f>
        <v>0</v>
      </c>
      <c r="Z23" s="46">
        <f>'Incremental_Cost Year 2'!AV56</f>
        <v>0</v>
      </c>
      <c r="AA23" s="46">
        <f>'Incremental_Cost Year 2'!AW56</f>
        <v>0</v>
      </c>
      <c r="AB23" s="46">
        <f>'Incremental_Cost Year 2'!AX56</f>
        <v>0</v>
      </c>
      <c r="AC23" s="46">
        <f>'Incremental_Cost Year 2'!AY56</f>
        <v>0</v>
      </c>
      <c r="AD23" s="46">
        <f>'Incremental_Cost Year 2'!AZ56</f>
        <v>0</v>
      </c>
      <c r="AE23" s="46">
        <f>'Incremental_Cost Year 2'!BA56</f>
        <v>0</v>
      </c>
      <c r="AF23" s="46">
        <f t="shared" si="18"/>
        <v>0</v>
      </c>
      <c r="AG23" s="269"/>
      <c r="AH23" s="46">
        <f>'Incremental_Cost Year 3'!AQ56</f>
        <v>0</v>
      </c>
      <c r="AI23" s="46">
        <f>'Incremental_Cost Year 3'!AR56</f>
        <v>0</v>
      </c>
      <c r="AJ23" s="46">
        <f>'Incremental_Cost Year 3'!AS56</f>
        <v>0</v>
      </c>
      <c r="AK23" s="46">
        <f>'Incremental_Cost Year 3'!AT56</f>
        <v>0</v>
      </c>
      <c r="AL23" s="46">
        <f>'Incremental_Cost Year 3'!AU56</f>
        <v>0</v>
      </c>
      <c r="AM23" s="46">
        <f>'Incremental_Cost Year 3'!AV56</f>
        <v>0</v>
      </c>
      <c r="AN23" s="46">
        <f>'Incremental_Cost Year 3'!AW56</f>
        <v>0</v>
      </c>
      <c r="AO23" s="46">
        <f>'Incremental_Cost Year 3'!AX56</f>
        <v>0</v>
      </c>
      <c r="AP23" s="46">
        <f>'Incremental_Cost Year 3'!AY56</f>
        <v>0</v>
      </c>
      <c r="AQ23" s="46">
        <f>'Incremental_Cost Year 3'!AZ56</f>
        <v>0</v>
      </c>
      <c r="AR23" s="46">
        <f>'Incremental_Cost Year 3'!BA56</f>
        <v>0</v>
      </c>
      <c r="AS23" s="46">
        <f t="shared" si="22"/>
        <v>0</v>
      </c>
      <c r="AT23" s="269"/>
      <c r="AU23" s="46">
        <f t="shared" si="19"/>
        <v>0</v>
      </c>
      <c r="AV23" s="46">
        <f t="shared" si="20"/>
        <v>0</v>
      </c>
      <c r="AW23" s="46">
        <f t="shared" si="20"/>
        <v>0</v>
      </c>
      <c r="AX23" s="46">
        <f t="shared" si="20"/>
        <v>0</v>
      </c>
      <c r="AY23" s="46">
        <f t="shared" si="20"/>
        <v>0</v>
      </c>
      <c r="AZ23" s="46">
        <f t="shared" si="20"/>
        <v>0</v>
      </c>
      <c r="BA23" s="46">
        <f t="shared" si="20"/>
        <v>0</v>
      </c>
      <c r="BB23" s="46">
        <f t="shared" si="20"/>
        <v>0</v>
      </c>
      <c r="BC23" s="46">
        <f t="shared" si="20"/>
        <v>0</v>
      </c>
      <c r="BD23" s="46">
        <f t="shared" si="20"/>
        <v>0</v>
      </c>
      <c r="BE23" s="46">
        <f t="shared" si="20"/>
        <v>0</v>
      </c>
      <c r="BF23" s="46">
        <f t="shared" si="21"/>
        <v>0</v>
      </c>
      <c r="BH23" s="102"/>
      <c r="BJ23" s="102"/>
      <c r="BK23" s="102"/>
    </row>
    <row r="24" spans="1:63" ht="47.25" customHeight="1">
      <c r="A24" s="28"/>
      <c r="B24" s="39"/>
      <c r="C24" s="569" t="s">
        <v>834</v>
      </c>
      <c r="D24" s="569"/>
      <c r="E24" s="569"/>
      <c r="F24" s="59"/>
      <c r="G24" s="59"/>
      <c r="H24" s="47">
        <f>SUM(H25:H34)</f>
        <v>75475579.125</v>
      </c>
      <c r="I24" s="47">
        <f t="shared" ref="I24:S24" si="23">SUM(I25:I34)</f>
        <v>82291382.703600004</v>
      </c>
      <c r="J24" s="47">
        <f t="shared" si="23"/>
        <v>32085000</v>
      </c>
      <c r="K24" s="47">
        <f t="shared" si="23"/>
        <v>189851961.82859996</v>
      </c>
      <c r="L24" s="47">
        <f t="shared" si="23"/>
        <v>14934932.890000001</v>
      </c>
      <c r="M24" s="47">
        <f t="shared" si="23"/>
        <v>0</v>
      </c>
      <c r="N24" s="47">
        <f t="shared" si="23"/>
        <v>0</v>
      </c>
      <c r="O24" s="47">
        <f t="shared" si="23"/>
        <v>0</v>
      </c>
      <c r="P24" s="47">
        <f t="shared" si="23"/>
        <v>0</v>
      </c>
      <c r="Q24" s="47">
        <f t="shared" si="23"/>
        <v>0</v>
      </c>
      <c r="R24" s="47">
        <f t="shared" si="23"/>
        <v>34016755.008000001</v>
      </c>
      <c r="S24" s="47">
        <f t="shared" si="23"/>
        <v>-140900273.93060002</v>
      </c>
      <c r="U24" s="47">
        <f t="shared" ref="U24:V24" si="24">SUM(U25:U34)</f>
        <v>75475579.125</v>
      </c>
      <c r="V24" s="47">
        <f t="shared" si="24"/>
        <v>79390162.738800004</v>
      </c>
      <c r="W24" s="47">
        <f t="shared" ref="W24" si="25">SUM(W25:W34)</f>
        <v>0</v>
      </c>
      <c r="X24" s="47">
        <f t="shared" ref="X24" si="26">SUM(X25:X34)</f>
        <v>154865741.86380002</v>
      </c>
      <c r="Y24" s="47">
        <f t="shared" ref="Y24" si="27">SUM(Y25:Y34)</f>
        <v>20331687.902800001</v>
      </c>
      <c r="Z24" s="47">
        <f t="shared" ref="Z24" si="28">SUM(Z25:Z34)</f>
        <v>0</v>
      </c>
      <c r="AA24" s="47">
        <f t="shared" ref="AA24" si="29">SUM(AA25:AA34)</f>
        <v>0</v>
      </c>
      <c r="AB24" s="47">
        <f t="shared" ref="AB24" si="30">SUM(AB25:AB34)</f>
        <v>0</v>
      </c>
      <c r="AC24" s="47">
        <f t="shared" ref="AC24" si="31">SUM(AC25:AC34)</f>
        <v>0</v>
      </c>
      <c r="AD24" s="47">
        <f t="shared" ref="AD24" si="32">SUM(AD25:AD34)</f>
        <v>0</v>
      </c>
      <c r="AE24" s="47">
        <f t="shared" ref="AE24" si="33">SUM(AE25:AE34)</f>
        <v>26220000</v>
      </c>
      <c r="AF24" s="47">
        <f t="shared" ref="AF24" si="34">SUM(AF25:AF34)</f>
        <v>-108314053.96100001</v>
      </c>
      <c r="AH24" s="47">
        <f>SUM(AH25:AH34)</f>
        <v>75475579.125</v>
      </c>
      <c r="AI24" s="47">
        <f t="shared" ref="AI24:AS24" si="35">SUM(AI25:AI34)</f>
        <v>79390162.738800004</v>
      </c>
      <c r="AJ24" s="47">
        <f t="shared" si="35"/>
        <v>0</v>
      </c>
      <c r="AK24" s="47">
        <f t="shared" si="35"/>
        <v>154865741.86380002</v>
      </c>
      <c r="AL24" s="47">
        <f t="shared" si="35"/>
        <v>12534932.8948</v>
      </c>
      <c r="AM24" s="47">
        <f t="shared" si="35"/>
        <v>0</v>
      </c>
      <c r="AN24" s="47">
        <f t="shared" si="35"/>
        <v>0</v>
      </c>
      <c r="AO24" s="47">
        <f t="shared" si="35"/>
        <v>0</v>
      </c>
      <c r="AP24" s="47">
        <f t="shared" si="35"/>
        <v>0</v>
      </c>
      <c r="AQ24" s="47">
        <f t="shared" si="35"/>
        <v>0</v>
      </c>
      <c r="AR24" s="47">
        <f t="shared" si="35"/>
        <v>34016755.008000001</v>
      </c>
      <c r="AS24" s="47">
        <f t="shared" si="35"/>
        <v>-108314053.96100001</v>
      </c>
      <c r="AU24" s="47">
        <f>SUM(AU25:AU34)</f>
        <v>226426737.37500003</v>
      </c>
      <c r="AV24" s="47">
        <f t="shared" ref="AV24:BF24" si="36">SUM(AV25:AV34)</f>
        <v>241071708.1812</v>
      </c>
      <c r="AW24" s="47">
        <f t="shared" si="36"/>
        <v>32085000</v>
      </c>
      <c r="AX24" s="47">
        <f t="shared" si="36"/>
        <v>499583445.55619997</v>
      </c>
      <c r="AY24" s="47">
        <f t="shared" si="36"/>
        <v>47801553.687600002</v>
      </c>
      <c r="AZ24" s="47">
        <f t="shared" si="36"/>
        <v>0</v>
      </c>
      <c r="BA24" s="47">
        <f t="shared" si="36"/>
        <v>0</v>
      </c>
      <c r="BB24" s="47">
        <f t="shared" si="36"/>
        <v>0</v>
      </c>
      <c r="BC24" s="47">
        <f t="shared" si="36"/>
        <v>0</v>
      </c>
      <c r="BD24" s="47">
        <f t="shared" si="36"/>
        <v>0</v>
      </c>
      <c r="BE24" s="47">
        <f t="shared" si="36"/>
        <v>94253510.016000003</v>
      </c>
      <c r="BF24" s="47">
        <f t="shared" si="36"/>
        <v>-357528381.85259992</v>
      </c>
      <c r="BH24" s="102"/>
      <c r="BJ24" s="102"/>
      <c r="BK24" s="102"/>
    </row>
    <row r="25" spans="1:63" ht="47.25" customHeight="1">
      <c r="B25" s="39"/>
      <c r="C25" s="478"/>
      <c r="D25" s="241" t="str">
        <f>'Incremental_Cost Year 1'!D62</f>
        <v>01110 Planifikimi, Menaxhimi dhe Administrimi (16),  01110 Planifikimi, Menaxhimi dhe Administrimi</v>
      </c>
      <c r="E25" s="241" t="str">
        <f>'Incremental_Cost Year 1'!E62</f>
        <v xml:space="preserve">3.1 Koordinimi </v>
      </c>
      <c r="F25" s="240">
        <f>'Incremental_Cost Year 1'!F62</f>
        <v>2026</v>
      </c>
      <c r="G25" s="240">
        <f>'Incremental_Cost Year 1'!G56</f>
        <v>2028</v>
      </c>
      <c r="H25" s="46">
        <f>'Incremental_Cost Year 1'!AQ62</f>
        <v>5306652.42</v>
      </c>
      <c r="I25" s="46">
        <f>'Incremental_Cost Year 1'!AR62</f>
        <v>564062.91480000003</v>
      </c>
      <c r="J25" s="46">
        <f>'Incremental_Cost Year 1'!AS62</f>
        <v>20125000</v>
      </c>
      <c r="K25" s="46">
        <f>'Incremental_Cost Year 1'!AT62</f>
        <v>25995715.334799998</v>
      </c>
      <c r="L25" s="46">
        <f>'Incremental_Cost Year 1'!AU62</f>
        <v>5870715.3300000001</v>
      </c>
      <c r="M25" s="46">
        <f>'Incremental_Cost Year 1'!AV62</f>
        <v>0</v>
      </c>
      <c r="N25" s="46">
        <f>'Incremental_Cost Year 1'!AW62</f>
        <v>0</v>
      </c>
      <c r="O25" s="46">
        <f>'Incremental_Cost Year 1'!AX62</f>
        <v>0</v>
      </c>
      <c r="P25" s="46">
        <f>'Incremental_Cost Year 1'!AY62</f>
        <v>0</v>
      </c>
      <c r="Q25" s="46">
        <f>'Incremental_Cost Year 1'!AZ62</f>
        <v>0</v>
      </c>
      <c r="R25" s="46">
        <f>'Incremental_Cost Year 1'!BA62</f>
        <v>0</v>
      </c>
      <c r="S25" s="46">
        <f t="shared" si="17"/>
        <v>-20125000.004799999</v>
      </c>
      <c r="T25" s="269"/>
      <c r="U25" s="46">
        <f>'Incremental_Cost Year 2'!AQ62</f>
        <v>5306652.42</v>
      </c>
      <c r="V25" s="46">
        <f>'Incremental_Cost Year 2'!AR62</f>
        <v>564062.91480000003</v>
      </c>
      <c r="W25" s="46">
        <f>'Incremental_Cost Year 2'!AS62</f>
        <v>0</v>
      </c>
      <c r="X25" s="46">
        <f>'Incremental_Cost Year 2'!AT62</f>
        <v>5870715.3348000003</v>
      </c>
      <c r="Y25" s="46">
        <f>'Incremental_Cost Year 2'!AU62</f>
        <v>5870715.3348000003</v>
      </c>
      <c r="Z25" s="46">
        <f>'Incremental_Cost Year 2'!AV62</f>
        <v>0</v>
      </c>
      <c r="AA25" s="46">
        <f>'Incremental_Cost Year 2'!AW62</f>
        <v>0</v>
      </c>
      <c r="AB25" s="46">
        <f>'Incremental_Cost Year 2'!AX62</f>
        <v>0</v>
      </c>
      <c r="AC25" s="46">
        <f>'Incremental_Cost Year 2'!AY62</f>
        <v>0</v>
      </c>
      <c r="AD25" s="46">
        <f>'Incremental_Cost Year 2'!AZ62</f>
        <v>0</v>
      </c>
      <c r="AE25" s="46">
        <f>'Incremental_Cost Year 2'!BA62</f>
        <v>0</v>
      </c>
      <c r="AF25" s="46">
        <f t="shared" si="18"/>
        <v>0</v>
      </c>
      <c r="AG25" s="269"/>
      <c r="AH25" s="46">
        <f>'Incremental_Cost Year 3'!AQ62</f>
        <v>5306652.42</v>
      </c>
      <c r="AI25" s="46">
        <f>'Incremental_Cost Year 3'!AR62</f>
        <v>564062.91480000003</v>
      </c>
      <c r="AJ25" s="46">
        <f>'Incremental_Cost Year 3'!AS62</f>
        <v>0</v>
      </c>
      <c r="AK25" s="46">
        <f>'Incremental_Cost Year 3'!AT62</f>
        <v>5870715.3348000003</v>
      </c>
      <c r="AL25" s="46">
        <f>'Incremental_Cost Year 3'!AU62</f>
        <v>5870715.3348000003</v>
      </c>
      <c r="AM25" s="46">
        <f>'Incremental_Cost Year 3'!AV62</f>
        <v>0</v>
      </c>
      <c r="AN25" s="46">
        <f>'Incremental_Cost Year 3'!AW62</f>
        <v>0</v>
      </c>
      <c r="AO25" s="46">
        <f>'Incremental_Cost Year 3'!AX62</f>
        <v>0</v>
      </c>
      <c r="AP25" s="46">
        <f>'Incremental_Cost Year 3'!AY62</f>
        <v>0</v>
      </c>
      <c r="AQ25" s="46">
        <f>'Incremental_Cost Year 3'!AZ62</f>
        <v>0</v>
      </c>
      <c r="AR25" s="46">
        <f>'Incremental_Cost Year 3'!BA62</f>
        <v>0</v>
      </c>
      <c r="AS25" s="46">
        <f t="shared" si="22"/>
        <v>0</v>
      </c>
      <c r="AT25" s="269"/>
      <c r="AU25" s="46">
        <f t="shared" ref="AU25:AU34" si="37">H25+U25+AH25</f>
        <v>15919957.26</v>
      </c>
      <c r="AV25" s="46">
        <f t="shared" ref="AV25:BE34" si="38">I25+V25+AI25</f>
        <v>1692188.7444000002</v>
      </c>
      <c r="AW25" s="46">
        <f t="shared" si="38"/>
        <v>20125000</v>
      </c>
      <c r="AX25" s="46">
        <f t="shared" si="38"/>
        <v>37737146.0044</v>
      </c>
      <c r="AY25" s="46">
        <f t="shared" si="38"/>
        <v>17612145.999600001</v>
      </c>
      <c r="AZ25" s="46">
        <f t="shared" si="38"/>
        <v>0</v>
      </c>
      <c r="BA25" s="46">
        <f t="shared" si="38"/>
        <v>0</v>
      </c>
      <c r="BB25" s="46">
        <f t="shared" si="38"/>
        <v>0</v>
      </c>
      <c r="BC25" s="46">
        <f t="shared" si="38"/>
        <v>0</v>
      </c>
      <c r="BD25" s="46">
        <f t="shared" si="38"/>
        <v>0</v>
      </c>
      <c r="BE25" s="46">
        <f t="shared" si="38"/>
        <v>0</v>
      </c>
      <c r="BF25" s="46">
        <f t="shared" si="21"/>
        <v>-20125000.004799999</v>
      </c>
      <c r="BH25" s="102"/>
      <c r="BJ25" s="102"/>
      <c r="BK25" s="102"/>
    </row>
    <row r="26" spans="1:63" ht="47.25" customHeight="1">
      <c r="B26" s="39"/>
      <c r="C26" s="478"/>
      <c r="D26" s="241" t="str">
        <f>'Incremental_Cost Year 1'!D65</f>
        <v>03140 Policia e Shtetit (16); 01110 Planifikimi, Menaxhimi dhe Administrimi (16)</v>
      </c>
      <c r="E26" s="241" t="str">
        <f>'Incremental_Cost Year 1'!E65</f>
        <v>3.2 Menaxhimi në kufi</v>
      </c>
      <c r="F26" s="240">
        <f>'Incremental_Cost Year 1'!F65</f>
        <v>2026</v>
      </c>
      <c r="G26" s="240">
        <f>'Incremental_Cost Year 1'!G65</f>
        <v>2028</v>
      </c>
      <c r="H26" s="46">
        <f>'Incremental_Cost Year 1'!AQ65</f>
        <v>14321744.925000001</v>
      </c>
      <c r="I26" s="46">
        <f>'Incremental_Cost Year 1'!AR65</f>
        <v>2630733.216</v>
      </c>
      <c r="J26" s="46">
        <f>'Incremental_Cost Year 1'!AS65</f>
        <v>11960000</v>
      </c>
      <c r="K26" s="46">
        <f>'Incremental_Cost Year 1'!AT65</f>
        <v>28912478.141000003</v>
      </c>
      <c r="L26" s="46">
        <f>'Incremental_Cost Year 1'!AU65</f>
        <v>398968</v>
      </c>
      <c r="M26" s="46">
        <f>'Incremental_Cost Year 1'!AV65</f>
        <v>0</v>
      </c>
      <c r="N26" s="46">
        <f>'Incremental_Cost Year 1'!AW65</f>
        <v>0</v>
      </c>
      <c r="O26" s="46">
        <f>'Incremental_Cost Year 1'!AX65</f>
        <v>0</v>
      </c>
      <c r="P26" s="46">
        <f>'Incremental_Cost Year 1'!AY65</f>
        <v>0</v>
      </c>
      <c r="Q26" s="46">
        <f>'Incremental_Cost Year 1'!AZ65</f>
        <v>0</v>
      </c>
      <c r="R26" s="46">
        <f>'Incremental_Cost Year 1'!BA65</f>
        <v>0</v>
      </c>
      <c r="S26" s="46">
        <f t="shared" si="17"/>
        <v>-28513510.141000003</v>
      </c>
      <c r="T26" s="269"/>
      <c r="U26" s="46">
        <f>'Incremental_Cost Year 2'!AQ65</f>
        <v>14321744.925000001</v>
      </c>
      <c r="V26" s="46">
        <f>'Incremental_Cost Year 2'!AR65</f>
        <v>2630733.216</v>
      </c>
      <c r="W26" s="46">
        <f>'Incremental_Cost Year 2'!AS65</f>
        <v>0</v>
      </c>
      <c r="X26" s="46">
        <f>'Incremental_Cost Year 2'!AT65</f>
        <v>16952478.141000003</v>
      </c>
      <c r="Y26" s="46">
        <f>'Incremental_Cost Year 2'!AU65</f>
        <v>398968</v>
      </c>
      <c r="Z26" s="46">
        <f>'Incremental_Cost Year 2'!AV65</f>
        <v>0</v>
      </c>
      <c r="AA26" s="46">
        <f>'Incremental_Cost Year 2'!AW65</f>
        <v>0</v>
      </c>
      <c r="AB26" s="46">
        <f>'Incremental_Cost Year 2'!AX65</f>
        <v>0</v>
      </c>
      <c r="AC26" s="46">
        <f>'Incremental_Cost Year 2'!AY65</f>
        <v>0</v>
      </c>
      <c r="AD26" s="46">
        <f>'Incremental_Cost Year 2'!AZ65</f>
        <v>0</v>
      </c>
      <c r="AE26" s="46">
        <f>'Incremental_Cost Year 2'!BA65</f>
        <v>0</v>
      </c>
      <c r="AF26" s="46">
        <f t="shared" si="18"/>
        <v>-16553510.141000003</v>
      </c>
      <c r="AG26" s="269"/>
      <c r="AH26" s="46">
        <f>'Incremental_Cost Year 3'!AQ65</f>
        <v>14321744.925000001</v>
      </c>
      <c r="AI26" s="46">
        <f>'Incremental_Cost Year 3'!AR65</f>
        <v>2630733.216</v>
      </c>
      <c r="AJ26" s="46">
        <f>'Incremental_Cost Year 3'!AS65</f>
        <v>0</v>
      </c>
      <c r="AK26" s="46">
        <f>'Incremental_Cost Year 3'!AT65</f>
        <v>16952478.141000003</v>
      </c>
      <c r="AL26" s="46">
        <f>'Incremental_Cost Year 3'!AU65</f>
        <v>398968</v>
      </c>
      <c r="AM26" s="46">
        <f>'Incremental_Cost Year 3'!AV65</f>
        <v>0</v>
      </c>
      <c r="AN26" s="46">
        <f>'Incremental_Cost Year 3'!AW65</f>
        <v>0</v>
      </c>
      <c r="AO26" s="46">
        <f>'Incremental_Cost Year 3'!AX65</f>
        <v>0</v>
      </c>
      <c r="AP26" s="46">
        <f>'Incremental_Cost Year 3'!AY65</f>
        <v>0</v>
      </c>
      <c r="AQ26" s="46">
        <f>'Incremental_Cost Year 3'!AZ65</f>
        <v>0</v>
      </c>
      <c r="AR26" s="46">
        <f>'Incremental_Cost Year 3'!BA65</f>
        <v>0</v>
      </c>
      <c r="AS26" s="46">
        <f t="shared" si="22"/>
        <v>-16553510.141000003</v>
      </c>
      <c r="AT26" s="269"/>
      <c r="AU26" s="46">
        <f t="shared" si="37"/>
        <v>42965234.775000006</v>
      </c>
      <c r="AV26" s="46">
        <f t="shared" si="38"/>
        <v>7892199.648</v>
      </c>
      <c r="AW26" s="46">
        <f t="shared" si="38"/>
        <v>11960000</v>
      </c>
      <c r="AX26" s="46">
        <f t="shared" si="38"/>
        <v>62817434.423000008</v>
      </c>
      <c r="AY26" s="46">
        <f t="shared" si="38"/>
        <v>1196904</v>
      </c>
      <c r="AZ26" s="46">
        <f t="shared" si="38"/>
        <v>0</v>
      </c>
      <c r="BA26" s="46">
        <f t="shared" si="38"/>
        <v>0</v>
      </c>
      <c r="BB26" s="46">
        <f t="shared" si="38"/>
        <v>0</v>
      </c>
      <c r="BC26" s="46">
        <f t="shared" si="38"/>
        <v>0</v>
      </c>
      <c r="BD26" s="46">
        <f t="shared" si="38"/>
        <v>0</v>
      </c>
      <c r="BE26" s="46">
        <f t="shared" si="38"/>
        <v>0</v>
      </c>
      <c r="BF26" s="46">
        <f t="shared" si="21"/>
        <v>-61620530.423000008</v>
      </c>
      <c r="BH26" s="102"/>
      <c r="BJ26" s="102"/>
      <c r="BK26" s="102"/>
    </row>
    <row r="27" spans="1:63" ht="47.25" customHeight="1">
      <c r="B27" s="39"/>
      <c r="C27" s="478"/>
      <c r="D27" s="241" t="str">
        <f>'Incremental_Cost Year 1'!D67</f>
        <v>073 40 Mbështetja e Luftimit (17)</v>
      </c>
      <c r="E27" s="241" t="str">
        <f>'Incremental_Cost Year 1'!E67</f>
        <v xml:space="preserve">3.3 Transporti </v>
      </c>
      <c r="F27" s="240">
        <f>'Incremental_Cost Year 1'!F67</f>
        <v>2026</v>
      </c>
      <c r="G27" s="240">
        <f>'Incremental_Cost Year 1'!G67</f>
        <v>2028</v>
      </c>
      <c r="H27" s="46">
        <f>'Incremental_Cost Year 1'!AQ67</f>
        <v>31326247.800000001</v>
      </c>
      <c r="I27" s="46">
        <f>'Incremental_Cost Year 1'!AR67</f>
        <v>20520000</v>
      </c>
      <c r="J27" s="46">
        <f>'Incremental_Cost Year 1'!AS67</f>
        <v>0</v>
      </c>
      <c r="K27" s="46">
        <f>'Incremental_Cost Year 1'!AT67</f>
        <v>51846247.799999997</v>
      </c>
      <c r="L27" s="46">
        <f>'Incremental_Cost Year 1'!AU67</f>
        <v>0</v>
      </c>
      <c r="M27" s="46">
        <f>'Incremental_Cost Year 1'!AV67</f>
        <v>0</v>
      </c>
      <c r="N27" s="46">
        <f>'Incremental_Cost Year 1'!AW67</f>
        <v>0</v>
      </c>
      <c r="O27" s="46">
        <f>'Incremental_Cost Year 1'!AX67</f>
        <v>0</v>
      </c>
      <c r="P27" s="46">
        <f>'Incremental_Cost Year 1'!AY67</f>
        <v>0</v>
      </c>
      <c r="Q27" s="46">
        <f>'Incremental_Cost Year 1'!AZ67</f>
        <v>0</v>
      </c>
      <c r="R27" s="46">
        <f>'Incremental_Cost Year 1'!BA67</f>
        <v>0</v>
      </c>
      <c r="S27" s="46">
        <f t="shared" si="17"/>
        <v>-51846247.799999997</v>
      </c>
      <c r="T27" s="269"/>
      <c r="U27" s="46">
        <f>'Incremental_Cost Year 2'!AQ67</f>
        <v>31326247.800000001</v>
      </c>
      <c r="V27" s="46">
        <f>'Incremental_Cost Year 2'!AR67</f>
        <v>20520000</v>
      </c>
      <c r="W27" s="46">
        <f>'Incremental_Cost Year 2'!AS67</f>
        <v>0</v>
      </c>
      <c r="X27" s="46">
        <f>'Incremental_Cost Year 2'!AT67</f>
        <v>51846247.799999997</v>
      </c>
      <c r="Y27" s="46">
        <f>'Incremental_Cost Year 2'!AU67</f>
        <v>0</v>
      </c>
      <c r="Z27" s="46">
        <f>'Incremental_Cost Year 2'!AV67</f>
        <v>0</v>
      </c>
      <c r="AA27" s="46">
        <f>'Incremental_Cost Year 2'!AW67</f>
        <v>0</v>
      </c>
      <c r="AB27" s="46">
        <f>'Incremental_Cost Year 2'!AX67</f>
        <v>0</v>
      </c>
      <c r="AC27" s="46">
        <f>'Incremental_Cost Year 2'!AY67</f>
        <v>0</v>
      </c>
      <c r="AD27" s="46">
        <f>'Incremental_Cost Year 2'!AZ67</f>
        <v>0</v>
      </c>
      <c r="AE27" s="46">
        <f>'Incremental_Cost Year 2'!BA67</f>
        <v>0</v>
      </c>
      <c r="AF27" s="46">
        <f t="shared" si="18"/>
        <v>-51846247.799999997</v>
      </c>
      <c r="AG27" s="269"/>
      <c r="AH27" s="46">
        <f>'Incremental_Cost Year 3'!AQ67</f>
        <v>31326247.800000001</v>
      </c>
      <c r="AI27" s="46">
        <f>'Incremental_Cost Year 3'!AR67</f>
        <v>20520000</v>
      </c>
      <c r="AJ27" s="46">
        <f>'Incremental_Cost Year 3'!AS67</f>
        <v>0</v>
      </c>
      <c r="AK27" s="46">
        <f>'Incremental_Cost Year 3'!AT67</f>
        <v>51846247.799999997</v>
      </c>
      <c r="AL27" s="46">
        <f>'Incremental_Cost Year 3'!AU67</f>
        <v>0</v>
      </c>
      <c r="AM27" s="46">
        <f>'Incremental_Cost Year 3'!AV67</f>
        <v>0</v>
      </c>
      <c r="AN27" s="46">
        <f>'Incremental_Cost Year 3'!AW67</f>
        <v>0</v>
      </c>
      <c r="AO27" s="46">
        <f>'Incremental_Cost Year 3'!AX67</f>
        <v>0</v>
      </c>
      <c r="AP27" s="46">
        <f>'Incremental_Cost Year 3'!AY67</f>
        <v>0</v>
      </c>
      <c r="AQ27" s="46">
        <f>'Incremental_Cost Year 3'!AZ67</f>
        <v>0</v>
      </c>
      <c r="AR27" s="46">
        <f>'Incremental_Cost Year 3'!BA67</f>
        <v>0</v>
      </c>
      <c r="AS27" s="46">
        <f t="shared" si="22"/>
        <v>-51846247.799999997</v>
      </c>
      <c r="AT27" s="269"/>
      <c r="AU27" s="46">
        <f t="shared" si="37"/>
        <v>93978743.400000006</v>
      </c>
      <c r="AV27" s="46">
        <f t="shared" si="38"/>
        <v>61560000</v>
      </c>
      <c r="AW27" s="46">
        <f t="shared" si="38"/>
        <v>0</v>
      </c>
      <c r="AX27" s="46">
        <f t="shared" si="38"/>
        <v>155538743.39999998</v>
      </c>
      <c r="AY27" s="46">
        <f t="shared" si="38"/>
        <v>0</v>
      </c>
      <c r="AZ27" s="46">
        <f t="shared" si="38"/>
        <v>0</v>
      </c>
      <c r="BA27" s="46">
        <f t="shared" si="38"/>
        <v>0</v>
      </c>
      <c r="BB27" s="46">
        <f t="shared" si="38"/>
        <v>0</v>
      </c>
      <c r="BC27" s="46">
        <f t="shared" si="38"/>
        <v>0</v>
      </c>
      <c r="BD27" s="46">
        <f t="shared" si="38"/>
        <v>0</v>
      </c>
      <c r="BE27" s="46">
        <f t="shared" si="38"/>
        <v>0</v>
      </c>
      <c r="BF27" s="46">
        <f t="shared" si="21"/>
        <v>-155538743.39999998</v>
      </c>
      <c r="BH27" s="102"/>
      <c r="BJ27" s="102"/>
      <c r="BK27" s="102"/>
    </row>
    <row r="28" spans="1:63" ht="47.25" customHeight="1">
      <c r="B28" s="39"/>
      <c r="C28" s="478"/>
      <c r="D28" s="241" t="str">
        <f>'Incremental_Cost Year 1'!D69</f>
        <v>03140 Policia e Shtetit (16), 10910 Emergjencat Civile/Rezervat e Shtetit (17)</v>
      </c>
      <c r="E28" s="241" t="str">
        <f>'Incremental_Cost Year 1'!E69</f>
        <v>3.4 Akomodimi i përkohshëm</v>
      </c>
      <c r="F28" s="240">
        <f>'Incremental_Cost Year 1'!F69</f>
        <v>2026</v>
      </c>
      <c r="G28" s="240">
        <f>'Incremental_Cost Year 1'!G69</f>
        <v>2028</v>
      </c>
      <c r="H28" s="46">
        <f>'Incremental_Cost Year 1'!AQ69</f>
        <v>3480694.2</v>
      </c>
      <c r="I28" s="46">
        <f>'Incremental_Cost Year 1'!AR69</f>
        <v>28620000</v>
      </c>
      <c r="J28" s="46">
        <f>'Incremental_Cost Year 1'!AS69</f>
        <v>0</v>
      </c>
      <c r="K28" s="46">
        <f>'Incremental_Cost Year 1'!AT69</f>
        <v>32100694.199999999</v>
      </c>
      <c r="L28" s="46">
        <f>'Incremental_Cost Year 1'!AU69</f>
        <v>0</v>
      </c>
      <c r="M28" s="46">
        <f>'Incremental_Cost Year 1'!AV69</f>
        <v>0</v>
      </c>
      <c r="N28" s="46">
        <f>'Incremental_Cost Year 1'!AW69</f>
        <v>0</v>
      </c>
      <c r="O28" s="46">
        <f>'Incremental_Cost Year 1'!AX69</f>
        <v>0</v>
      </c>
      <c r="P28" s="46">
        <f>'Incremental_Cost Year 1'!AY69</f>
        <v>0</v>
      </c>
      <c r="Q28" s="46">
        <f>'Incremental_Cost Year 1'!AZ69</f>
        <v>0</v>
      </c>
      <c r="R28" s="46">
        <f>'Incremental_Cost Year 1'!BA69</f>
        <v>0</v>
      </c>
      <c r="S28" s="46">
        <f t="shared" si="17"/>
        <v>-32100694.199999999</v>
      </c>
      <c r="T28" s="269"/>
      <c r="U28" s="46">
        <f>'Incremental_Cost Year 2'!AQ69</f>
        <v>3480694.2</v>
      </c>
      <c r="V28" s="46">
        <f>'Incremental_Cost Year 2'!AR69</f>
        <v>28620000</v>
      </c>
      <c r="W28" s="46">
        <f>'Incremental_Cost Year 2'!AS69</f>
        <v>0</v>
      </c>
      <c r="X28" s="46">
        <f>'Incremental_Cost Year 2'!AT69</f>
        <v>32100694.199999999</v>
      </c>
      <c r="Y28" s="46">
        <f>'Incremental_Cost Year 2'!AU69</f>
        <v>0</v>
      </c>
      <c r="Z28" s="46">
        <f>'Incremental_Cost Year 2'!AV69</f>
        <v>0</v>
      </c>
      <c r="AA28" s="46">
        <f>'Incremental_Cost Year 2'!AW69</f>
        <v>0</v>
      </c>
      <c r="AB28" s="46">
        <f>'Incremental_Cost Year 2'!AX69</f>
        <v>0</v>
      </c>
      <c r="AC28" s="46">
        <f>'Incremental_Cost Year 2'!AY69</f>
        <v>0</v>
      </c>
      <c r="AD28" s="46">
        <f>'Incremental_Cost Year 2'!AZ69</f>
        <v>0</v>
      </c>
      <c r="AE28" s="46">
        <f>'Incremental_Cost Year 2'!BA69</f>
        <v>0</v>
      </c>
      <c r="AF28" s="46">
        <f t="shared" si="18"/>
        <v>-32100694.199999999</v>
      </c>
      <c r="AG28" s="269"/>
      <c r="AH28" s="46">
        <f>'Incremental_Cost Year 3'!AQ69</f>
        <v>3480694.2</v>
      </c>
      <c r="AI28" s="46">
        <f>'Incremental_Cost Year 3'!AR69</f>
        <v>28620000</v>
      </c>
      <c r="AJ28" s="46">
        <f>'Incremental_Cost Year 3'!AS69</f>
        <v>0</v>
      </c>
      <c r="AK28" s="46">
        <f>'Incremental_Cost Year 3'!AT69</f>
        <v>32100694.199999999</v>
      </c>
      <c r="AL28" s="46">
        <f>'Incremental_Cost Year 3'!AU69</f>
        <v>0</v>
      </c>
      <c r="AM28" s="46">
        <f>'Incremental_Cost Year 3'!AV69</f>
        <v>0</v>
      </c>
      <c r="AN28" s="46">
        <f>'Incremental_Cost Year 3'!AW69</f>
        <v>0</v>
      </c>
      <c r="AO28" s="46">
        <f>'Incremental_Cost Year 3'!AX69</f>
        <v>0</v>
      </c>
      <c r="AP28" s="46">
        <f>'Incremental_Cost Year 3'!AY69</f>
        <v>0</v>
      </c>
      <c r="AQ28" s="46">
        <f>'Incremental_Cost Year 3'!AZ69</f>
        <v>0</v>
      </c>
      <c r="AR28" s="46">
        <f>'Incremental_Cost Year 3'!BA69</f>
        <v>0</v>
      </c>
      <c r="AS28" s="46">
        <f t="shared" si="22"/>
        <v>-32100694.199999999</v>
      </c>
      <c r="AT28" s="269"/>
      <c r="AU28" s="46">
        <f t="shared" si="37"/>
        <v>10442082.600000001</v>
      </c>
      <c r="AV28" s="46">
        <f t="shared" si="38"/>
        <v>85860000</v>
      </c>
      <c r="AW28" s="46">
        <f t="shared" si="38"/>
        <v>0</v>
      </c>
      <c r="AX28" s="46">
        <f t="shared" si="38"/>
        <v>96302082.599999994</v>
      </c>
      <c r="AY28" s="46">
        <f t="shared" si="38"/>
        <v>0</v>
      </c>
      <c r="AZ28" s="46">
        <f t="shared" si="38"/>
        <v>0</v>
      </c>
      <c r="BA28" s="46">
        <f t="shared" si="38"/>
        <v>0</v>
      </c>
      <c r="BB28" s="46">
        <f t="shared" si="38"/>
        <v>0</v>
      </c>
      <c r="BC28" s="46">
        <f t="shared" si="38"/>
        <v>0</v>
      </c>
      <c r="BD28" s="46">
        <f t="shared" si="38"/>
        <v>0</v>
      </c>
      <c r="BE28" s="46">
        <f t="shared" si="38"/>
        <v>0</v>
      </c>
      <c r="BF28" s="46">
        <f t="shared" si="21"/>
        <v>-96302082.599999994</v>
      </c>
      <c r="BH28" s="102"/>
      <c r="BJ28" s="102"/>
      <c r="BK28" s="102"/>
    </row>
    <row r="29" spans="1:63" ht="47.25" customHeight="1">
      <c r="B29" s="39"/>
      <c r="C29" s="478"/>
      <c r="D29" s="241" t="str">
        <f>'Incremental_Cost Year 1'!D74</f>
        <v xml:space="preserve"> 01110 Planifikimi, Menaxhimi dhe Administrimi (16)</v>
      </c>
      <c r="E29" s="241" t="str">
        <f>'Incremental_Cost Year 1'!E74</f>
        <v xml:space="preserve">3.5 Procedura e Azilit </v>
      </c>
      <c r="F29" s="240">
        <f>'Incremental_Cost Year 1'!F74</f>
        <v>2026</v>
      </c>
      <c r="G29" s="240">
        <f>'Incremental_Cost Year 1'!G74</f>
        <v>2028</v>
      </c>
      <c r="H29" s="46">
        <f>'Incremental_Cost Year 1'!AQ74</f>
        <v>4176833.04</v>
      </c>
      <c r="I29" s="46">
        <f>'Incremental_Cost Year 1'!AR74</f>
        <v>5901219.9648000002</v>
      </c>
      <c r="J29" s="46">
        <f>'Incremental_Cost Year 1'!AS74</f>
        <v>0</v>
      </c>
      <c r="K29" s="46">
        <f>'Incremental_Cost Year 1'!AT74</f>
        <v>10078053.004799999</v>
      </c>
      <c r="L29" s="46">
        <f>'Incremental_Cost Year 1'!AU74</f>
        <v>2400000</v>
      </c>
      <c r="M29" s="46">
        <f>'Incremental_Cost Year 1'!AV74</f>
        <v>0</v>
      </c>
      <c r="N29" s="46">
        <f>'Incremental_Cost Year 1'!AW74</f>
        <v>0</v>
      </c>
      <c r="O29" s="46">
        <f>'Incremental_Cost Year 1'!AX74</f>
        <v>0</v>
      </c>
      <c r="P29" s="46">
        <f>'Incremental_Cost Year 1'!AY74</f>
        <v>0</v>
      </c>
      <c r="Q29" s="46">
        <f>'Incremental_Cost Year 1'!AZ74</f>
        <v>0</v>
      </c>
      <c r="R29" s="46">
        <f>'Incremental_Cost Year 1'!BA74</f>
        <v>3000000</v>
      </c>
      <c r="S29" s="46">
        <f t="shared" si="17"/>
        <v>-4678053.0047999993</v>
      </c>
      <c r="T29" s="269"/>
      <c r="U29" s="46">
        <f>'Incremental_Cost Year 2'!AQ74</f>
        <v>4176833.04</v>
      </c>
      <c r="V29" s="46">
        <f>'Incremental_Cost Year 2'!AR74</f>
        <v>3000000</v>
      </c>
      <c r="W29" s="46">
        <f>'Incremental_Cost Year 2'!AS74</f>
        <v>0</v>
      </c>
      <c r="X29" s="46">
        <f>'Incremental_Cost Year 2'!AT74</f>
        <v>7176833.04</v>
      </c>
      <c r="Y29" s="46">
        <f>'Incremental_Cost Year 2'!AU74</f>
        <v>0</v>
      </c>
      <c r="Z29" s="46">
        <f>'Incremental_Cost Year 2'!AV74</f>
        <v>0</v>
      </c>
      <c r="AA29" s="46">
        <f>'Incremental_Cost Year 2'!AW74</f>
        <v>0</v>
      </c>
      <c r="AB29" s="46">
        <f>'Incremental_Cost Year 2'!AX74</f>
        <v>0</v>
      </c>
      <c r="AC29" s="46">
        <f>'Incremental_Cost Year 2'!AY74</f>
        <v>0</v>
      </c>
      <c r="AD29" s="46">
        <f>'Incremental_Cost Year 2'!AZ74</f>
        <v>0</v>
      </c>
      <c r="AE29" s="46">
        <f>'Incremental_Cost Year 2'!BA74</f>
        <v>3000000</v>
      </c>
      <c r="AF29" s="46">
        <f t="shared" si="18"/>
        <v>-4176833.04</v>
      </c>
      <c r="AG29" s="269"/>
      <c r="AH29" s="46">
        <f>'Incremental_Cost Year 3'!AQ74</f>
        <v>4176833.04</v>
      </c>
      <c r="AI29" s="46">
        <f>'Incremental_Cost Year 3'!AR74</f>
        <v>3000000</v>
      </c>
      <c r="AJ29" s="46">
        <f>'Incremental_Cost Year 3'!AS74</f>
        <v>0</v>
      </c>
      <c r="AK29" s="46">
        <f>'Incremental_Cost Year 3'!AT74</f>
        <v>7176833.04</v>
      </c>
      <c r="AL29" s="46">
        <f>'Incremental_Cost Year 3'!AU74</f>
        <v>0</v>
      </c>
      <c r="AM29" s="46">
        <f>'Incremental_Cost Year 3'!AV74</f>
        <v>0</v>
      </c>
      <c r="AN29" s="46">
        <f>'Incremental_Cost Year 3'!AW74</f>
        <v>0</v>
      </c>
      <c r="AO29" s="46">
        <f>'Incremental_Cost Year 3'!AX74</f>
        <v>0</v>
      </c>
      <c r="AP29" s="46">
        <f>'Incremental_Cost Year 3'!AY74</f>
        <v>0</v>
      </c>
      <c r="AQ29" s="46">
        <f>'Incremental_Cost Year 3'!AZ74</f>
        <v>0</v>
      </c>
      <c r="AR29" s="46">
        <f>'Incremental_Cost Year 3'!BA74</f>
        <v>3000000</v>
      </c>
      <c r="AS29" s="46">
        <f t="shared" si="22"/>
        <v>-4176833.04</v>
      </c>
      <c r="AT29" s="269"/>
      <c r="AU29" s="46">
        <f t="shared" si="37"/>
        <v>12530499.120000001</v>
      </c>
      <c r="AV29" s="46">
        <f t="shared" si="38"/>
        <v>11901219.9648</v>
      </c>
      <c r="AW29" s="46">
        <f t="shared" si="38"/>
        <v>0</v>
      </c>
      <c r="AX29" s="46">
        <f t="shared" si="38"/>
        <v>24431719.084799998</v>
      </c>
      <c r="AY29" s="46">
        <f t="shared" si="38"/>
        <v>2400000</v>
      </c>
      <c r="AZ29" s="46">
        <f t="shared" si="38"/>
        <v>0</v>
      </c>
      <c r="BA29" s="46">
        <f t="shared" si="38"/>
        <v>0</v>
      </c>
      <c r="BB29" s="46">
        <f t="shared" si="38"/>
        <v>0</v>
      </c>
      <c r="BC29" s="46">
        <f t="shared" si="38"/>
        <v>0</v>
      </c>
      <c r="BD29" s="46">
        <f t="shared" si="38"/>
        <v>0</v>
      </c>
      <c r="BE29" s="46">
        <f t="shared" si="38"/>
        <v>9000000</v>
      </c>
      <c r="BF29" s="46">
        <f t="shared" si="21"/>
        <v>-13031719.084799998</v>
      </c>
      <c r="BH29" s="102"/>
      <c r="BJ29" s="102"/>
      <c r="BK29" s="102"/>
    </row>
    <row r="30" spans="1:63" ht="47.25" customHeight="1">
      <c r="B30" s="39"/>
      <c r="C30" s="478"/>
      <c r="D30" s="241" t="str">
        <f>'Incremental_Cost Year 1'!D78</f>
        <v>01110 Planifikimi, Menaxhimi dhe Administrimi (16), 03140 Policia e Shtetit (16)</v>
      </c>
      <c r="E30" s="241" t="str">
        <f>'Incremental_Cost Year 1'!E78</f>
        <v>3.6 Mbrojtje Sociale</v>
      </c>
      <c r="F30" s="240">
        <f>'Incremental_Cost Year 1'!F78</f>
        <v>2026</v>
      </c>
      <c r="G30" s="240">
        <f>'Incremental_Cost Year 1'!G78</f>
        <v>2028</v>
      </c>
      <c r="H30" s="46">
        <f>'Incremental_Cost Year 1'!AQ78</f>
        <v>6961388.4000000004</v>
      </c>
      <c r="I30" s="46">
        <f>'Incremental_Cost Year 1'!AR78</f>
        <v>835366.60800000012</v>
      </c>
      <c r="J30" s="46">
        <f>'Incremental_Cost Year 1'!AS78</f>
        <v>0</v>
      </c>
      <c r="K30" s="46">
        <f>'Incremental_Cost Year 1'!AT78</f>
        <v>7796755.0080000004</v>
      </c>
      <c r="L30" s="46">
        <f>'Incremental_Cost Year 1'!AU78</f>
        <v>0</v>
      </c>
      <c r="M30" s="46">
        <f>'Incremental_Cost Year 1'!AV78</f>
        <v>0</v>
      </c>
      <c r="N30" s="46">
        <f>'Incremental_Cost Year 1'!AW78</f>
        <v>0</v>
      </c>
      <c r="O30" s="46">
        <f>'Incremental_Cost Year 1'!AX78</f>
        <v>0</v>
      </c>
      <c r="P30" s="46">
        <f>'Incremental_Cost Year 1'!AY78</f>
        <v>0</v>
      </c>
      <c r="Q30" s="46">
        <f>'Incremental_Cost Year 1'!AZ78</f>
        <v>0</v>
      </c>
      <c r="R30" s="46">
        <f>'Incremental_Cost Year 1'!BA78</f>
        <v>7796755.0080000004</v>
      </c>
      <c r="S30" s="46">
        <f t="shared" si="17"/>
        <v>0</v>
      </c>
      <c r="T30" s="269"/>
      <c r="U30" s="46">
        <f>'Incremental_Cost Year 2'!AQ78</f>
        <v>6961388.4000000004</v>
      </c>
      <c r="V30" s="46">
        <f>'Incremental_Cost Year 2'!AR78</f>
        <v>835366.60800000012</v>
      </c>
      <c r="W30" s="46">
        <f>'Incremental_Cost Year 2'!AS78</f>
        <v>0</v>
      </c>
      <c r="X30" s="46">
        <f>'Incremental_Cost Year 2'!AT78</f>
        <v>7796755.0080000004</v>
      </c>
      <c r="Y30" s="46">
        <f>'Incremental_Cost Year 2'!AU78</f>
        <v>7796755.0080000004</v>
      </c>
      <c r="Z30" s="46">
        <f>'Incremental_Cost Year 2'!AV78</f>
        <v>0</v>
      </c>
      <c r="AA30" s="46">
        <f>'Incremental_Cost Year 2'!AW78</f>
        <v>0</v>
      </c>
      <c r="AB30" s="46">
        <f>'Incremental_Cost Year 2'!AX78</f>
        <v>0</v>
      </c>
      <c r="AC30" s="46">
        <f>'Incremental_Cost Year 2'!AY78</f>
        <v>0</v>
      </c>
      <c r="AD30" s="46">
        <f>'Incremental_Cost Year 2'!AZ78</f>
        <v>0</v>
      </c>
      <c r="AE30" s="46">
        <f>'Incremental_Cost Year 2'!BA78</f>
        <v>0</v>
      </c>
      <c r="AF30" s="46">
        <f t="shared" si="18"/>
        <v>0</v>
      </c>
      <c r="AG30" s="269"/>
      <c r="AH30" s="46">
        <f>'Incremental_Cost Year 3'!AQ78</f>
        <v>6961388.4000000004</v>
      </c>
      <c r="AI30" s="46">
        <f>'Incremental_Cost Year 3'!AR78</f>
        <v>835366.60800000012</v>
      </c>
      <c r="AJ30" s="46">
        <f>'Incremental_Cost Year 3'!AS78</f>
        <v>0</v>
      </c>
      <c r="AK30" s="46">
        <f>'Incremental_Cost Year 3'!AT78</f>
        <v>7796755.0080000004</v>
      </c>
      <c r="AL30" s="46">
        <f>'Incremental_Cost Year 3'!AU78</f>
        <v>0</v>
      </c>
      <c r="AM30" s="46">
        <f>'Incremental_Cost Year 3'!AV78</f>
        <v>0</v>
      </c>
      <c r="AN30" s="46">
        <f>'Incremental_Cost Year 3'!AW78</f>
        <v>0</v>
      </c>
      <c r="AO30" s="46">
        <f>'Incremental_Cost Year 3'!AX78</f>
        <v>0</v>
      </c>
      <c r="AP30" s="46">
        <f>'Incremental_Cost Year 3'!AY78</f>
        <v>0</v>
      </c>
      <c r="AQ30" s="46">
        <f>'Incremental_Cost Year 3'!AZ78</f>
        <v>0</v>
      </c>
      <c r="AR30" s="46">
        <f>'Incremental_Cost Year 3'!BA78</f>
        <v>7796755.0080000004</v>
      </c>
      <c r="AS30" s="46">
        <f t="shared" si="22"/>
        <v>0</v>
      </c>
      <c r="AT30" s="269"/>
      <c r="AU30" s="46">
        <f t="shared" si="37"/>
        <v>20884165.200000003</v>
      </c>
      <c r="AV30" s="46">
        <f t="shared" si="38"/>
        <v>2506099.8240000005</v>
      </c>
      <c r="AW30" s="46">
        <f t="shared" si="38"/>
        <v>0</v>
      </c>
      <c r="AX30" s="46">
        <f t="shared" si="38"/>
        <v>23390265.024</v>
      </c>
      <c r="AY30" s="46">
        <f t="shared" si="38"/>
        <v>7796755.0080000004</v>
      </c>
      <c r="AZ30" s="46">
        <f t="shared" si="38"/>
        <v>0</v>
      </c>
      <c r="BA30" s="46">
        <f t="shared" si="38"/>
        <v>0</v>
      </c>
      <c r="BB30" s="46">
        <f t="shared" si="38"/>
        <v>0</v>
      </c>
      <c r="BC30" s="46">
        <f t="shared" si="38"/>
        <v>0</v>
      </c>
      <c r="BD30" s="46">
        <f t="shared" si="38"/>
        <v>0</v>
      </c>
      <c r="BE30" s="46">
        <f t="shared" si="38"/>
        <v>15593510.016000001</v>
      </c>
      <c r="BF30" s="46">
        <f t="shared" si="21"/>
        <v>0</v>
      </c>
      <c r="BH30" s="102"/>
      <c r="BJ30" s="102"/>
      <c r="BK30" s="102"/>
    </row>
    <row r="31" spans="1:63" ht="47.25" customHeight="1">
      <c r="B31" s="39"/>
      <c r="C31" s="478"/>
      <c r="D31" s="241" t="str">
        <f>'Incremental_Cost Year 1'!D80</f>
        <v>Disa institucione</v>
      </c>
      <c r="E31" s="241" t="str">
        <f>'Incremental_Cost Year 1'!E80</f>
        <v xml:space="preserve">3.7 Ushqim, Higjene </v>
      </c>
      <c r="F31" s="240">
        <f>'Incremental_Cost Year 1'!F80</f>
        <v>2026</v>
      </c>
      <c r="G31" s="240">
        <f>'Incremental_Cost Year 1'!G80</f>
        <v>2028</v>
      </c>
      <c r="H31" s="46">
        <f>'Incremental_Cost Year 1'!AQ80</f>
        <v>0</v>
      </c>
      <c r="I31" s="46">
        <f>'Incremental_Cost Year 1'!AR80</f>
        <v>23220000</v>
      </c>
      <c r="J31" s="46">
        <f>'Incremental_Cost Year 1'!AS80</f>
        <v>0</v>
      </c>
      <c r="K31" s="46">
        <f>'Incremental_Cost Year 1'!AT80</f>
        <v>23220000</v>
      </c>
      <c r="L31" s="46">
        <f>'Incremental_Cost Year 1'!AU80</f>
        <v>0</v>
      </c>
      <c r="M31" s="46">
        <f>'Incremental_Cost Year 1'!AV80</f>
        <v>0</v>
      </c>
      <c r="N31" s="46">
        <f>'Incremental_Cost Year 1'!AW80</f>
        <v>0</v>
      </c>
      <c r="O31" s="46">
        <f>'Incremental_Cost Year 1'!AX80</f>
        <v>0</v>
      </c>
      <c r="P31" s="46">
        <f>'Incremental_Cost Year 1'!AY80</f>
        <v>0</v>
      </c>
      <c r="Q31" s="46">
        <f>'Incremental_Cost Year 1'!AZ80</f>
        <v>0</v>
      </c>
      <c r="R31" s="46">
        <f>'Incremental_Cost Year 1'!BA80</f>
        <v>23220000</v>
      </c>
      <c r="S31" s="46">
        <f t="shared" si="17"/>
        <v>0</v>
      </c>
      <c r="T31" s="269"/>
      <c r="U31" s="46">
        <f>'Incremental_Cost Year 2'!AQ80</f>
        <v>0</v>
      </c>
      <c r="V31" s="46">
        <f>'Incremental_Cost Year 2'!AR80</f>
        <v>23220000</v>
      </c>
      <c r="W31" s="46">
        <f>'Incremental_Cost Year 2'!AS80</f>
        <v>0</v>
      </c>
      <c r="X31" s="46">
        <f>'Incremental_Cost Year 2'!AT80</f>
        <v>23220000</v>
      </c>
      <c r="Y31" s="46">
        <f>'Incremental_Cost Year 2'!AU80</f>
        <v>0</v>
      </c>
      <c r="Z31" s="46">
        <f>'Incremental_Cost Year 2'!AV80</f>
        <v>0</v>
      </c>
      <c r="AA31" s="46">
        <f>'Incremental_Cost Year 2'!AW80</f>
        <v>0</v>
      </c>
      <c r="AB31" s="46">
        <f>'Incremental_Cost Year 2'!AX80</f>
        <v>0</v>
      </c>
      <c r="AC31" s="46">
        <f>'Incremental_Cost Year 2'!AY80</f>
        <v>0</v>
      </c>
      <c r="AD31" s="46">
        <f>'Incremental_Cost Year 2'!AZ80</f>
        <v>0</v>
      </c>
      <c r="AE31" s="46">
        <f>'Incremental_Cost Year 2'!BA80</f>
        <v>23220000</v>
      </c>
      <c r="AF31" s="46">
        <f t="shared" si="18"/>
        <v>0</v>
      </c>
      <c r="AG31" s="269"/>
      <c r="AH31" s="46">
        <f>'Incremental_Cost Year 3'!AQ80</f>
        <v>0</v>
      </c>
      <c r="AI31" s="46">
        <f>'Incremental_Cost Year 3'!AR80</f>
        <v>23220000</v>
      </c>
      <c r="AJ31" s="46">
        <f>'Incremental_Cost Year 3'!AS80</f>
        <v>0</v>
      </c>
      <c r="AK31" s="46">
        <f>'Incremental_Cost Year 3'!AT80</f>
        <v>23220000</v>
      </c>
      <c r="AL31" s="46">
        <f>'Incremental_Cost Year 3'!AU80</f>
        <v>0</v>
      </c>
      <c r="AM31" s="46">
        <f>'Incremental_Cost Year 3'!AV80</f>
        <v>0</v>
      </c>
      <c r="AN31" s="46">
        <f>'Incremental_Cost Year 3'!AW80</f>
        <v>0</v>
      </c>
      <c r="AO31" s="46">
        <f>'Incremental_Cost Year 3'!AX80</f>
        <v>0</v>
      </c>
      <c r="AP31" s="46">
        <f>'Incremental_Cost Year 3'!AY80</f>
        <v>0</v>
      </c>
      <c r="AQ31" s="46">
        <f>'Incremental_Cost Year 3'!AZ80</f>
        <v>0</v>
      </c>
      <c r="AR31" s="46">
        <f>'Incremental_Cost Year 3'!BA80</f>
        <v>23220000</v>
      </c>
      <c r="AS31" s="46">
        <f t="shared" si="22"/>
        <v>0</v>
      </c>
      <c r="AT31" s="269"/>
      <c r="AU31" s="46">
        <f t="shared" si="37"/>
        <v>0</v>
      </c>
      <c r="AV31" s="46">
        <f t="shared" si="38"/>
        <v>69660000</v>
      </c>
      <c r="AW31" s="46">
        <f t="shared" si="38"/>
        <v>0</v>
      </c>
      <c r="AX31" s="46">
        <f t="shared" si="38"/>
        <v>69660000</v>
      </c>
      <c r="AY31" s="46">
        <f t="shared" si="38"/>
        <v>0</v>
      </c>
      <c r="AZ31" s="46">
        <f t="shared" si="38"/>
        <v>0</v>
      </c>
      <c r="BA31" s="46">
        <f t="shared" si="38"/>
        <v>0</v>
      </c>
      <c r="BB31" s="46">
        <f t="shared" si="38"/>
        <v>0</v>
      </c>
      <c r="BC31" s="46">
        <f t="shared" si="38"/>
        <v>0</v>
      </c>
      <c r="BD31" s="46">
        <f t="shared" si="38"/>
        <v>0</v>
      </c>
      <c r="BE31" s="46">
        <f t="shared" si="38"/>
        <v>69660000</v>
      </c>
      <c r="BF31" s="46">
        <f t="shared" si="21"/>
        <v>0</v>
      </c>
      <c r="BH31" s="102"/>
      <c r="BJ31" s="102"/>
      <c r="BK31" s="102"/>
    </row>
    <row r="32" spans="1:63" ht="47.25" customHeight="1">
      <c r="B32" s="39"/>
      <c r="C32" s="478"/>
      <c r="D32" s="241" t="str">
        <f>'Incremental_Cost Year 1'!D83</f>
        <v>01110 Planifikimi, Menaxhimi dhe Administrimi (16); 03140 Policia e Shtetit (16)</v>
      </c>
      <c r="E32" s="241" t="str">
        <f>'Incremental_Cost Year 1'!E83</f>
        <v>3.8 Informacioni</v>
      </c>
      <c r="F32" s="240">
        <f>'Incremental_Cost Year 1'!F83</f>
        <v>2026</v>
      </c>
      <c r="G32" s="240">
        <f>'Incremental_Cost Year 1'!G83</f>
        <v>2028</v>
      </c>
      <c r="H32" s="46">
        <f>'Incremental_Cost Year 1'!AQ83</f>
        <v>0</v>
      </c>
      <c r="I32" s="46">
        <f>'Incremental_Cost Year 1'!AR83</f>
        <v>0</v>
      </c>
      <c r="J32" s="46">
        <f>'Incremental_Cost Year 1'!AS83</f>
        <v>0</v>
      </c>
      <c r="K32" s="46">
        <f>'Incremental_Cost Year 1'!AT83</f>
        <v>0</v>
      </c>
      <c r="L32" s="46">
        <f>'Incremental_Cost Year 1'!AU83</f>
        <v>0</v>
      </c>
      <c r="M32" s="46">
        <f>'Incremental_Cost Year 1'!AV83</f>
        <v>0</v>
      </c>
      <c r="N32" s="46">
        <f>'Incremental_Cost Year 1'!AW83</f>
        <v>0</v>
      </c>
      <c r="O32" s="46">
        <f>'Incremental_Cost Year 1'!AX83</f>
        <v>0</v>
      </c>
      <c r="P32" s="46">
        <f>'Incremental_Cost Year 1'!AY83</f>
        <v>0</v>
      </c>
      <c r="Q32" s="46">
        <f>'Incremental_Cost Year 1'!AZ83</f>
        <v>0</v>
      </c>
      <c r="R32" s="46">
        <f>'Incremental_Cost Year 1'!BA83</f>
        <v>0</v>
      </c>
      <c r="S32" s="46">
        <f t="shared" si="17"/>
        <v>0</v>
      </c>
      <c r="T32" s="269"/>
      <c r="U32" s="46">
        <f>'Incremental_Cost Year 2'!AQ83</f>
        <v>0</v>
      </c>
      <c r="V32" s="46">
        <f>'Incremental_Cost Year 2'!AR83</f>
        <v>0</v>
      </c>
      <c r="W32" s="46">
        <f>'Incremental_Cost Year 2'!AS83</f>
        <v>0</v>
      </c>
      <c r="X32" s="46">
        <f>'Incremental_Cost Year 2'!AT83</f>
        <v>0</v>
      </c>
      <c r="Y32" s="46">
        <f>'Incremental_Cost Year 2'!AU83</f>
        <v>0</v>
      </c>
      <c r="Z32" s="46">
        <f>'Incremental_Cost Year 2'!AV83</f>
        <v>0</v>
      </c>
      <c r="AA32" s="46">
        <f>'Incremental_Cost Year 2'!AW83</f>
        <v>0</v>
      </c>
      <c r="AB32" s="46">
        <f>'Incremental_Cost Year 2'!AX83</f>
        <v>0</v>
      </c>
      <c r="AC32" s="46">
        <f>'Incremental_Cost Year 2'!AY83</f>
        <v>0</v>
      </c>
      <c r="AD32" s="46">
        <f>'Incremental_Cost Year 2'!AZ83</f>
        <v>0</v>
      </c>
      <c r="AE32" s="46">
        <f>'Incremental_Cost Year 2'!BA83</f>
        <v>0</v>
      </c>
      <c r="AF32" s="46">
        <f t="shared" si="18"/>
        <v>0</v>
      </c>
      <c r="AG32" s="269"/>
      <c r="AH32" s="46">
        <f>'Incremental_Cost Year 3'!AQ83</f>
        <v>0</v>
      </c>
      <c r="AI32" s="46">
        <f>'Incremental_Cost Year 3'!AR83</f>
        <v>0</v>
      </c>
      <c r="AJ32" s="46">
        <f>'Incremental_Cost Year 3'!AS83</f>
        <v>0</v>
      </c>
      <c r="AK32" s="46">
        <f>'Incremental_Cost Year 3'!AT83</f>
        <v>0</v>
      </c>
      <c r="AL32" s="46">
        <f>'Incremental_Cost Year 3'!AU83</f>
        <v>0</v>
      </c>
      <c r="AM32" s="46">
        <f>'Incremental_Cost Year 3'!AV83</f>
        <v>0</v>
      </c>
      <c r="AN32" s="46">
        <f>'Incremental_Cost Year 3'!AW83</f>
        <v>0</v>
      </c>
      <c r="AO32" s="46">
        <f>'Incremental_Cost Year 3'!AX83</f>
        <v>0</v>
      </c>
      <c r="AP32" s="46">
        <f>'Incremental_Cost Year 3'!AY83</f>
        <v>0</v>
      </c>
      <c r="AQ32" s="46">
        <f>'Incremental_Cost Year 3'!AZ83</f>
        <v>0</v>
      </c>
      <c r="AR32" s="46">
        <f>'Incremental_Cost Year 3'!BA83</f>
        <v>0</v>
      </c>
      <c r="AS32" s="46">
        <f t="shared" si="22"/>
        <v>0</v>
      </c>
      <c r="AT32" s="269"/>
      <c r="AU32" s="46">
        <f t="shared" si="37"/>
        <v>0</v>
      </c>
      <c r="AV32" s="46">
        <f t="shared" si="38"/>
        <v>0</v>
      </c>
      <c r="AW32" s="46">
        <f t="shared" si="38"/>
        <v>0</v>
      </c>
      <c r="AX32" s="46">
        <f t="shared" si="38"/>
        <v>0</v>
      </c>
      <c r="AY32" s="46">
        <f t="shared" si="38"/>
        <v>0</v>
      </c>
      <c r="AZ32" s="46">
        <f t="shared" si="38"/>
        <v>0</v>
      </c>
      <c r="BA32" s="46">
        <f t="shared" si="38"/>
        <v>0</v>
      </c>
      <c r="BB32" s="46">
        <f t="shared" si="38"/>
        <v>0</v>
      </c>
      <c r="BC32" s="46">
        <f t="shared" si="38"/>
        <v>0</v>
      </c>
      <c r="BD32" s="46">
        <f t="shared" si="38"/>
        <v>0</v>
      </c>
      <c r="BE32" s="46">
        <f t="shared" si="38"/>
        <v>0</v>
      </c>
      <c r="BF32" s="46">
        <f t="shared" si="21"/>
        <v>0</v>
      </c>
      <c r="BH32" s="102"/>
      <c r="BJ32" s="102"/>
      <c r="BK32" s="102"/>
    </row>
    <row r="33" spans="1:63" ht="47.25" customHeight="1">
      <c r="B33" s="39"/>
      <c r="C33" s="478"/>
      <c r="D33" s="241" t="str">
        <f>'Incremental_Cost Year 1'!D87</f>
        <v>03140 Policia e Shtetit (16)</v>
      </c>
      <c r="E33" s="241" t="str">
        <f>'Incremental_Cost Year 1'!E87</f>
        <v>3.9 Siguria</v>
      </c>
      <c r="F33" s="240">
        <f>'Incremental_Cost Year 1'!F87</f>
        <v>2026</v>
      </c>
      <c r="G33" s="240" t="str">
        <f>'Incremental_Cost Year 1'!G87</f>
        <v> 2028</v>
      </c>
      <c r="H33" s="46">
        <f>'Incremental_Cost Year 1'!AQ87</f>
        <v>0</v>
      </c>
      <c r="I33" s="46">
        <f>'Incremental_Cost Year 1'!AR87</f>
        <v>0</v>
      </c>
      <c r="J33" s="46">
        <f>'Incremental_Cost Year 1'!AS87</f>
        <v>0</v>
      </c>
      <c r="K33" s="46">
        <f>'Incremental_Cost Year 1'!AT87</f>
        <v>0</v>
      </c>
      <c r="L33" s="46">
        <f>'Incremental_Cost Year 1'!AU87</f>
        <v>0</v>
      </c>
      <c r="M33" s="46">
        <f>'Incremental_Cost Year 1'!AV87</f>
        <v>0</v>
      </c>
      <c r="N33" s="46">
        <f>'Incremental_Cost Year 1'!AW87</f>
        <v>0</v>
      </c>
      <c r="O33" s="46">
        <f>'Incremental_Cost Year 1'!AX87</f>
        <v>0</v>
      </c>
      <c r="P33" s="46">
        <f>'Incremental_Cost Year 1'!AY87</f>
        <v>0</v>
      </c>
      <c r="Q33" s="46">
        <f>'Incremental_Cost Year 1'!AZ87</f>
        <v>0</v>
      </c>
      <c r="R33" s="46">
        <f>'Incremental_Cost Year 1'!BA87</f>
        <v>0</v>
      </c>
      <c r="S33" s="46">
        <f t="shared" si="17"/>
        <v>0</v>
      </c>
      <c r="T33" s="269"/>
      <c r="U33" s="46">
        <f>'Incremental_Cost Year 2'!AQ87</f>
        <v>0</v>
      </c>
      <c r="V33" s="46">
        <f>'Incremental_Cost Year 2'!AR87</f>
        <v>0</v>
      </c>
      <c r="W33" s="46">
        <f>'Incremental_Cost Year 2'!AS87</f>
        <v>0</v>
      </c>
      <c r="X33" s="46">
        <f>'Incremental_Cost Year 2'!AT87</f>
        <v>0</v>
      </c>
      <c r="Y33" s="46">
        <f>'Incremental_Cost Year 2'!AU87</f>
        <v>0</v>
      </c>
      <c r="Z33" s="46">
        <f>'Incremental_Cost Year 2'!AV87</f>
        <v>0</v>
      </c>
      <c r="AA33" s="46">
        <f>'Incremental_Cost Year 2'!AW87</f>
        <v>0</v>
      </c>
      <c r="AB33" s="46">
        <f>'Incremental_Cost Year 2'!AX87</f>
        <v>0</v>
      </c>
      <c r="AC33" s="46">
        <f>'Incremental_Cost Year 2'!AY87</f>
        <v>0</v>
      </c>
      <c r="AD33" s="46">
        <f>'Incremental_Cost Year 2'!AZ87</f>
        <v>0</v>
      </c>
      <c r="AE33" s="46">
        <f>'Incremental_Cost Year 2'!BA87</f>
        <v>0</v>
      </c>
      <c r="AF33" s="46">
        <f t="shared" si="18"/>
        <v>0</v>
      </c>
      <c r="AG33" s="269"/>
      <c r="AH33" s="46">
        <f>'Incremental_Cost Year 3'!AQ87</f>
        <v>0</v>
      </c>
      <c r="AI33" s="46">
        <f>'Incremental_Cost Year 3'!AR87</f>
        <v>0</v>
      </c>
      <c r="AJ33" s="46">
        <f>'Incremental_Cost Year 3'!AS87</f>
        <v>0</v>
      </c>
      <c r="AK33" s="46">
        <f>'Incremental_Cost Year 3'!AT87</f>
        <v>0</v>
      </c>
      <c r="AL33" s="46">
        <f>'Incremental_Cost Year 3'!AU87</f>
        <v>0</v>
      </c>
      <c r="AM33" s="46">
        <f>'Incremental_Cost Year 3'!AV87</f>
        <v>0</v>
      </c>
      <c r="AN33" s="46">
        <f>'Incremental_Cost Year 3'!AW87</f>
        <v>0</v>
      </c>
      <c r="AO33" s="46">
        <f>'Incremental_Cost Year 3'!AX87</f>
        <v>0</v>
      </c>
      <c r="AP33" s="46">
        <f>'Incremental_Cost Year 3'!AY87</f>
        <v>0</v>
      </c>
      <c r="AQ33" s="46">
        <f>'Incremental_Cost Year 3'!AZ87</f>
        <v>0</v>
      </c>
      <c r="AR33" s="46">
        <f>'Incremental_Cost Year 3'!BA87</f>
        <v>0</v>
      </c>
      <c r="AS33" s="46">
        <f t="shared" si="22"/>
        <v>0</v>
      </c>
      <c r="AT33" s="269"/>
      <c r="AU33" s="46">
        <f t="shared" si="37"/>
        <v>0</v>
      </c>
      <c r="AV33" s="46">
        <f t="shared" si="38"/>
        <v>0</v>
      </c>
      <c r="AW33" s="46">
        <f t="shared" si="38"/>
        <v>0</v>
      </c>
      <c r="AX33" s="46">
        <f t="shared" si="38"/>
        <v>0</v>
      </c>
      <c r="AY33" s="46">
        <f t="shared" si="38"/>
        <v>0</v>
      </c>
      <c r="AZ33" s="46">
        <f t="shared" si="38"/>
        <v>0</v>
      </c>
      <c r="BA33" s="46">
        <f t="shared" si="38"/>
        <v>0</v>
      </c>
      <c r="BB33" s="46">
        <f t="shared" si="38"/>
        <v>0</v>
      </c>
      <c r="BC33" s="46">
        <f t="shared" si="38"/>
        <v>0</v>
      </c>
      <c r="BD33" s="46">
        <f t="shared" si="38"/>
        <v>0</v>
      </c>
      <c r="BE33" s="46">
        <f t="shared" si="38"/>
        <v>0</v>
      </c>
      <c r="BF33" s="46">
        <f t="shared" si="21"/>
        <v>0</v>
      </c>
      <c r="BH33" s="102"/>
      <c r="BJ33" s="102"/>
      <c r="BK33" s="102"/>
    </row>
    <row r="34" spans="1:63" ht="47.25" customHeight="1">
      <c r="B34" s="39"/>
      <c r="C34" s="478"/>
      <c r="D34" s="241" t="str">
        <f>'Incremental_Cost Year 1'!D91</f>
        <v>07330 Sherbimet e Kujdesit Dytesor/91304AA - Pacientë të trajtuar në shërbimin spitalor</v>
      </c>
      <c r="E34" s="241" t="str">
        <f>'Incremental_Cost Year 1'!E91</f>
        <v>3.10. Shëndeti</v>
      </c>
      <c r="F34" s="240">
        <f>'Incremental_Cost Year 1'!F91</f>
        <v>2026</v>
      </c>
      <c r="G34" s="240">
        <f>'Incremental_Cost Year 1'!G91</f>
        <v>2028</v>
      </c>
      <c r="H34" s="46">
        <f>'Incremental_Cost Year 1'!AQ91</f>
        <v>9902018.3399999999</v>
      </c>
      <c r="I34" s="46">
        <f>'Incremental_Cost Year 1'!AR91</f>
        <v>0</v>
      </c>
      <c r="J34" s="46">
        <f>'Incremental_Cost Year 1'!AS91</f>
        <v>0</v>
      </c>
      <c r="K34" s="46">
        <f>'Incremental_Cost Year 1'!AT91</f>
        <v>9902018.3399999999</v>
      </c>
      <c r="L34" s="46">
        <f>'Incremental_Cost Year 1'!AU91</f>
        <v>6265249.5600000005</v>
      </c>
      <c r="M34" s="46">
        <f>'Incremental_Cost Year 1'!AV91</f>
        <v>0</v>
      </c>
      <c r="N34" s="46">
        <f>'Incremental_Cost Year 1'!AW91</f>
        <v>0</v>
      </c>
      <c r="O34" s="46">
        <f>'Incremental_Cost Year 1'!AX91</f>
        <v>0</v>
      </c>
      <c r="P34" s="46">
        <f>'Incremental_Cost Year 1'!AY91</f>
        <v>0</v>
      </c>
      <c r="Q34" s="46">
        <f>'Incremental_Cost Year 1'!AZ91</f>
        <v>0</v>
      </c>
      <c r="R34" s="46">
        <f>'Incremental_Cost Year 1'!BA91</f>
        <v>0</v>
      </c>
      <c r="S34" s="46">
        <f t="shared" si="17"/>
        <v>-3636768.7799999993</v>
      </c>
      <c r="T34" s="269"/>
      <c r="U34" s="46">
        <f>'Incremental_Cost Year 2'!AQ91</f>
        <v>9902018.3399999999</v>
      </c>
      <c r="V34" s="46">
        <f>'Incremental_Cost Year 2'!AR91</f>
        <v>0</v>
      </c>
      <c r="W34" s="46">
        <f>'Incremental_Cost Year 2'!AS91</f>
        <v>0</v>
      </c>
      <c r="X34" s="46">
        <f>'Incremental_Cost Year 2'!AT91</f>
        <v>9902018.3399999999</v>
      </c>
      <c r="Y34" s="46">
        <f>'Incremental_Cost Year 2'!AU91</f>
        <v>6265249.5600000005</v>
      </c>
      <c r="Z34" s="46">
        <f>'Incremental_Cost Year 2'!AV91</f>
        <v>0</v>
      </c>
      <c r="AA34" s="46">
        <f>'Incremental_Cost Year 2'!AW91</f>
        <v>0</v>
      </c>
      <c r="AB34" s="46">
        <f>'Incremental_Cost Year 2'!AX91</f>
        <v>0</v>
      </c>
      <c r="AC34" s="46">
        <f>'Incremental_Cost Year 2'!AY91</f>
        <v>0</v>
      </c>
      <c r="AD34" s="46">
        <f>'Incremental_Cost Year 2'!AZ91</f>
        <v>0</v>
      </c>
      <c r="AE34" s="46">
        <f>'Incremental_Cost Year 2'!BA91</f>
        <v>0</v>
      </c>
      <c r="AF34" s="46">
        <f t="shared" si="18"/>
        <v>-3636768.7799999993</v>
      </c>
      <c r="AG34" s="269"/>
      <c r="AH34" s="46">
        <f>'Incremental_Cost Year 3'!AQ91</f>
        <v>9902018.3399999999</v>
      </c>
      <c r="AI34" s="46">
        <f>'Incremental_Cost Year 3'!AR91</f>
        <v>0</v>
      </c>
      <c r="AJ34" s="46">
        <f>'Incremental_Cost Year 3'!AS91</f>
        <v>0</v>
      </c>
      <c r="AK34" s="46">
        <f>'Incremental_Cost Year 3'!AT91</f>
        <v>9902018.3399999999</v>
      </c>
      <c r="AL34" s="46">
        <f>'Incremental_Cost Year 3'!AU91</f>
        <v>6265249.5600000005</v>
      </c>
      <c r="AM34" s="46">
        <f>'Incremental_Cost Year 3'!AV91</f>
        <v>0</v>
      </c>
      <c r="AN34" s="46">
        <f>'Incremental_Cost Year 3'!AW91</f>
        <v>0</v>
      </c>
      <c r="AO34" s="46">
        <f>'Incremental_Cost Year 3'!AX91</f>
        <v>0</v>
      </c>
      <c r="AP34" s="46">
        <f>'Incremental_Cost Year 3'!AY91</f>
        <v>0</v>
      </c>
      <c r="AQ34" s="46">
        <f>'Incremental_Cost Year 3'!AZ91</f>
        <v>0</v>
      </c>
      <c r="AR34" s="46">
        <f>'Incremental_Cost Year 3'!BA91</f>
        <v>0</v>
      </c>
      <c r="AS34" s="46">
        <f t="shared" si="22"/>
        <v>-3636768.7799999993</v>
      </c>
      <c r="AT34" s="269"/>
      <c r="AU34" s="46">
        <f t="shared" si="37"/>
        <v>29706055.02</v>
      </c>
      <c r="AV34" s="46">
        <f t="shared" si="38"/>
        <v>0</v>
      </c>
      <c r="AW34" s="46">
        <f t="shared" si="38"/>
        <v>0</v>
      </c>
      <c r="AX34" s="46">
        <f t="shared" si="38"/>
        <v>29706055.02</v>
      </c>
      <c r="AY34" s="46">
        <f t="shared" si="38"/>
        <v>18795748.68</v>
      </c>
      <c r="AZ34" s="46">
        <f t="shared" si="38"/>
        <v>0</v>
      </c>
      <c r="BA34" s="46">
        <f t="shared" si="38"/>
        <v>0</v>
      </c>
      <c r="BB34" s="46">
        <f t="shared" si="38"/>
        <v>0</v>
      </c>
      <c r="BC34" s="46">
        <f t="shared" si="38"/>
        <v>0</v>
      </c>
      <c r="BD34" s="46">
        <f t="shared" si="38"/>
        <v>0</v>
      </c>
      <c r="BE34" s="46">
        <f t="shared" si="38"/>
        <v>0</v>
      </c>
      <c r="BF34" s="46">
        <f t="shared" si="21"/>
        <v>-10910306.34</v>
      </c>
      <c r="BH34" s="102"/>
      <c r="BJ34" s="102"/>
      <c r="BK34" s="102"/>
    </row>
    <row r="35" spans="1:63" ht="51" customHeight="1">
      <c r="A35" s="28"/>
      <c r="B35" s="360"/>
      <c r="C35" s="526" t="s">
        <v>872</v>
      </c>
      <c r="D35" s="527"/>
      <c r="E35" s="528"/>
      <c r="F35" s="59"/>
      <c r="G35" s="59"/>
      <c r="H35" s="47">
        <f>SUM(H36:H45)</f>
        <v>97481738.969999984</v>
      </c>
      <c r="I35" s="47">
        <f t="shared" ref="I35:R35" si="39">SUM(I36:I45)</f>
        <v>128620019.64120001</v>
      </c>
      <c r="J35" s="47">
        <f t="shared" si="39"/>
        <v>30475000</v>
      </c>
      <c r="K35" s="47">
        <f t="shared" si="39"/>
        <v>256576758.61120006</v>
      </c>
      <c r="L35" s="47">
        <f t="shared" si="39"/>
        <v>36927934.6752</v>
      </c>
      <c r="M35" s="47">
        <f t="shared" si="39"/>
        <v>0</v>
      </c>
      <c r="N35" s="47">
        <f t="shared" si="39"/>
        <v>0</v>
      </c>
      <c r="O35" s="47">
        <f t="shared" si="39"/>
        <v>0</v>
      </c>
      <c r="P35" s="47">
        <f t="shared" si="39"/>
        <v>0</v>
      </c>
      <c r="Q35" s="47">
        <f t="shared" si="39"/>
        <v>0</v>
      </c>
      <c r="R35" s="47">
        <f t="shared" si="39"/>
        <v>53294265.024000004</v>
      </c>
      <c r="S35" s="47">
        <f>SUM(S36:S45)</f>
        <v>-166354558.912</v>
      </c>
      <c r="U35" s="47">
        <f>SUM(U36:U45)</f>
        <v>97481738.969999984</v>
      </c>
      <c r="V35" s="47">
        <f t="shared" ref="V35:AF35" si="40">SUM(V36:V45)</f>
        <v>128620019.64120001</v>
      </c>
      <c r="W35" s="47">
        <f t="shared" si="40"/>
        <v>0</v>
      </c>
      <c r="X35" s="47">
        <f t="shared" si="40"/>
        <v>226101758.6112</v>
      </c>
      <c r="Y35" s="47">
        <f t="shared" si="40"/>
        <v>27207934.6752</v>
      </c>
      <c r="Z35" s="47">
        <f t="shared" si="40"/>
        <v>0</v>
      </c>
      <c r="AA35" s="47">
        <f t="shared" si="40"/>
        <v>0</v>
      </c>
      <c r="AB35" s="47">
        <f t="shared" si="40"/>
        <v>0</v>
      </c>
      <c r="AC35" s="47">
        <f t="shared" si="40"/>
        <v>0</v>
      </c>
      <c r="AD35" s="47">
        <f t="shared" si="40"/>
        <v>0</v>
      </c>
      <c r="AE35" s="47">
        <f t="shared" si="40"/>
        <v>53294265.024000004</v>
      </c>
      <c r="AF35" s="47">
        <f t="shared" si="40"/>
        <v>-145575313.7868</v>
      </c>
      <c r="AH35" s="47">
        <f>SUM(AH36:AH45)</f>
        <v>97481738.969999984</v>
      </c>
      <c r="AI35" s="47">
        <f t="shared" ref="AI35:AS35" si="41">SUM(AI36:AI45)</f>
        <v>128620019.64120001</v>
      </c>
      <c r="AJ35" s="47">
        <f t="shared" si="41"/>
        <v>0</v>
      </c>
      <c r="AK35" s="47">
        <f t="shared" si="41"/>
        <v>226101758.6112</v>
      </c>
      <c r="AL35" s="47">
        <f t="shared" si="41"/>
        <v>27207934.6752</v>
      </c>
      <c r="AM35" s="47">
        <f t="shared" si="41"/>
        <v>0</v>
      </c>
      <c r="AN35" s="47">
        <f t="shared" si="41"/>
        <v>0</v>
      </c>
      <c r="AO35" s="47">
        <f t="shared" si="41"/>
        <v>0</v>
      </c>
      <c r="AP35" s="47">
        <f t="shared" si="41"/>
        <v>0</v>
      </c>
      <c r="AQ35" s="47">
        <f t="shared" si="41"/>
        <v>0</v>
      </c>
      <c r="AR35" s="47">
        <f t="shared" si="41"/>
        <v>53294265.024000004</v>
      </c>
      <c r="AS35" s="47">
        <f t="shared" si="41"/>
        <v>-145599558.912</v>
      </c>
      <c r="AU35" s="47">
        <f>SUM(AU36:AU45)</f>
        <v>292445216.90999997</v>
      </c>
      <c r="AV35" s="47">
        <f t="shared" ref="AV35:BF35" si="42">SUM(AV36:AV45)</f>
        <v>385860058.92359996</v>
      </c>
      <c r="AW35" s="47">
        <f t="shared" si="42"/>
        <v>30475000</v>
      </c>
      <c r="AX35" s="47">
        <f t="shared" si="42"/>
        <v>708780275.83359993</v>
      </c>
      <c r="AY35" s="47">
        <f t="shared" si="42"/>
        <v>91343804.025599986</v>
      </c>
      <c r="AZ35" s="47">
        <f t="shared" si="42"/>
        <v>0</v>
      </c>
      <c r="BA35" s="47">
        <f t="shared" si="42"/>
        <v>0</v>
      </c>
      <c r="BB35" s="47">
        <f t="shared" si="42"/>
        <v>0</v>
      </c>
      <c r="BC35" s="47">
        <f t="shared" si="42"/>
        <v>0</v>
      </c>
      <c r="BD35" s="47">
        <f t="shared" si="42"/>
        <v>0</v>
      </c>
      <c r="BE35" s="47">
        <f t="shared" si="42"/>
        <v>159882795.072</v>
      </c>
      <c r="BF35" s="47">
        <f t="shared" si="42"/>
        <v>-457553676.736</v>
      </c>
      <c r="BH35" s="102"/>
      <c r="BJ35" s="102"/>
      <c r="BK35" s="102"/>
    </row>
    <row r="36" spans="1:63" ht="39">
      <c r="B36" s="244"/>
      <c r="C36" s="245"/>
      <c r="D36" s="241" t="str">
        <f>'Incremental_Cost Year 1'!D94</f>
        <v>01110 Planifikimi, Menaxhimi dhe Administrimi (3), 01110 Planifikimi, Menaxhimi dhe Administrimi (16)</v>
      </c>
      <c r="E36" s="241" t="str">
        <f>'Incremental_Cost Year 1'!E94</f>
        <v>4.1 Kërkesë për ndihmë ndërkombëtare</v>
      </c>
      <c r="F36" s="240">
        <f>'Incremental_Cost Year 1'!F94</f>
        <v>2026</v>
      </c>
      <c r="G36" s="240">
        <f>'Incremental_Cost Year 1'!G94</f>
        <v>2028</v>
      </c>
      <c r="H36" s="46">
        <f>'Incremental_Cost Year 1'!AQ94</f>
        <v>2445098.4</v>
      </c>
      <c r="I36" s="46">
        <f>'Incremental_Cost Year 1'!AR94</f>
        <v>0</v>
      </c>
      <c r="J36" s="46">
        <f>'Incremental_Cost Year 1'!AS94</f>
        <v>0</v>
      </c>
      <c r="K36" s="46">
        <f>'Incremental_Cost Year 1'!AT94</f>
        <v>2445098.4</v>
      </c>
      <c r="L36" s="46">
        <f>'Incremental_Cost Year 1'!AU94</f>
        <v>2445098.4</v>
      </c>
      <c r="M36" s="46">
        <f>'Incremental_Cost Year 1'!AV94</f>
        <v>0</v>
      </c>
      <c r="N36" s="46">
        <f>'Incremental_Cost Year 1'!AW94</f>
        <v>0</v>
      </c>
      <c r="O36" s="46">
        <f>'Incremental_Cost Year 1'!AX94</f>
        <v>0</v>
      </c>
      <c r="P36" s="46">
        <f>'Incremental_Cost Year 1'!AY94</f>
        <v>0</v>
      </c>
      <c r="Q36" s="46">
        <f>'Incremental_Cost Year 1'!AZ94</f>
        <v>0</v>
      </c>
      <c r="R36" s="46">
        <f>'Incremental_Cost Year 1'!BA94</f>
        <v>0</v>
      </c>
      <c r="S36" s="46">
        <f t="shared" ref="S36:S43" si="43">SUM(L36:R36)-K36</f>
        <v>0</v>
      </c>
      <c r="T36" s="269"/>
      <c r="U36" s="46">
        <f>'Incremental_Cost Year 2'!AQ94</f>
        <v>2445098.4</v>
      </c>
      <c r="V36" s="46">
        <f>'Incremental_Cost Year 2'!AR94</f>
        <v>0</v>
      </c>
      <c r="W36" s="46">
        <f>'Incremental_Cost Year 2'!AS94</f>
        <v>0</v>
      </c>
      <c r="X36" s="46">
        <f>'Incremental_Cost Year 2'!AT94</f>
        <v>2445098.4</v>
      </c>
      <c r="Y36" s="46">
        <f>'Incremental_Cost Year 2'!AU94</f>
        <v>2445098.4</v>
      </c>
      <c r="Z36" s="46">
        <f>'Incremental_Cost Year 2'!AV94</f>
        <v>0</v>
      </c>
      <c r="AA36" s="46">
        <f>'Incremental_Cost Year 2'!AW94</f>
        <v>0</v>
      </c>
      <c r="AB36" s="46">
        <f>'Incremental_Cost Year 2'!AX94</f>
        <v>0</v>
      </c>
      <c r="AC36" s="46">
        <f>'Incremental_Cost Year 2'!AY94</f>
        <v>0</v>
      </c>
      <c r="AD36" s="46">
        <f>'Incremental_Cost Year 2'!AZ94</f>
        <v>0</v>
      </c>
      <c r="AE36" s="46">
        <f>'Incremental_Cost Year 2'!BA94</f>
        <v>0</v>
      </c>
      <c r="AF36" s="46">
        <f t="shared" ref="AF36:AF43" si="44">SUM(Y36:AE36)-X36</f>
        <v>0</v>
      </c>
      <c r="AG36" s="269"/>
      <c r="AH36" s="46">
        <f>'Incremental_Cost Year 3'!AQ94</f>
        <v>2445098.4</v>
      </c>
      <c r="AI36" s="46">
        <f>'Incremental_Cost Year 3'!AR94</f>
        <v>0</v>
      </c>
      <c r="AJ36" s="46">
        <f>'Incremental_Cost Year 3'!AS94</f>
        <v>0</v>
      </c>
      <c r="AK36" s="46">
        <f>'Incremental_Cost Year 3'!AT94</f>
        <v>2445098.4</v>
      </c>
      <c r="AL36" s="46">
        <f>'Incremental_Cost Year 3'!AU94</f>
        <v>2445098.4</v>
      </c>
      <c r="AM36" s="46">
        <f>'Incremental_Cost Year 3'!AV94</f>
        <v>0</v>
      </c>
      <c r="AN36" s="46">
        <f>'Incremental_Cost Year 3'!AW94</f>
        <v>0</v>
      </c>
      <c r="AO36" s="46">
        <f>'Incremental_Cost Year 3'!AX94</f>
        <v>0</v>
      </c>
      <c r="AP36" s="46">
        <f>'Incremental_Cost Year 3'!AY94</f>
        <v>0</v>
      </c>
      <c r="AQ36" s="46">
        <f>'Incremental_Cost Year 3'!AZ94</f>
        <v>0</v>
      </c>
      <c r="AR36" s="46">
        <f>'Incremental_Cost Year 3'!BA94</f>
        <v>0</v>
      </c>
      <c r="AS36" s="46">
        <f t="shared" ref="AS36" si="45">SUM(AL36:AR36)-AK36</f>
        <v>0</v>
      </c>
      <c r="AT36" s="269"/>
      <c r="AU36" s="46">
        <f t="shared" ref="AU36:AU45" si="46">H36+U36+AH36</f>
        <v>7335295.1999999993</v>
      </c>
      <c r="AV36" s="46">
        <f t="shared" ref="AV36:AV43" si="47">I36+V36+AI36</f>
        <v>0</v>
      </c>
      <c r="AW36" s="46">
        <f t="shared" ref="AW36:AW43" si="48">J36+W36+AJ36</f>
        <v>0</v>
      </c>
      <c r="AX36" s="46">
        <f t="shared" ref="AX36:AX43" si="49">K36+X36+AK36</f>
        <v>7335295.1999999993</v>
      </c>
      <c r="AY36" s="46">
        <f t="shared" ref="AY36:AY43" si="50">L36+Y36+AL36</f>
        <v>7335295.1999999993</v>
      </c>
      <c r="AZ36" s="46">
        <f t="shared" ref="AZ36:AZ43" si="51">M36+Z36+AM36</f>
        <v>0</v>
      </c>
      <c r="BA36" s="46">
        <f t="shared" ref="BA36:BA43" si="52">N36+AA36+AN36</f>
        <v>0</v>
      </c>
      <c r="BB36" s="46">
        <f t="shared" ref="BB36:BB43" si="53">O36+AB36+AO36</f>
        <v>0</v>
      </c>
      <c r="BC36" s="46">
        <f t="shared" ref="BC36:BC43" si="54">P36+AC36+AP36</f>
        <v>0</v>
      </c>
      <c r="BD36" s="46">
        <f t="shared" ref="BD36:BD43" si="55">Q36+AD36+AQ36</f>
        <v>0</v>
      </c>
      <c r="BE36" s="46">
        <f t="shared" ref="BE36:BE43" si="56">R36+AE36+AR36</f>
        <v>0</v>
      </c>
      <c r="BF36" s="46">
        <f t="shared" ref="BF36" si="57">SUM(AY36:BE36)-AX36</f>
        <v>0</v>
      </c>
      <c r="BH36" s="102"/>
      <c r="BJ36" s="102"/>
      <c r="BK36" s="102"/>
    </row>
    <row r="37" spans="1:63" ht="37.15" customHeight="1">
      <c r="B37" s="39"/>
      <c r="C37" s="38"/>
      <c r="D37" s="241" t="str">
        <f>'Incremental_Cost Year 1'!D99</f>
        <v>03140 Policia e Shtetit (16)</v>
      </c>
      <c r="E37" s="241" t="str">
        <f>'Incremental_Cost Year 1'!E97</f>
        <v>4.2 Menaxhimi në kufi</v>
      </c>
      <c r="F37" s="240">
        <f>'Incremental_Cost Year 1'!F97</f>
        <v>2026</v>
      </c>
      <c r="G37" s="240">
        <f>'Incremental_Cost Year 1'!G97</f>
        <v>2026</v>
      </c>
      <c r="H37" s="46">
        <f>'Incremental_Cost Year 1'!AQ97</f>
        <v>49800674.699999996</v>
      </c>
      <c r="I37" s="46">
        <f>'Incremental_Cost Year 1'!AR97</f>
        <v>1200000</v>
      </c>
      <c r="J37" s="46">
        <f>'Incremental_Cost Year 1'!AS97</f>
        <v>30475000</v>
      </c>
      <c r="K37" s="46">
        <f>'Incremental_Cost Year 1'!AT97</f>
        <v>81475674.700000003</v>
      </c>
      <c r="L37" s="46">
        <f>'Incremental_Cost Year 1'!AU97</f>
        <v>8032344.2999999998</v>
      </c>
      <c r="M37" s="46">
        <f>'Incremental_Cost Year 1'!AV97</f>
        <v>0</v>
      </c>
      <c r="N37" s="46">
        <f>'Incremental_Cost Year 1'!AW97</f>
        <v>0</v>
      </c>
      <c r="O37" s="46">
        <f>'Incremental_Cost Year 1'!AX97</f>
        <v>0</v>
      </c>
      <c r="P37" s="46">
        <f>'Incremental_Cost Year 1'!AY97</f>
        <v>0</v>
      </c>
      <c r="Q37" s="46">
        <f>'Incremental_Cost Year 1'!AZ97</f>
        <v>0</v>
      </c>
      <c r="R37" s="46">
        <f>'Incremental_Cost Year 1'!BA97</f>
        <v>1200000</v>
      </c>
      <c r="S37" s="46">
        <f t="shared" si="43"/>
        <v>-72243330.400000006</v>
      </c>
      <c r="U37" s="46">
        <f>'Incremental_Cost Year 2'!AQ97</f>
        <v>49800674.699999996</v>
      </c>
      <c r="V37" s="46">
        <f>'Incremental_Cost Year 2'!AR97</f>
        <v>1200000</v>
      </c>
      <c r="W37" s="46">
        <f>'Incremental_Cost Year 2'!AS97</f>
        <v>0</v>
      </c>
      <c r="X37" s="46">
        <f>'Incremental_Cost Year 2'!AT97</f>
        <v>51000674.699999996</v>
      </c>
      <c r="Y37" s="46">
        <f>'Incremental_Cost Year 2'!AU97</f>
        <v>8032344.2999999998</v>
      </c>
      <c r="Z37" s="46">
        <f>'Incremental_Cost Year 2'!AV97</f>
        <v>0</v>
      </c>
      <c r="AA37" s="46">
        <f>'Incremental_Cost Year 2'!AW97</f>
        <v>0</v>
      </c>
      <c r="AB37" s="46">
        <f>'Incremental_Cost Year 2'!AX97</f>
        <v>0</v>
      </c>
      <c r="AC37" s="46">
        <f>'Incremental_Cost Year 2'!AY97</f>
        <v>0</v>
      </c>
      <c r="AD37" s="46">
        <f>'Incremental_Cost Year 2'!AZ97</f>
        <v>0</v>
      </c>
      <c r="AE37" s="46">
        <f>'Incremental_Cost Year 2'!BA97</f>
        <v>1200000</v>
      </c>
      <c r="AF37" s="46">
        <f t="shared" si="44"/>
        <v>-41768330.399999991</v>
      </c>
      <c r="AG37" s="269"/>
      <c r="AH37" s="46">
        <f>'Incremental_Cost Year 3'!AQ97</f>
        <v>49800674.699999996</v>
      </c>
      <c r="AI37" s="46">
        <f>'Incremental_Cost Year 3'!AR97</f>
        <v>1200000</v>
      </c>
      <c r="AJ37" s="46">
        <f>'Incremental_Cost Year 3'!AS97</f>
        <v>0</v>
      </c>
      <c r="AK37" s="46">
        <f>'Incremental_Cost Year 3'!AT97</f>
        <v>51000674.699999996</v>
      </c>
      <c r="AL37" s="46">
        <f>'Incremental_Cost Year 3'!AU97</f>
        <v>8032344.2999999998</v>
      </c>
      <c r="AM37" s="46">
        <f>'Incremental_Cost Year 3'!AV97</f>
        <v>0</v>
      </c>
      <c r="AN37" s="46">
        <f>'Incremental_Cost Year 3'!AW97</f>
        <v>0</v>
      </c>
      <c r="AO37" s="46">
        <f>'Incremental_Cost Year 3'!AX97</f>
        <v>0</v>
      </c>
      <c r="AP37" s="46">
        <f>'Incremental_Cost Year 3'!AY97</f>
        <v>0</v>
      </c>
      <c r="AQ37" s="46">
        <f>'Incremental_Cost Year 3'!AZ97</f>
        <v>0</v>
      </c>
      <c r="AR37" s="46">
        <f>'Incremental_Cost Year 3'!BA97</f>
        <v>1200000</v>
      </c>
      <c r="AS37" s="46">
        <f t="shared" ref="AS37:AS44" si="58">SUM(AL37:AR37)-AK37</f>
        <v>-41768330.399999991</v>
      </c>
      <c r="AT37" s="269"/>
      <c r="AU37" s="46">
        <f t="shared" si="46"/>
        <v>149402024.09999999</v>
      </c>
      <c r="AV37" s="46">
        <f t="shared" si="47"/>
        <v>3600000</v>
      </c>
      <c r="AW37" s="46">
        <f t="shared" si="48"/>
        <v>30475000</v>
      </c>
      <c r="AX37" s="46">
        <f t="shared" si="49"/>
        <v>183477024.09999999</v>
      </c>
      <c r="AY37" s="46">
        <f t="shared" si="50"/>
        <v>24097032.899999999</v>
      </c>
      <c r="AZ37" s="46">
        <f t="shared" si="51"/>
        <v>0</v>
      </c>
      <c r="BA37" s="46">
        <f t="shared" si="52"/>
        <v>0</v>
      </c>
      <c r="BB37" s="46">
        <f t="shared" si="53"/>
        <v>0</v>
      </c>
      <c r="BC37" s="46">
        <f t="shared" si="54"/>
        <v>0</v>
      </c>
      <c r="BD37" s="46">
        <f t="shared" si="55"/>
        <v>0</v>
      </c>
      <c r="BE37" s="46">
        <f t="shared" si="56"/>
        <v>3600000</v>
      </c>
      <c r="BF37" s="46">
        <f t="shared" ref="BF37:BF44" si="59">SUM(AY37:BE37)-AX37</f>
        <v>-155779991.19999999</v>
      </c>
      <c r="BH37" s="102"/>
      <c r="BJ37" s="102"/>
      <c r="BK37" s="102"/>
    </row>
    <row r="38" spans="1:63">
      <c r="B38" s="39"/>
      <c r="C38" s="38"/>
      <c r="D38" s="241" t="str">
        <f>'Incremental_Cost Year 1'!D99</f>
        <v>03140 Policia e Shtetit (16)</v>
      </c>
      <c r="E38" s="241" t="str">
        <f>'Incremental_Cost Year 1'!E99</f>
        <v>4.3 Transporti</v>
      </c>
      <c r="F38" s="240">
        <f>'Incremental_Cost Year 1'!F99</f>
        <v>2026</v>
      </c>
      <c r="G38" s="240">
        <f>'Incremental_Cost Year 1'!G99</f>
        <v>2028</v>
      </c>
      <c r="H38" s="46">
        <f>'Incremental_Cost Year 1'!AQ99</f>
        <v>0</v>
      </c>
      <c r="I38" s="46">
        <f>'Incremental_Cost Year 1'!AR99</f>
        <v>9720000</v>
      </c>
      <c r="J38" s="46">
        <f>'Incremental_Cost Year 1'!AS99</f>
        <v>0</v>
      </c>
      <c r="K38" s="46">
        <f>'Incremental_Cost Year 1'!AT99</f>
        <v>9720000</v>
      </c>
      <c r="L38" s="46">
        <f>'Incremental_Cost Year 1'!AU99</f>
        <v>9720000</v>
      </c>
      <c r="M38" s="46">
        <f>'Incremental_Cost Year 1'!AV99</f>
        <v>0</v>
      </c>
      <c r="N38" s="46">
        <f>'Incremental_Cost Year 1'!AW99</f>
        <v>0</v>
      </c>
      <c r="O38" s="46">
        <f>'Incremental_Cost Year 1'!AX99</f>
        <v>0</v>
      </c>
      <c r="P38" s="46">
        <f>'Incremental_Cost Year 1'!AY99</f>
        <v>0</v>
      </c>
      <c r="Q38" s="46">
        <f>'Incremental_Cost Year 1'!AZ99</f>
        <v>0</v>
      </c>
      <c r="R38" s="46">
        <f>'Incremental_Cost Year 1'!BA99</f>
        <v>0</v>
      </c>
      <c r="S38" s="46">
        <f t="shared" si="43"/>
        <v>0</v>
      </c>
      <c r="U38" s="46">
        <f>'Incremental_Cost Year 2'!AQ99</f>
        <v>0</v>
      </c>
      <c r="V38" s="46">
        <f>'Incremental_Cost Year 2'!AR99</f>
        <v>9720000</v>
      </c>
      <c r="W38" s="46">
        <f>'Incremental_Cost Year 2'!AS99</f>
        <v>0</v>
      </c>
      <c r="X38" s="46">
        <f>'Incremental_Cost Year 2'!AT99</f>
        <v>9720000</v>
      </c>
      <c r="Y38" s="46">
        <f>'Incremental_Cost Year 2'!AU99</f>
        <v>0</v>
      </c>
      <c r="Z38" s="46">
        <f>'Incremental_Cost Year 2'!AV99</f>
        <v>0</v>
      </c>
      <c r="AA38" s="46">
        <f>'Incremental_Cost Year 2'!AW99</f>
        <v>0</v>
      </c>
      <c r="AB38" s="46">
        <f>'Incremental_Cost Year 2'!AX99</f>
        <v>0</v>
      </c>
      <c r="AC38" s="46">
        <f>'Incremental_Cost Year 2'!AY99</f>
        <v>0</v>
      </c>
      <c r="AD38" s="46">
        <f>'Incremental_Cost Year 2'!AZ99</f>
        <v>0</v>
      </c>
      <c r="AE38" s="46">
        <f>'Incremental_Cost Year 2'!BA99</f>
        <v>0</v>
      </c>
      <c r="AF38" s="46">
        <f t="shared" si="44"/>
        <v>-9720000</v>
      </c>
      <c r="AG38" s="269"/>
      <c r="AH38" s="46">
        <f>'Incremental_Cost Year 3'!AQ99</f>
        <v>0</v>
      </c>
      <c r="AI38" s="46">
        <f>'Incremental_Cost Year 3'!AR99</f>
        <v>9720000</v>
      </c>
      <c r="AJ38" s="46">
        <f>'Incremental_Cost Year 3'!AS99</f>
        <v>0</v>
      </c>
      <c r="AK38" s="46">
        <f>'Incremental_Cost Year 3'!AT99</f>
        <v>9720000</v>
      </c>
      <c r="AL38" s="46">
        <f>'Incremental_Cost Year 3'!AU99</f>
        <v>0</v>
      </c>
      <c r="AM38" s="46">
        <f>'Incremental_Cost Year 3'!AV99</f>
        <v>0</v>
      </c>
      <c r="AN38" s="46">
        <f>'Incremental_Cost Year 3'!AW99</f>
        <v>0</v>
      </c>
      <c r="AO38" s="46">
        <f>'Incremental_Cost Year 3'!AX99</f>
        <v>0</v>
      </c>
      <c r="AP38" s="46">
        <f>'Incremental_Cost Year 3'!AY99</f>
        <v>0</v>
      </c>
      <c r="AQ38" s="46">
        <f>'Incremental_Cost Year 3'!AZ99</f>
        <v>0</v>
      </c>
      <c r="AR38" s="46">
        <f>'Incremental_Cost Year 3'!BA99</f>
        <v>0</v>
      </c>
      <c r="AS38" s="46">
        <f t="shared" si="58"/>
        <v>-9720000</v>
      </c>
      <c r="AT38" s="269"/>
      <c r="AU38" s="46">
        <f t="shared" si="46"/>
        <v>0</v>
      </c>
      <c r="AV38" s="46">
        <f t="shared" si="47"/>
        <v>29160000</v>
      </c>
      <c r="AW38" s="46">
        <f t="shared" si="48"/>
        <v>0</v>
      </c>
      <c r="AX38" s="46">
        <f t="shared" si="49"/>
        <v>29160000</v>
      </c>
      <c r="AY38" s="46">
        <f t="shared" si="50"/>
        <v>9720000</v>
      </c>
      <c r="AZ38" s="46">
        <f t="shared" si="51"/>
        <v>0</v>
      </c>
      <c r="BA38" s="46">
        <f t="shared" si="52"/>
        <v>0</v>
      </c>
      <c r="BB38" s="46">
        <f t="shared" si="53"/>
        <v>0</v>
      </c>
      <c r="BC38" s="46">
        <f t="shared" si="54"/>
        <v>0</v>
      </c>
      <c r="BD38" s="46">
        <f t="shared" si="55"/>
        <v>0</v>
      </c>
      <c r="BE38" s="46">
        <f t="shared" si="56"/>
        <v>0</v>
      </c>
      <c r="BF38" s="46">
        <f t="shared" si="59"/>
        <v>-19440000</v>
      </c>
      <c r="BH38" s="102"/>
      <c r="BJ38" s="102"/>
      <c r="BK38" s="102"/>
    </row>
    <row r="39" spans="1:63">
      <c r="B39" s="39"/>
      <c r="C39" s="38"/>
      <c r="D39" s="241" t="str">
        <f>'Incremental_Cost Year 1'!D101</f>
        <v>Disa institucione</v>
      </c>
      <c r="E39" s="241" t="str">
        <f>'Incremental_Cost Year 1'!E101</f>
        <v>4.4 Ushqim &amp; Higjienë</v>
      </c>
      <c r="F39" s="240">
        <f>'Incremental_Cost Year 1'!F101</f>
        <v>2026</v>
      </c>
      <c r="G39" s="240">
        <f>'Incremental_Cost Year 1'!G101</f>
        <v>2028</v>
      </c>
      <c r="H39" s="46">
        <f>'Incremental_Cost Year 1'!AQ101</f>
        <v>0</v>
      </c>
      <c r="I39" s="46">
        <f>'Incremental_Cost Year 1'!AR101</f>
        <v>57408000</v>
      </c>
      <c r="J39" s="46">
        <f>'Incremental_Cost Year 1'!AS101</f>
        <v>0</v>
      </c>
      <c r="K39" s="46">
        <f>'Incremental_Cost Year 1'!AT101</f>
        <v>57408000</v>
      </c>
      <c r="L39" s="46">
        <f>'Incremental_Cost Year 1'!AU101</f>
        <v>0</v>
      </c>
      <c r="M39" s="46">
        <f>'Incremental_Cost Year 1'!AV101</f>
        <v>0</v>
      </c>
      <c r="N39" s="46">
        <f>'Incremental_Cost Year 1'!AW101</f>
        <v>0</v>
      </c>
      <c r="O39" s="46">
        <f>'Incremental_Cost Year 1'!AX101</f>
        <v>0</v>
      </c>
      <c r="P39" s="46">
        <f>'Incremental_Cost Year 1'!AY101</f>
        <v>0</v>
      </c>
      <c r="Q39" s="46">
        <f>'Incremental_Cost Year 1'!AZ101</f>
        <v>0</v>
      </c>
      <c r="R39" s="46">
        <f>'Incremental_Cost Year 1'!BA101</f>
        <v>28704000</v>
      </c>
      <c r="S39" s="46">
        <f t="shared" si="43"/>
        <v>-28704000</v>
      </c>
      <c r="U39" s="46">
        <f>'Incremental_Cost Year 2'!AQ101</f>
        <v>0</v>
      </c>
      <c r="V39" s="46">
        <f>'Incremental_Cost Year 2'!AR101</f>
        <v>57408000</v>
      </c>
      <c r="W39" s="46">
        <f>'Incremental_Cost Year 2'!AS101</f>
        <v>0</v>
      </c>
      <c r="X39" s="46">
        <f>'Incremental_Cost Year 2'!AT101</f>
        <v>57408000</v>
      </c>
      <c r="Y39" s="46">
        <f>'Incremental_Cost Year 2'!AU101</f>
        <v>0</v>
      </c>
      <c r="Z39" s="46">
        <f>'Incremental_Cost Year 2'!AV101</f>
        <v>0</v>
      </c>
      <c r="AA39" s="46">
        <f>'Incremental_Cost Year 2'!AW101</f>
        <v>0</v>
      </c>
      <c r="AB39" s="46">
        <f>'Incremental_Cost Year 2'!AX101</f>
        <v>0</v>
      </c>
      <c r="AC39" s="46">
        <f>'Incremental_Cost Year 2'!AY101</f>
        <v>0</v>
      </c>
      <c r="AD39" s="46">
        <f>'Incremental_Cost Year 2'!AZ101</f>
        <v>0</v>
      </c>
      <c r="AE39" s="46">
        <f>'Incremental_Cost Year 2'!BA101</f>
        <v>28704000</v>
      </c>
      <c r="AF39" s="46">
        <f t="shared" si="44"/>
        <v>-28704000</v>
      </c>
      <c r="AG39" s="269"/>
      <c r="AH39" s="46">
        <f>'Incremental_Cost Year 3'!AQ101</f>
        <v>0</v>
      </c>
      <c r="AI39" s="46">
        <f>'Incremental_Cost Year 3'!AR101</f>
        <v>57408000</v>
      </c>
      <c r="AJ39" s="46">
        <f>'Incremental_Cost Year 3'!AS101</f>
        <v>0</v>
      </c>
      <c r="AK39" s="46">
        <f>'Incremental_Cost Year 3'!AT101</f>
        <v>57408000</v>
      </c>
      <c r="AL39" s="46">
        <f>'Incremental_Cost Year 3'!AU101</f>
        <v>0</v>
      </c>
      <c r="AM39" s="46">
        <f>'Incremental_Cost Year 3'!AV101</f>
        <v>0</v>
      </c>
      <c r="AN39" s="46">
        <f>'Incremental_Cost Year 3'!AW101</f>
        <v>0</v>
      </c>
      <c r="AO39" s="46">
        <f>'Incremental_Cost Year 3'!AX101</f>
        <v>0</v>
      </c>
      <c r="AP39" s="46">
        <f>'Incremental_Cost Year 3'!AY101</f>
        <v>0</v>
      </c>
      <c r="AQ39" s="46">
        <f>'Incremental_Cost Year 3'!AZ101</f>
        <v>0</v>
      </c>
      <c r="AR39" s="46">
        <f>'Incremental_Cost Year 3'!BA101</f>
        <v>28704000</v>
      </c>
      <c r="AS39" s="46">
        <f t="shared" si="58"/>
        <v>-28704000</v>
      </c>
      <c r="AT39" s="269"/>
      <c r="AU39" s="46">
        <f t="shared" si="46"/>
        <v>0</v>
      </c>
      <c r="AV39" s="46">
        <f t="shared" si="47"/>
        <v>172224000</v>
      </c>
      <c r="AW39" s="46">
        <f t="shared" si="48"/>
        <v>0</v>
      </c>
      <c r="AX39" s="46">
        <f t="shared" si="49"/>
        <v>172224000</v>
      </c>
      <c r="AY39" s="46">
        <f t="shared" si="50"/>
        <v>0</v>
      </c>
      <c r="AZ39" s="46">
        <f t="shared" si="51"/>
        <v>0</v>
      </c>
      <c r="BA39" s="46">
        <f t="shared" si="52"/>
        <v>0</v>
      </c>
      <c r="BB39" s="46">
        <f t="shared" si="53"/>
        <v>0</v>
      </c>
      <c r="BC39" s="46">
        <f t="shared" si="54"/>
        <v>0</v>
      </c>
      <c r="BD39" s="46">
        <f t="shared" si="55"/>
        <v>0</v>
      </c>
      <c r="BE39" s="46">
        <f t="shared" si="56"/>
        <v>86112000</v>
      </c>
      <c r="BF39" s="46">
        <f t="shared" si="59"/>
        <v>-86112000</v>
      </c>
      <c r="BH39" s="102"/>
      <c r="BJ39" s="102"/>
      <c r="BK39" s="102"/>
    </row>
    <row r="40" spans="1:63">
      <c r="B40" s="39"/>
      <c r="C40" s="38"/>
      <c r="D40" s="241" t="str">
        <f>'Incremental_Cost Year 1'!D103</f>
        <v>10430 Përkujdesja Sociale (13)/Bashki</v>
      </c>
      <c r="E40" s="241" t="str">
        <f>'Incremental_Cost Year 1'!E103</f>
        <v>4.5 Mbrojtje Sociale</v>
      </c>
      <c r="F40" s="240">
        <f>'Incremental_Cost Year 1'!F103</f>
        <v>2026</v>
      </c>
      <c r="G40" s="240">
        <f>'Incremental_Cost Year 1'!G105</f>
        <v>2028</v>
      </c>
      <c r="H40" s="46">
        <f>'Incremental_Cost Year 1'!AQ103</f>
        <v>20884165.199999999</v>
      </c>
      <c r="I40" s="46">
        <f>'Incremental_Cost Year 1'!AR103</f>
        <v>2506099.824</v>
      </c>
      <c r="J40" s="46">
        <f>'Incremental_Cost Year 1'!AS103</f>
        <v>0</v>
      </c>
      <c r="K40" s="46">
        <f>'Incremental_Cost Year 1'!AT103</f>
        <v>23390265.024</v>
      </c>
      <c r="L40" s="46">
        <f>'Incremental_Cost Year 1'!AU103</f>
        <v>0</v>
      </c>
      <c r="M40" s="46">
        <f>'Incremental_Cost Year 1'!AV103</f>
        <v>0</v>
      </c>
      <c r="N40" s="46">
        <f>'Incremental_Cost Year 1'!AW103</f>
        <v>0</v>
      </c>
      <c r="O40" s="46">
        <f>'Incremental_Cost Year 1'!AX103</f>
        <v>0</v>
      </c>
      <c r="P40" s="46">
        <f>'Incremental_Cost Year 1'!AY103</f>
        <v>0</v>
      </c>
      <c r="Q40" s="46">
        <f>'Incremental_Cost Year 1'!AZ103</f>
        <v>0</v>
      </c>
      <c r="R40" s="46">
        <f>'Incremental_Cost Year 1'!BA103</f>
        <v>23390265.024</v>
      </c>
      <c r="S40" s="46">
        <f t="shared" si="43"/>
        <v>0</v>
      </c>
      <c r="U40" s="46">
        <f>'Incremental_Cost Year 2'!AQ103</f>
        <v>20884165.199999999</v>
      </c>
      <c r="V40" s="46">
        <f>'Incremental_Cost Year 2'!AR103</f>
        <v>2506099.824</v>
      </c>
      <c r="W40" s="46">
        <f>'Incremental_Cost Year 2'!AS103</f>
        <v>0</v>
      </c>
      <c r="X40" s="46">
        <f>'Incremental_Cost Year 2'!AT103</f>
        <v>23390265.024</v>
      </c>
      <c r="Y40" s="46">
        <f>'Incremental_Cost Year 2'!AU103</f>
        <v>0</v>
      </c>
      <c r="Z40" s="46">
        <f>'Incremental_Cost Year 2'!AV103</f>
        <v>0</v>
      </c>
      <c r="AA40" s="46">
        <f>'Incremental_Cost Year 2'!AW103</f>
        <v>0</v>
      </c>
      <c r="AB40" s="46">
        <f>'Incremental_Cost Year 2'!AX103</f>
        <v>0</v>
      </c>
      <c r="AC40" s="46">
        <f>'Incremental_Cost Year 2'!AY103</f>
        <v>0</v>
      </c>
      <c r="AD40" s="46">
        <f>'Incremental_Cost Year 2'!AZ103</f>
        <v>0</v>
      </c>
      <c r="AE40" s="46">
        <f>'Incremental_Cost Year 2'!BA103</f>
        <v>23390265.024</v>
      </c>
      <c r="AF40" s="46">
        <f t="shared" si="44"/>
        <v>0</v>
      </c>
      <c r="AG40" s="269"/>
      <c r="AH40" s="46">
        <f>'Incremental_Cost Year 3'!AQ103</f>
        <v>20884165.199999999</v>
      </c>
      <c r="AI40" s="46">
        <f>'Incremental_Cost Year 3'!AR103</f>
        <v>2506099.824</v>
      </c>
      <c r="AJ40" s="46">
        <f>'Incremental_Cost Year 3'!AS103</f>
        <v>0</v>
      </c>
      <c r="AK40" s="46">
        <f>'Incremental_Cost Year 3'!AT103</f>
        <v>23390265.024</v>
      </c>
      <c r="AL40" s="46">
        <f>'Incremental_Cost Year 3'!AU103</f>
        <v>0</v>
      </c>
      <c r="AM40" s="46">
        <f>'Incremental_Cost Year 3'!AV103</f>
        <v>0</v>
      </c>
      <c r="AN40" s="46">
        <f>'Incremental_Cost Year 3'!AW103</f>
        <v>0</v>
      </c>
      <c r="AO40" s="46">
        <f>'Incremental_Cost Year 3'!AX103</f>
        <v>0</v>
      </c>
      <c r="AP40" s="46">
        <f>'Incremental_Cost Year 3'!AY103</f>
        <v>0</v>
      </c>
      <c r="AQ40" s="46">
        <f>'Incremental_Cost Year 3'!AZ103</f>
        <v>0</v>
      </c>
      <c r="AR40" s="46">
        <f>'Incremental_Cost Year 3'!BA103</f>
        <v>23390265.024</v>
      </c>
      <c r="AS40" s="46">
        <f t="shared" si="58"/>
        <v>0</v>
      </c>
      <c r="AT40" s="269"/>
      <c r="AU40" s="46">
        <f t="shared" si="46"/>
        <v>62652495.599999994</v>
      </c>
      <c r="AV40" s="46">
        <f t="shared" si="47"/>
        <v>7518299.4720000001</v>
      </c>
      <c r="AW40" s="46">
        <f t="shared" si="48"/>
        <v>0</v>
      </c>
      <c r="AX40" s="46">
        <f t="shared" si="49"/>
        <v>70170795.071999997</v>
      </c>
      <c r="AY40" s="46">
        <f t="shared" si="50"/>
        <v>0</v>
      </c>
      <c r="AZ40" s="46">
        <f t="shared" si="51"/>
        <v>0</v>
      </c>
      <c r="BA40" s="46">
        <f t="shared" si="52"/>
        <v>0</v>
      </c>
      <c r="BB40" s="46">
        <f t="shared" si="53"/>
        <v>0</v>
      </c>
      <c r="BC40" s="46">
        <f t="shared" si="54"/>
        <v>0</v>
      </c>
      <c r="BD40" s="46">
        <f t="shared" si="55"/>
        <v>0</v>
      </c>
      <c r="BE40" s="46">
        <f t="shared" si="56"/>
        <v>70170795.071999997</v>
      </c>
      <c r="BF40" s="46">
        <f t="shared" si="59"/>
        <v>0</v>
      </c>
      <c r="BH40" s="102"/>
      <c r="BJ40" s="102"/>
      <c r="BK40" s="102"/>
    </row>
    <row r="41" spans="1:63">
      <c r="B41" s="39"/>
      <c r="C41" s="38"/>
      <c r="D41" s="241" t="str">
        <f>'Incremental_Cost Year 1'!D105</f>
        <v>Prefektura/Bashki</v>
      </c>
      <c r="E41" s="241" t="str">
        <f>'Incremental_Cost Year 1'!E105</f>
        <v>4.6 Akomodimi</v>
      </c>
      <c r="F41" s="240">
        <f>'Incremental_Cost Year 1'!F105</f>
        <v>2026</v>
      </c>
      <c r="G41" s="240">
        <f>'Incremental_Cost Year 1'!G104</f>
        <v>2028</v>
      </c>
      <c r="H41" s="46">
        <f>'Incremental_Cost Year 1'!AQ105</f>
        <v>5221041.3</v>
      </c>
      <c r="I41" s="46">
        <f>'Incremental_Cost Year 1'!AR105</f>
        <v>52776000</v>
      </c>
      <c r="J41" s="46">
        <f>'Incremental_Cost Year 1'!AS105</f>
        <v>0</v>
      </c>
      <c r="K41" s="46">
        <f>'Incremental_Cost Year 1'!AT105</f>
        <v>57997041.299999997</v>
      </c>
      <c r="L41" s="46">
        <f>'Incremental_Cost Year 1'!AU105</f>
        <v>0</v>
      </c>
      <c r="M41" s="46">
        <f>'Incremental_Cost Year 1'!AV105</f>
        <v>0</v>
      </c>
      <c r="N41" s="46">
        <f>'Incremental_Cost Year 1'!AW105</f>
        <v>0</v>
      </c>
      <c r="O41" s="46">
        <f>'Incremental_Cost Year 1'!AX105</f>
        <v>0</v>
      </c>
      <c r="P41" s="46">
        <f>'Incremental_Cost Year 1'!AY105</f>
        <v>0</v>
      </c>
      <c r="Q41" s="46">
        <f>'Incremental_Cost Year 1'!AZ105</f>
        <v>0</v>
      </c>
      <c r="R41" s="46">
        <f>'Incremental_Cost Year 1'!BA105</f>
        <v>0</v>
      </c>
      <c r="S41" s="46">
        <f t="shared" si="43"/>
        <v>-57997041.299999997</v>
      </c>
      <c r="U41" s="46">
        <f>'Incremental_Cost Year 2'!AQ105</f>
        <v>5221041.3</v>
      </c>
      <c r="V41" s="46">
        <f>'Incremental_Cost Year 2'!AR105</f>
        <v>52776000</v>
      </c>
      <c r="W41" s="46">
        <f>'Incremental_Cost Year 2'!AS105</f>
        <v>0</v>
      </c>
      <c r="X41" s="46">
        <f>'Incremental_Cost Year 2'!AT105</f>
        <v>57997041.299999997</v>
      </c>
      <c r="Y41" s="46">
        <f>'Incremental_Cost Year 2'!AU105</f>
        <v>0</v>
      </c>
      <c r="Z41" s="46">
        <f>'Incremental_Cost Year 2'!AV105</f>
        <v>0</v>
      </c>
      <c r="AA41" s="46">
        <f>'Incremental_Cost Year 2'!AW105</f>
        <v>0</v>
      </c>
      <c r="AB41" s="46">
        <f>'Incremental_Cost Year 2'!AX105</f>
        <v>0</v>
      </c>
      <c r="AC41" s="46">
        <f>'Incremental_Cost Year 2'!AY105</f>
        <v>0</v>
      </c>
      <c r="AD41" s="46">
        <f>'Incremental_Cost Year 2'!AZ105</f>
        <v>0</v>
      </c>
      <c r="AE41" s="46">
        <f>'Incremental_Cost Year 2'!BA105</f>
        <v>0</v>
      </c>
      <c r="AF41" s="46">
        <f t="shared" si="44"/>
        <v>-57997041.299999997</v>
      </c>
      <c r="AG41" s="269"/>
      <c r="AH41" s="46">
        <f>'Incremental_Cost Year 3'!AQ105</f>
        <v>5221041.3</v>
      </c>
      <c r="AI41" s="46">
        <f>'Incremental_Cost Year 3'!AR105</f>
        <v>52776000</v>
      </c>
      <c r="AJ41" s="46">
        <f>'Incremental_Cost Year 3'!AS105</f>
        <v>0</v>
      </c>
      <c r="AK41" s="46">
        <f>'Incremental_Cost Year 3'!AT105</f>
        <v>57997041.299999997</v>
      </c>
      <c r="AL41" s="46">
        <f>'Incremental_Cost Year 3'!AU105</f>
        <v>0</v>
      </c>
      <c r="AM41" s="46">
        <f>'Incremental_Cost Year 3'!AV105</f>
        <v>0</v>
      </c>
      <c r="AN41" s="46">
        <f>'Incremental_Cost Year 3'!AW105</f>
        <v>0</v>
      </c>
      <c r="AO41" s="46">
        <f>'Incremental_Cost Year 3'!AX105</f>
        <v>0</v>
      </c>
      <c r="AP41" s="46">
        <f>'Incremental_Cost Year 3'!AY105</f>
        <v>0</v>
      </c>
      <c r="AQ41" s="46">
        <f>'Incremental_Cost Year 3'!AZ105</f>
        <v>0</v>
      </c>
      <c r="AR41" s="46">
        <f>'Incremental_Cost Year 3'!BA105</f>
        <v>0</v>
      </c>
      <c r="AS41" s="46">
        <f t="shared" si="58"/>
        <v>-57997041.299999997</v>
      </c>
      <c r="AT41" s="269"/>
      <c r="AU41" s="46">
        <f t="shared" si="46"/>
        <v>15663123.899999999</v>
      </c>
      <c r="AV41" s="46">
        <f t="shared" si="47"/>
        <v>158328000</v>
      </c>
      <c r="AW41" s="46">
        <f t="shared" si="48"/>
        <v>0</v>
      </c>
      <c r="AX41" s="46">
        <f t="shared" si="49"/>
        <v>173991123.89999998</v>
      </c>
      <c r="AY41" s="46">
        <f t="shared" si="50"/>
        <v>0</v>
      </c>
      <c r="AZ41" s="46">
        <f t="shared" si="51"/>
        <v>0</v>
      </c>
      <c r="BA41" s="46">
        <f t="shared" si="52"/>
        <v>0</v>
      </c>
      <c r="BB41" s="46">
        <f t="shared" si="53"/>
        <v>0</v>
      </c>
      <c r="BC41" s="46">
        <f t="shared" si="54"/>
        <v>0</v>
      </c>
      <c r="BD41" s="46">
        <f t="shared" si="55"/>
        <v>0</v>
      </c>
      <c r="BE41" s="46">
        <f t="shared" si="56"/>
        <v>0</v>
      </c>
      <c r="BF41" s="46">
        <f t="shared" si="59"/>
        <v>-173991123.89999998</v>
      </c>
      <c r="BH41" s="102"/>
      <c r="BJ41" s="102"/>
      <c r="BK41" s="102"/>
    </row>
    <row r="42" spans="1:63" ht="26.25">
      <c r="B42" s="39"/>
      <c r="C42" s="38"/>
      <c r="D42" s="241" t="str">
        <f>'Incremental_Cost Year 1'!D107</f>
        <v>01110 Planifikimi, Menaxhimi dhe Administrimi (16)</v>
      </c>
      <c r="E42" s="241" t="str">
        <f>'Incremental_Cost Year 1'!E107</f>
        <v>4.7 Informacioni</v>
      </c>
      <c r="F42" s="241">
        <f>'Incremental_Cost Year 1'!F107</f>
        <v>2026</v>
      </c>
      <c r="G42" s="241">
        <f>'Incremental_Cost Year 1'!G107</f>
        <v>2028</v>
      </c>
      <c r="H42" s="46">
        <f>'Incremental_Cost Year 1'!AQ107</f>
        <v>202042.71</v>
      </c>
      <c r="I42" s="46">
        <f>'Incremental_Cost Year 1'!AR107</f>
        <v>24245.125200000002</v>
      </c>
      <c r="J42" s="46">
        <f>'Incremental_Cost Year 1'!AS107</f>
        <v>0</v>
      </c>
      <c r="K42" s="46">
        <f>'Incremental_Cost Year 1'!AT107</f>
        <v>226287.8352</v>
      </c>
      <c r="L42" s="46">
        <f>'Incremental_Cost Year 1'!AU107</f>
        <v>226287.8352</v>
      </c>
      <c r="M42" s="46">
        <f>'Incremental_Cost Year 1'!AV107</f>
        <v>0</v>
      </c>
      <c r="N42" s="46">
        <f>'Incremental_Cost Year 1'!AW107</f>
        <v>0</v>
      </c>
      <c r="O42" s="46">
        <f>'Incremental_Cost Year 1'!AX107</f>
        <v>0</v>
      </c>
      <c r="P42" s="46">
        <f>'Incremental_Cost Year 1'!AY107</f>
        <v>0</v>
      </c>
      <c r="Q42" s="46">
        <f>'Incremental_Cost Year 1'!AZ107</f>
        <v>0</v>
      </c>
      <c r="R42" s="46">
        <f>'Incremental_Cost Year 1'!BA107</f>
        <v>0</v>
      </c>
      <c r="S42" s="241">
        <f>'Incremental_Cost Year 1'!S107</f>
        <v>0</v>
      </c>
      <c r="T42" s="241">
        <f>'Incremental_Cost Year 1'!T107</f>
        <v>0</v>
      </c>
      <c r="U42" s="46">
        <f>'Incremental_Cost Year 2'!AQ107</f>
        <v>202042.71</v>
      </c>
      <c r="V42" s="46">
        <f>'Incremental_Cost Year 2'!AR107</f>
        <v>24245.125200000002</v>
      </c>
      <c r="W42" s="46">
        <f>'Incremental_Cost Year 2'!AS107</f>
        <v>0</v>
      </c>
      <c r="X42" s="46">
        <f>'Incremental_Cost Year 2'!AT107</f>
        <v>226287.8352</v>
      </c>
      <c r="Y42" s="46">
        <f>'Incremental_Cost Year 2'!AU107</f>
        <v>226287.8352</v>
      </c>
      <c r="Z42" s="46">
        <f>'Incremental_Cost Year 2'!AV107</f>
        <v>0</v>
      </c>
      <c r="AA42" s="46">
        <f>'Incremental_Cost Year 2'!AW107</f>
        <v>0</v>
      </c>
      <c r="AB42" s="46">
        <f>'Incremental_Cost Year 2'!AX107</f>
        <v>0</v>
      </c>
      <c r="AC42" s="46">
        <f>'Incremental_Cost Year 2'!AY107</f>
        <v>0</v>
      </c>
      <c r="AD42" s="46">
        <f>'Incremental_Cost Year 2'!AZ107</f>
        <v>0</v>
      </c>
      <c r="AE42" s="46">
        <f>'Incremental_Cost Year 2'!BA107</f>
        <v>0</v>
      </c>
      <c r="AF42" s="241">
        <f>'Incremental_Cost Year 1'!AF107</f>
        <v>24245.125200000002</v>
      </c>
      <c r="AG42" s="241">
        <f>'Incremental_Cost Year 1'!AG107</f>
        <v>0</v>
      </c>
      <c r="AH42" s="46">
        <f>'Incremental_Cost Year 3'!AQ107</f>
        <v>202042.71</v>
      </c>
      <c r="AI42" s="46">
        <f>'Incremental_Cost Year 3'!AR107</f>
        <v>24245.125200000002</v>
      </c>
      <c r="AJ42" s="46">
        <f>'Incremental_Cost Year 3'!AS107</f>
        <v>0</v>
      </c>
      <c r="AK42" s="46">
        <f>'Incremental_Cost Year 3'!AT107</f>
        <v>226287.8352</v>
      </c>
      <c r="AL42" s="46">
        <f>'Incremental_Cost Year 3'!AU107</f>
        <v>226287.8352</v>
      </c>
      <c r="AM42" s="46">
        <f>'Incremental_Cost Year 3'!AV107</f>
        <v>0</v>
      </c>
      <c r="AN42" s="46">
        <f>'Incremental_Cost Year 3'!AW107</f>
        <v>0</v>
      </c>
      <c r="AO42" s="46">
        <f>'Incremental_Cost Year 3'!AX107</f>
        <v>0</v>
      </c>
      <c r="AP42" s="46">
        <f>'Incremental_Cost Year 3'!AY107</f>
        <v>0</v>
      </c>
      <c r="AQ42" s="46">
        <f>'Incremental_Cost Year 3'!AZ107</f>
        <v>0</v>
      </c>
      <c r="AR42" s="46">
        <f>'Incremental_Cost Year 3'!BA107</f>
        <v>0</v>
      </c>
      <c r="AS42" s="46">
        <f t="shared" si="58"/>
        <v>0</v>
      </c>
      <c r="AT42" s="269"/>
      <c r="AU42" s="46">
        <f t="shared" si="46"/>
        <v>606128.13</v>
      </c>
      <c r="AV42" s="46">
        <f t="shared" si="47"/>
        <v>72735.375599999999</v>
      </c>
      <c r="AW42" s="46">
        <f t="shared" si="48"/>
        <v>0</v>
      </c>
      <c r="AX42" s="46">
        <f t="shared" si="49"/>
        <v>678863.50560000003</v>
      </c>
      <c r="AY42" s="46">
        <f t="shared" si="50"/>
        <v>678863.50560000003</v>
      </c>
      <c r="AZ42" s="46">
        <f t="shared" si="51"/>
        <v>0</v>
      </c>
      <c r="BA42" s="46">
        <f t="shared" si="52"/>
        <v>0</v>
      </c>
      <c r="BB42" s="46">
        <f t="shared" si="53"/>
        <v>0</v>
      </c>
      <c r="BC42" s="46">
        <f t="shared" si="54"/>
        <v>0</v>
      </c>
      <c r="BD42" s="46">
        <f t="shared" si="55"/>
        <v>0</v>
      </c>
      <c r="BE42" s="46">
        <f t="shared" si="56"/>
        <v>0</v>
      </c>
      <c r="BF42" s="46">
        <f t="shared" si="59"/>
        <v>0</v>
      </c>
      <c r="BH42" s="102"/>
      <c r="BJ42" s="102"/>
      <c r="BK42" s="102"/>
    </row>
    <row r="43" spans="1:63" ht="36.6" customHeight="1">
      <c r="B43" s="39"/>
      <c r="C43" s="38"/>
      <c r="D43" s="241" t="str">
        <f>'Incremental_Cost Year 1'!D109</f>
        <v>03140 Policia e Shtetit (16)</v>
      </c>
      <c r="E43" s="241" t="str">
        <f>'Incremental_Cost Year 1'!E109</f>
        <v>4.8 Siguria</v>
      </c>
      <c r="F43" s="241">
        <f>'Incremental_Cost Year 1'!F109</f>
        <v>2026</v>
      </c>
      <c r="G43" s="241">
        <f>'Incremental_Cost Year 1'!G109</f>
        <v>2028</v>
      </c>
      <c r="H43" s="46">
        <f>'Incremental_Cost Year 1'!AQ109</f>
        <v>0</v>
      </c>
      <c r="I43" s="46">
        <f>'Incremental_Cost Year 1'!AR109</f>
        <v>0</v>
      </c>
      <c r="J43" s="46">
        <f>'Incremental_Cost Year 1'!AS109</f>
        <v>0</v>
      </c>
      <c r="K43" s="46">
        <f>'Incremental_Cost Year 1'!AT109</f>
        <v>0</v>
      </c>
      <c r="L43" s="46">
        <f>'Incremental_Cost Year 1'!AU109</f>
        <v>0</v>
      </c>
      <c r="M43" s="46">
        <f>'Incremental_Cost Year 1'!AV109</f>
        <v>0</v>
      </c>
      <c r="N43" s="46">
        <f>'Incremental_Cost Year 1'!AW109</f>
        <v>0</v>
      </c>
      <c r="O43" s="46">
        <f>'Incremental_Cost Year 1'!AX109</f>
        <v>0</v>
      </c>
      <c r="P43" s="46">
        <f>'Incremental_Cost Year 1'!AY109</f>
        <v>0</v>
      </c>
      <c r="Q43" s="46">
        <f>'Incremental_Cost Year 1'!AZ109</f>
        <v>0</v>
      </c>
      <c r="R43" s="46">
        <f>'Incremental_Cost Year 1'!BA109</f>
        <v>0</v>
      </c>
      <c r="S43" s="46">
        <f t="shared" si="43"/>
        <v>0</v>
      </c>
      <c r="U43" s="46">
        <f>'Incremental_Cost Year 2'!AQ109</f>
        <v>0</v>
      </c>
      <c r="V43" s="46">
        <f>'Incremental_Cost Year 2'!AR109</f>
        <v>0</v>
      </c>
      <c r="W43" s="46">
        <f>'Incremental_Cost Year 2'!AS109</f>
        <v>0</v>
      </c>
      <c r="X43" s="46">
        <f>'Incremental_Cost Year 2'!AT109</f>
        <v>0</v>
      </c>
      <c r="Y43" s="46">
        <f>'Incremental_Cost Year 2'!AU109</f>
        <v>0</v>
      </c>
      <c r="Z43" s="46">
        <f>'Incremental_Cost Year 2'!AV109</f>
        <v>0</v>
      </c>
      <c r="AA43" s="46">
        <f>'Incremental_Cost Year 2'!AW109</f>
        <v>0</v>
      </c>
      <c r="AB43" s="46">
        <f>'Incremental_Cost Year 2'!AX109</f>
        <v>0</v>
      </c>
      <c r="AC43" s="46">
        <f>'Incremental_Cost Year 2'!AY109</f>
        <v>0</v>
      </c>
      <c r="AD43" s="46">
        <f>'Incremental_Cost Year 2'!AZ109</f>
        <v>0</v>
      </c>
      <c r="AE43" s="46">
        <f>'Incremental_Cost Year 2'!BA109</f>
        <v>0</v>
      </c>
      <c r="AF43" s="46">
        <f t="shared" si="44"/>
        <v>0</v>
      </c>
      <c r="AG43" s="269"/>
      <c r="AH43" s="46">
        <f>'Incremental_Cost Year 3'!AQ109</f>
        <v>0</v>
      </c>
      <c r="AI43" s="46">
        <f>'Incremental_Cost Year 3'!AR109</f>
        <v>0</v>
      </c>
      <c r="AJ43" s="46">
        <f>'Incremental_Cost Year 3'!AS109</f>
        <v>0</v>
      </c>
      <c r="AK43" s="46">
        <f>'Incremental_Cost Year 3'!AT109</f>
        <v>0</v>
      </c>
      <c r="AL43" s="46">
        <f>'Incremental_Cost Year 3'!AU109</f>
        <v>0</v>
      </c>
      <c r="AM43" s="46">
        <f>'Incremental_Cost Year 3'!AV109</f>
        <v>0</v>
      </c>
      <c r="AN43" s="46">
        <f>'Incremental_Cost Year 3'!AW109</f>
        <v>0</v>
      </c>
      <c r="AO43" s="46">
        <f>'Incremental_Cost Year 3'!AX109</f>
        <v>0</v>
      </c>
      <c r="AP43" s="46">
        <f>'Incremental_Cost Year 3'!AY109</f>
        <v>0</v>
      </c>
      <c r="AQ43" s="46">
        <f>'Incremental_Cost Year 3'!AZ109</f>
        <v>0</v>
      </c>
      <c r="AR43" s="46">
        <f>'Incremental_Cost Year 3'!BA109</f>
        <v>0</v>
      </c>
      <c r="AS43" s="46">
        <f t="shared" si="58"/>
        <v>0</v>
      </c>
      <c r="AT43" s="269"/>
      <c r="AU43" s="46">
        <f t="shared" si="46"/>
        <v>0</v>
      </c>
      <c r="AV43" s="46">
        <f t="shared" si="47"/>
        <v>0</v>
      </c>
      <c r="AW43" s="46">
        <f t="shared" si="48"/>
        <v>0</v>
      </c>
      <c r="AX43" s="46">
        <f t="shared" si="49"/>
        <v>0</v>
      </c>
      <c r="AY43" s="46">
        <f t="shared" si="50"/>
        <v>0</v>
      </c>
      <c r="AZ43" s="46">
        <f t="shared" si="51"/>
        <v>0</v>
      </c>
      <c r="BA43" s="46">
        <f t="shared" si="52"/>
        <v>0</v>
      </c>
      <c r="BB43" s="46">
        <f t="shared" si="53"/>
        <v>0</v>
      </c>
      <c r="BC43" s="46">
        <f t="shared" si="54"/>
        <v>0</v>
      </c>
      <c r="BD43" s="46">
        <f t="shared" si="55"/>
        <v>0</v>
      </c>
      <c r="BE43" s="46">
        <f t="shared" si="56"/>
        <v>0</v>
      </c>
      <c r="BF43" s="46">
        <f t="shared" si="59"/>
        <v>0</v>
      </c>
      <c r="BH43" s="102"/>
      <c r="BJ43" s="102"/>
      <c r="BK43" s="102"/>
    </row>
    <row r="44" spans="1:63" ht="51.6" customHeight="1">
      <c r="B44" s="39"/>
      <c r="C44" s="38"/>
      <c r="D44" s="241" t="str">
        <f>'Incremental_Cost Year 1'!D111</f>
        <v>07220 Shërbime të Kujdesit Shëndetësor Parësor (13), 07330 Shërbime të Kujdesit Shëndetësor Dytësor (13)</v>
      </c>
      <c r="E44" s="241" t="str">
        <f>'Incremental_Cost Year 1'!E111</f>
        <v>4.9 Shëndetësia</v>
      </c>
      <c r="F44" s="241">
        <f>'Incremental_Cost Year 1'!F111</f>
        <v>2026</v>
      </c>
      <c r="G44" s="241">
        <f>'Incremental_Cost Year 1'!G111</f>
        <v>2028</v>
      </c>
      <c r="H44" s="46">
        <f>'Incremental_Cost Year 1'!AQ111</f>
        <v>14618915.640000001</v>
      </c>
      <c r="I44" s="46">
        <f>'Incremental_Cost Year 1'!AR111</f>
        <v>4385674.6919999998</v>
      </c>
      <c r="J44" s="46">
        <f>'Incremental_Cost Year 1'!AS111</f>
        <v>0</v>
      </c>
      <c r="K44" s="46">
        <f>'Incremental_Cost Year 1'!AT111</f>
        <v>19004590.332000002</v>
      </c>
      <c r="L44" s="46">
        <f>'Incremental_Cost Year 1'!AU111</f>
        <v>14618915.640000001</v>
      </c>
      <c r="M44" s="46">
        <f>'Incremental_Cost Year 1'!AV111</f>
        <v>0</v>
      </c>
      <c r="N44" s="46">
        <f>'Incremental_Cost Year 1'!AW111</f>
        <v>0</v>
      </c>
      <c r="O44" s="46">
        <f>'Incremental_Cost Year 1'!AX111</f>
        <v>0</v>
      </c>
      <c r="P44" s="46">
        <f>'Incremental_Cost Year 1'!AY111</f>
        <v>0</v>
      </c>
      <c r="Q44" s="46">
        <f>'Incremental_Cost Year 1'!AZ111</f>
        <v>0</v>
      </c>
      <c r="R44" s="46">
        <f>'Incremental_Cost Year 1'!BA111</f>
        <v>0</v>
      </c>
      <c r="S44" s="46">
        <f>SUM(L44:R44)-K44</f>
        <v>-4385674.6920000017</v>
      </c>
      <c r="U44" s="46">
        <f>'Incremental_Cost Year 2'!AQ111</f>
        <v>14618915.640000001</v>
      </c>
      <c r="V44" s="46">
        <f>'Incremental_Cost Year 2'!AR111</f>
        <v>4385674.6919999998</v>
      </c>
      <c r="W44" s="46">
        <f>'Incremental_Cost Year 2'!AS111</f>
        <v>0</v>
      </c>
      <c r="X44" s="46">
        <f>'Incremental_Cost Year 2'!AT111</f>
        <v>19004590.332000002</v>
      </c>
      <c r="Y44" s="46">
        <f>'Incremental_Cost Year 2'!AU111</f>
        <v>14618915.640000001</v>
      </c>
      <c r="Z44" s="46">
        <f>'Incremental_Cost Year 2'!AV111</f>
        <v>0</v>
      </c>
      <c r="AA44" s="46">
        <f>'Incremental_Cost Year 2'!AW111</f>
        <v>0</v>
      </c>
      <c r="AB44" s="46">
        <f>'Incremental_Cost Year 2'!AX111</f>
        <v>0</v>
      </c>
      <c r="AC44" s="46">
        <f>'Incremental_Cost Year 2'!AY111</f>
        <v>0</v>
      </c>
      <c r="AD44" s="46">
        <f>'Incremental_Cost Year 2'!AZ111</f>
        <v>0</v>
      </c>
      <c r="AE44" s="46">
        <f>'Incremental_Cost Year 2'!BA111</f>
        <v>0</v>
      </c>
      <c r="AF44" s="46">
        <f>SUM(Y44:AE44)-X44</f>
        <v>-4385674.6920000017</v>
      </c>
      <c r="AG44" s="269"/>
      <c r="AH44" s="46">
        <f>'Incremental_Cost Year 3'!AQ111</f>
        <v>14618915.640000001</v>
      </c>
      <c r="AI44" s="46">
        <f>'Incremental_Cost Year 3'!AR111</f>
        <v>4385674.6919999998</v>
      </c>
      <c r="AJ44" s="46">
        <f>'Incremental_Cost Year 3'!AS111</f>
        <v>0</v>
      </c>
      <c r="AK44" s="46">
        <f>'Incremental_Cost Year 3'!AT111</f>
        <v>19004590.332000002</v>
      </c>
      <c r="AL44" s="46">
        <f>'Incremental_Cost Year 3'!AU111</f>
        <v>14618915.640000001</v>
      </c>
      <c r="AM44" s="46">
        <f>'Incremental_Cost Year 3'!AV111</f>
        <v>0</v>
      </c>
      <c r="AN44" s="46">
        <f>'Incremental_Cost Year 3'!AW111</f>
        <v>0</v>
      </c>
      <c r="AO44" s="46">
        <f>'Incremental_Cost Year 3'!AX111</f>
        <v>0</v>
      </c>
      <c r="AP44" s="46">
        <f>'Incremental_Cost Year 3'!AY111</f>
        <v>0</v>
      </c>
      <c r="AQ44" s="46">
        <f>'Incremental_Cost Year 3'!AZ111</f>
        <v>0</v>
      </c>
      <c r="AR44" s="46">
        <f>'Incremental_Cost Year 3'!BA111</f>
        <v>0</v>
      </c>
      <c r="AS44" s="46">
        <f t="shared" si="58"/>
        <v>-4385674.6920000017</v>
      </c>
      <c r="AT44" s="269"/>
      <c r="AU44" s="46">
        <f t="shared" si="46"/>
        <v>43856746.920000002</v>
      </c>
      <c r="AV44" s="46">
        <f t="shared" ref="AV44:BE45" si="60">I44+V44+AI44</f>
        <v>13157024.075999999</v>
      </c>
      <c r="AW44" s="46">
        <f t="shared" si="60"/>
        <v>0</v>
      </c>
      <c r="AX44" s="46">
        <f t="shared" si="60"/>
        <v>57013770.996000007</v>
      </c>
      <c r="AY44" s="46">
        <f t="shared" si="60"/>
        <v>43856746.920000002</v>
      </c>
      <c r="AZ44" s="46">
        <f t="shared" si="60"/>
        <v>0</v>
      </c>
      <c r="BA44" s="46">
        <f t="shared" si="60"/>
        <v>0</v>
      </c>
      <c r="BB44" s="46">
        <f t="shared" si="60"/>
        <v>0</v>
      </c>
      <c r="BC44" s="46">
        <f t="shared" si="60"/>
        <v>0</v>
      </c>
      <c r="BD44" s="46">
        <f t="shared" si="60"/>
        <v>0</v>
      </c>
      <c r="BE44" s="46">
        <f t="shared" si="60"/>
        <v>0</v>
      </c>
      <c r="BF44" s="46">
        <f t="shared" si="59"/>
        <v>-13157024.076000005</v>
      </c>
      <c r="BH44" s="102"/>
      <c r="BJ44" s="102"/>
      <c r="BK44" s="102"/>
    </row>
    <row r="45" spans="1:63" ht="26.25">
      <c r="B45" s="39"/>
      <c r="C45" s="38"/>
      <c r="D45" s="241" t="str">
        <f>'Incremental_Cost Year 1'!D115</f>
        <v>01110 Planifikimi, Menaxhimi dhe Administrimi (16)</v>
      </c>
      <c r="E45" s="241" t="str">
        <f>'Incremental_Cost Year 1'!E115</f>
        <v>4.10 Azili</v>
      </c>
      <c r="F45" s="241">
        <f>'Incremental_Cost Year 1'!F115</f>
        <v>2026</v>
      </c>
      <c r="G45" s="241">
        <f>'Incremental_Cost Year 1'!G115</f>
        <v>2028</v>
      </c>
      <c r="H45" s="46">
        <f>'Incremental_Cost Year 1'!AQ115</f>
        <v>4309801.0199999996</v>
      </c>
      <c r="I45" s="46">
        <f>'Incremental_Cost Year 1'!AR115</f>
        <v>600000</v>
      </c>
      <c r="J45" s="46">
        <f>'Incremental_Cost Year 1'!AS115</f>
        <v>0</v>
      </c>
      <c r="K45" s="46">
        <f>'Incremental_Cost Year 1'!AT115</f>
        <v>4909801.0199999996</v>
      </c>
      <c r="L45" s="46">
        <f>'Incremental_Cost Year 1'!AU115</f>
        <v>1885288.5</v>
      </c>
      <c r="M45" s="46">
        <f>'Incremental_Cost Year 1'!AV115</f>
        <v>0</v>
      </c>
      <c r="N45" s="46">
        <f>'Incremental_Cost Year 1'!AW115</f>
        <v>0</v>
      </c>
      <c r="O45" s="46">
        <f>'Incremental_Cost Year 1'!AX115</f>
        <v>0</v>
      </c>
      <c r="P45" s="46">
        <f>'Incremental_Cost Year 1'!AY115</f>
        <v>0</v>
      </c>
      <c r="Q45" s="46">
        <f>'Incremental_Cost Year 1'!AZ115</f>
        <v>0</v>
      </c>
      <c r="R45" s="46">
        <f>'Incremental_Cost Year 1'!BA115</f>
        <v>0</v>
      </c>
      <c r="S45" s="46">
        <f>SUM(L45:R45)-K45</f>
        <v>-3024512.5199999996</v>
      </c>
      <c r="U45" s="46">
        <f>'Incremental_Cost Year 2'!AQ115</f>
        <v>4309801.0199999996</v>
      </c>
      <c r="V45" s="46">
        <f>'Incremental_Cost Year 2'!AR115</f>
        <v>600000</v>
      </c>
      <c r="W45" s="46">
        <f>'Incremental_Cost Year 2'!AS115</f>
        <v>0</v>
      </c>
      <c r="X45" s="46">
        <f>'Incremental_Cost Year 2'!AT115</f>
        <v>4909801.0199999996</v>
      </c>
      <c r="Y45" s="46">
        <f>'Incremental_Cost Year 2'!AU115</f>
        <v>1885288.5</v>
      </c>
      <c r="Z45" s="46">
        <f>'Incremental_Cost Year 2'!AV115</f>
        <v>0</v>
      </c>
      <c r="AA45" s="46">
        <f>'Incremental_Cost Year 2'!AW115</f>
        <v>0</v>
      </c>
      <c r="AB45" s="46">
        <f>'Incremental_Cost Year 2'!AX115</f>
        <v>0</v>
      </c>
      <c r="AC45" s="46">
        <f>'Incremental_Cost Year 2'!AY115</f>
        <v>0</v>
      </c>
      <c r="AD45" s="46">
        <f>'Incremental_Cost Year 2'!AZ115</f>
        <v>0</v>
      </c>
      <c r="AE45" s="46">
        <f>'Incremental_Cost Year 2'!BA115</f>
        <v>0</v>
      </c>
      <c r="AF45" s="46">
        <f>SUM(Y45:AE45)-X45</f>
        <v>-3024512.5199999996</v>
      </c>
      <c r="AG45" s="269"/>
      <c r="AH45" s="46">
        <f>'Incremental_Cost Year 3'!AQ115</f>
        <v>4309801.0199999996</v>
      </c>
      <c r="AI45" s="46">
        <f>'Incremental_Cost Year 3'!AR115</f>
        <v>600000</v>
      </c>
      <c r="AJ45" s="46">
        <f>'Incremental_Cost Year 3'!AS115</f>
        <v>0</v>
      </c>
      <c r="AK45" s="46">
        <f>'Incremental_Cost Year 3'!AT115</f>
        <v>4909801.0199999996</v>
      </c>
      <c r="AL45" s="46">
        <f>'Incremental_Cost Year 3'!AU115</f>
        <v>1885288.5</v>
      </c>
      <c r="AM45" s="46">
        <f>'Incremental_Cost Year 3'!AV115</f>
        <v>0</v>
      </c>
      <c r="AN45" s="46">
        <f>'Incremental_Cost Year 3'!AW115</f>
        <v>0</v>
      </c>
      <c r="AO45" s="46">
        <f>'Incremental_Cost Year 3'!AX115</f>
        <v>0</v>
      </c>
      <c r="AP45" s="46">
        <f>'Incremental_Cost Year 3'!AY115</f>
        <v>0</v>
      </c>
      <c r="AQ45" s="46">
        <f>'Incremental_Cost Year 3'!AZ115</f>
        <v>0</v>
      </c>
      <c r="AR45" s="46">
        <f>'Incremental_Cost Year 3'!BA115</f>
        <v>0</v>
      </c>
      <c r="AS45" s="46">
        <f>SUM(AL45:AR45)-AK45</f>
        <v>-3024512.5199999996</v>
      </c>
      <c r="AT45" s="269"/>
      <c r="AU45" s="46">
        <f t="shared" si="46"/>
        <v>12929403.059999999</v>
      </c>
      <c r="AV45" s="46">
        <f t="shared" si="60"/>
        <v>1800000</v>
      </c>
      <c r="AW45" s="46">
        <f t="shared" si="60"/>
        <v>0</v>
      </c>
      <c r="AX45" s="46">
        <f t="shared" si="60"/>
        <v>14729403.059999999</v>
      </c>
      <c r="AY45" s="46">
        <f t="shared" si="60"/>
        <v>5655865.5</v>
      </c>
      <c r="AZ45" s="46">
        <f t="shared" si="60"/>
        <v>0</v>
      </c>
      <c r="BA45" s="46">
        <f t="shared" si="60"/>
        <v>0</v>
      </c>
      <c r="BB45" s="46">
        <f t="shared" si="60"/>
        <v>0</v>
      </c>
      <c r="BC45" s="46">
        <f t="shared" si="60"/>
        <v>0</v>
      </c>
      <c r="BD45" s="46">
        <f t="shared" si="60"/>
        <v>0</v>
      </c>
      <c r="BE45" s="46">
        <f t="shared" si="60"/>
        <v>0</v>
      </c>
      <c r="BF45" s="46">
        <f t="shared" ref="BF45" si="61">SUM(AY45:BE45)-AX45</f>
        <v>-9073537.5599999987</v>
      </c>
      <c r="BH45" s="102"/>
      <c r="BJ45" s="102"/>
      <c r="BK45" s="102"/>
    </row>
  </sheetData>
  <mergeCells count="10">
    <mergeCell ref="AU2:BF2"/>
    <mergeCell ref="H2:S2"/>
    <mergeCell ref="U2:AF2"/>
    <mergeCell ref="AH2:AS2"/>
    <mergeCell ref="B3:E3"/>
    <mergeCell ref="C24:E24"/>
    <mergeCell ref="C35:E35"/>
    <mergeCell ref="C13:E13"/>
    <mergeCell ref="B4:E4"/>
    <mergeCell ref="C6:E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Standard_Cost</vt:lpstr>
      <vt:lpstr>Incremental_Cost Year 1</vt:lpstr>
      <vt:lpstr>Incremental_Cost Year 2</vt:lpstr>
      <vt:lpstr>Incremental_Cost Year 3</vt:lpstr>
      <vt:lpstr>Incremental_Cost Year 4</vt:lpstr>
      <vt:lpstr>Incremental_Cost Year 5</vt:lpstr>
      <vt:lpstr>Incremental_Cost Year 6</vt:lpstr>
      <vt:lpstr>Incremental_Cost Year 7</vt:lpstr>
      <vt:lpstr>Summary for IPSIS</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albana alizoti</dc:creator>
  <cp:lastModifiedBy>User</cp:lastModifiedBy>
  <cp:lastPrinted>2017-12-26T13:23:52Z</cp:lastPrinted>
  <dcterms:created xsi:type="dcterms:W3CDTF">2017-09-20T16:24:27Z</dcterms:created>
  <dcterms:modified xsi:type="dcterms:W3CDTF">2025-11-19T09:59:17Z</dcterms:modified>
</cp:coreProperties>
</file>