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ran.brahimi\Desktop\Desktop\Buxheti 2022\Projekt 2022\Projekti final\"/>
    </mc:Choice>
  </mc:AlternateContent>
  <bookViews>
    <workbookView xWindow="0" yWindow="0" windowWidth="24000" windowHeight="9435"/>
  </bookViews>
  <sheets>
    <sheet name="Plotesuar" sheetId="1" r:id="rId1"/>
  </sheets>
  <definedNames>
    <definedName name="OLE_LINK3" localSheetId="0">Plotesuar!$R$55</definedName>
    <definedName name="_xlnm.Print_Area" localSheetId="0">Plotesuar!$A$1:$O$70</definedName>
    <definedName name="_xlnm.Print_Titles" localSheetId="0">Plotesuar!$5:$7</definedName>
  </definedNames>
  <calcPr calcId="152511" iterate="1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8" i="1"/>
  <c r="M46" i="1"/>
  <c r="K64" i="1"/>
  <c r="O69" i="1" l="1"/>
  <c r="M64" i="1" l="1"/>
  <c r="M61" i="1"/>
  <c r="M58" i="1"/>
  <c r="M54" i="1"/>
  <c r="M52" i="1"/>
  <c r="M51" i="1"/>
  <c r="M44" i="1"/>
  <c r="M41" i="1"/>
  <c r="M30" i="1"/>
  <c r="M11" i="1"/>
  <c r="K61" i="1"/>
  <c r="K53" i="1"/>
  <c r="K52" i="1"/>
  <c r="K51" i="1"/>
  <c r="K50" i="1"/>
  <c r="K46" i="1"/>
  <c r="K44" i="1"/>
  <c r="K41" i="1"/>
  <c r="K35" i="1"/>
  <c r="K30" i="1"/>
  <c r="K29" i="1"/>
  <c r="K23" i="1"/>
  <c r="K21" i="1"/>
  <c r="K11" i="1"/>
  <c r="K10" i="1"/>
  <c r="I67" i="1"/>
  <c r="I64" i="1"/>
  <c r="I61" i="1"/>
  <c r="I60" i="1"/>
  <c r="I59" i="1"/>
  <c r="I58" i="1"/>
  <c r="I54" i="1"/>
  <c r="I53" i="1"/>
  <c r="I52" i="1"/>
  <c r="I51" i="1"/>
  <c r="I50" i="1"/>
  <c r="I49" i="1"/>
  <c r="I47" i="1"/>
  <c r="I46" i="1"/>
  <c r="I45" i="1"/>
  <c r="I44" i="1"/>
  <c r="I41" i="1"/>
  <c r="I37" i="1"/>
  <c r="I36" i="1"/>
  <c r="I35" i="1"/>
  <c r="I30" i="1"/>
  <c r="I25" i="1"/>
  <c r="I23" i="1"/>
  <c r="I21" i="1"/>
  <c r="I20" i="1"/>
  <c r="I18" i="1"/>
  <c r="I14" i="1"/>
  <c r="I11" i="1"/>
  <c r="I10" i="1"/>
  <c r="H61" i="1"/>
  <c r="H58" i="1"/>
  <c r="H53" i="1"/>
  <c r="H52" i="1"/>
  <c r="H51" i="1"/>
  <c r="H44" i="1"/>
  <c r="H37" i="1"/>
  <c r="H11" i="1"/>
  <c r="G46" i="1"/>
  <c r="G36" i="1"/>
  <c r="G26" i="1"/>
  <c r="N69" i="1" l="1"/>
  <c r="M69" i="1" l="1"/>
  <c r="L69" i="1"/>
  <c r="K69" i="1"/>
  <c r="I69" i="1"/>
  <c r="F69" i="1"/>
  <c r="E69" i="1"/>
  <c r="D69" i="1"/>
  <c r="J69" i="1" l="1"/>
  <c r="H69" i="1"/>
  <c r="G69" i="1"/>
</calcChain>
</file>

<file path=xl/sharedStrings.xml><?xml version="1.0" encoding="utf-8"?>
<sst xmlns="http://schemas.openxmlformats.org/spreadsheetml/2006/main" count="81" uniqueCount="80">
  <si>
    <t xml:space="preserve">Bashkitë </t>
  </si>
  <si>
    <t>Transfertat e pakushtëzuara sektoriale</t>
  </si>
  <si>
    <t>Totali</t>
  </si>
  <si>
    <t>Konviktet e arsimit parauniversitar</t>
  </si>
  <si>
    <t>Arsimi parashkollor</t>
  </si>
  <si>
    <t>Arsimi parauniversitar</t>
  </si>
  <si>
    <t>Mbrojtja nga zjarri</t>
  </si>
  <si>
    <t>Mbrojtja sociale</t>
  </si>
  <si>
    <t xml:space="preserve">Administrimi i pyjeve </t>
  </si>
  <si>
    <t>Rrugët</t>
  </si>
  <si>
    <t>Ujitja dhe Kullimi</t>
  </si>
  <si>
    <t xml:space="preserve"> Klubet shumësportëshe "Partizani dhe "Studenti"</t>
  </si>
  <si>
    <t>Ndarë me formulë për personelin mësimor</t>
  </si>
  <si>
    <t>Për stafin mbështetës</t>
  </si>
  <si>
    <t>Belsh</t>
  </si>
  <si>
    <t>Berat</t>
  </si>
  <si>
    <t>Bulqizë</t>
  </si>
  <si>
    <t>Cërrik</t>
  </si>
  <si>
    <t>Delvinë</t>
  </si>
  <si>
    <t>Devoll</t>
  </si>
  <si>
    <t>Dibër</t>
  </si>
  <si>
    <t>Divjakë</t>
  </si>
  <si>
    <t>Dropull</t>
  </si>
  <si>
    <t>Durrës</t>
  </si>
  <si>
    <t>Elbasan</t>
  </si>
  <si>
    <t>Fier</t>
  </si>
  <si>
    <t>Finiq</t>
  </si>
  <si>
    <t>Fushë Arrëz</t>
  </si>
  <si>
    <t>Gjirokastër</t>
  </si>
  <si>
    <t>Gramsh</t>
  </si>
  <si>
    <t>Has</t>
  </si>
  <si>
    <t>Himarë</t>
  </si>
  <si>
    <t>Kamëz</t>
  </si>
  <si>
    <t>Kavajë</t>
  </si>
  <si>
    <t>Këlcyrë</t>
  </si>
  <si>
    <t>Klos</t>
  </si>
  <si>
    <t>Kolonjë</t>
  </si>
  <si>
    <t>Konispol</t>
  </si>
  <si>
    <t>Korçë</t>
  </si>
  <si>
    <t>Krujë</t>
  </si>
  <si>
    <t>Kuçovë</t>
  </si>
  <si>
    <t>Kukës</t>
  </si>
  <si>
    <t>Kurbin</t>
  </si>
  <si>
    <t>Lezhë</t>
  </si>
  <si>
    <t>Libohovë</t>
  </si>
  <si>
    <t>Librazhd</t>
  </si>
  <si>
    <t>Lushnje</t>
  </si>
  <si>
    <t>Malësi e Madhe</t>
  </si>
  <si>
    <t>Maliq</t>
  </si>
  <si>
    <t>Mallakastër</t>
  </si>
  <si>
    <t>Mat</t>
  </si>
  <si>
    <t>Memaliaj</t>
  </si>
  <si>
    <t>Mirditë</t>
  </si>
  <si>
    <t>Patos</t>
  </si>
  <si>
    <t>Peqin</t>
  </si>
  <si>
    <t>Përmet</t>
  </si>
  <si>
    <t>Pogradec</t>
  </si>
  <si>
    <t>Poliçan</t>
  </si>
  <si>
    <t>Përrenjas</t>
  </si>
  <si>
    <t>Pukë</t>
  </si>
  <si>
    <t>Pustec</t>
  </si>
  <si>
    <t>Roskovec</t>
  </si>
  <si>
    <t>Rrogozhinë</t>
  </si>
  <si>
    <t>Sarandë</t>
  </si>
  <si>
    <t>Selenicë</t>
  </si>
  <si>
    <t>Shijak</t>
  </si>
  <si>
    <t>Shkodër</t>
  </si>
  <si>
    <t>Skrapar</t>
  </si>
  <si>
    <t>Tepelenë</t>
  </si>
  <si>
    <t>Tiranë</t>
  </si>
  <si>
    <t>Tropojë</t>
  </si>
  <si>
    <t>Vau i Dejës</t>
  </si>
  <si>
    <t>Vlorë</t>
  </si>
  <si>
    <t>Vorë</t>
  </si>
  <si>
    <t>Tab.3</t>
  </si>
  <si>
    <t>Në mijë lekë</t>
  </si>
  <si>
    <t>Nr.</t>
  </si>
  <si>
    <t>Transferta e pakushtëzuar për bashkitë për vitin 2022</t>
  </si>
  <si>
    <t>Dimal</t>
  </si>
  <si>
    <t>Transferta e pakushtëzuar e përgjithshme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</si>
</sst>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</cellStyleXfs>
  <cellXfs count="72">
    <xf numFmtId="0" fontId="0" fillId="0" borderId="0" xfId="0"/>
    <xf numFmtId="0" fontId="5" fillId="0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/>
    <xf numFmtId="3" fontId="6" fillId="2" borderId="2" xfId="1" applyNumberFormat="1" applyFont="1" applyFill="1" applyBorder="1"/>
    <xf numFmtId="0" fontId="5" fillId="0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/>
    <xf numFmtId="3" fontId="6" fillId="2" borderId="3" xfId="1" applyNumberFormat="1" applyFont="1" applyFill="1" applyBorder="1"/>
    <xf numFmtId="3" fontId="6" fillId="4" borderId="3" xfId="1" applyNumberFormat="1" applyFont="1" applyFill="1" applyBorder="1"/>
    <xf numFmtId="0" fontId="6" fillId="2" borderId="7" xfId="1" applyFont="1" applyFill="1" applyBorder="1" applyAlignment="1"/>
    <xf numFmtId="0" fontId="5" fillId="2" borderId="6" xfId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/>
    </xf>
    <xf numFmtId="0" fontId="5" fillId="0" borderId="7" xfId="1" applyFont="1" applyFill="1" applyBorder="1" applyAlignment="1"/>
    <xf numFmtId="3" fontId="6" fillId="2" borderId="3" xfId="0" applyNumberFormat="1" applyFont="1" applyFill="1" applyBorder="1"/>
    <xf numFmtId="0" fontId="5" fillId="0" borderId="8" xfId="1" applyFont="1" applyFill="1" applyBorder="1" applyAlignment="1">
      <alignment horizontal="center" vertical="center"/>
    </xf>
    <xf numFmtId="0" fontId="10" fillId="0" borderId="0" xfId="1" applyFont="1" applyFill="1" applyBorder="1"/>
    <xf numFmtId="0" fontId="0" fillId="0" borderId="0" xfId="0" applyFont="1" applyFill="1" applyBorder="1"/>
    <xf numFmtId="0" fontId="10" fillId="3" borderId="0" xfId="1" applyFont="1" applyFill="1" applyBorder="1"/>
    <xf numFmtId="3" fontId="10" fillId="0" borderId="0" xfId="1" applyNumberFormat="1" applyFont="1" applyFill="1" applyBorder="1"/>
    <xf numFmtId="3" fontId="10" fillId="3" borderId="0" xfId="1" applyNumberFormat="1" applyFont="1" applyFill="1" applyBorder="1"/>
    <xf numFmtId="0" fontId="11" fillId="0" borderId="0" xfId="1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3" fontId="8" fillId="2" borderId="0" xfId="1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 wrapText="1"/>
    </xf>
    <xf numFmtId="3" fontId="4" fillId="0" borderId="12" xfId="1" applyNumberFormat="1" applyFont="1" applyFill="1" applyBorder="1" applyAlignment="1"/>
    <xf numFmtId="3" fontId="0" fillId="0" borderId="0" xfId="0" applyNumberFormat="1" applyBorder="1"/>
    <xf numFmtId="9" fontId="0" fillId="0" borderId="0" xfId="3" applyFont="1"/>
    <xf numFmtId="3" fontId="4" fillId="4" borderId="10" xfId="1" applyNumberFormat="1" applyFont="1" applyFill="1" applyBorder="1" applyAlignment="1">
      <alignment horizontal="right" vertical="center"/>
    </xf>
    <xf numFmtId="9" fontId="6" fillId="2" borderId="3" xfId="3" applyFont="1" applyFill="1" applyBorder="1"/>
    <xf numFmtId="3" fontId="16" fillId="0" borderId="0" xfId="0" applyNumberFormat="1" applyFont="1" applyBorder="1"/>
    <xf numFmtId="9" fontId="0" fillId="0" borderId="0" xfId="3" applyFont="1" applyBorder="1"/>
    <xf numFmtId="3" fontId="17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4" fillId="4" borderId="0" xfId="1" applyNumberFormat="1" applyFont="1" applyFill="1" applyBorder="1" applyAlignment="1">
      <alignment horizontal="right" vertical="center"/>
    </xf>
    <xf numFmtId="3" fontId="6" fillId="3" borderId="2" xfId="1" applyNumberFormat="1" applyFont="1" applyFill="1" applyBorder="1" applyAlignment="1">
      <alignment horizontal="right" indent="1"/>
    </xf>
    <xf numFmtId="3" fontId="6" fillId="3" borderId="3" xfId="1" applyNumberFormat="1" applyFont="1" applyFill="1" applyBorder="1" applyAlignment="1">
      <alignment horizontal="right" indent="1"/>
    </xf>
    <xf numFmtId="3" fontId="6" fillId="4" borderId="3" xfId="1" applyNumberFormat="1" applyFont="1" applyFill="1" applyBorder="1" applyAlignment="1">
      <alignment horizontal="right" indent="1"/>
    </xf>
    <xf numFmtId="3" fontId="2" fillId="4" borderId="10" xfId="1" applyNumberFormat="1" applyFont="1" applyFill="1" applyBorder="1" applyAlignment="1">
      <alignment horizontal="right" vertical="center"/>
    </xf>
    <xf numFmtId="0" fontId="0" fillId="3" borderId="0" xfId="0" applyFill="1" applyBorder="1"/>
    <xf numFmtId="3" fontId="0" fillId="3" borderId="0" xfId="0" applyNumberFormat="1" applyFill="1" applyBorder="1"/>
    <xf numFmtId="1" fontId="0" fillId="3" borderId="0" xfId="0" applyNumberFormat="1" applyFill="1" applyBorder="1"/>
    <xf numFmtId="0" fontId="3" fillId="0" borderId="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" fillId="4" borderId="9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right"/>
    </xf>
    <xf numFmtId="0" fontId="2" fillId="0" borderId="1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1" fontId="0" fillId="0" borderId="0" xfId="0" applyNumberFormat="1" applyBorder="1"/>
    <xf numFmtId="3" fontId="0" fillId="3" borderId="0" xfId="0" applyNumberFormat="1" applyFont="1" applyFill="1" applyBorder="1"/>
    <xf numFmtId="3" fontId="13" fillId="3" borderId="0" xfId="0" applyNumberFormat="1" applyFont="1" applyFill="1" applyBorder="1"/>
    <xf numFmtId="3" fontId="14" fillId="3" borderId="0" xfId="0" applyNumberFormat="1" applyFont="1" applyFill="1" applyBorder="1"/>
    <xf numFmtId="10" fontId="0" fillId="3" borderId="0" xfId="3" applyNumberFormat="1" applyFont="1" applyFill="1" applyBorder="1"/>
    <xf numFmtId="9" fontId="0" fillId="3" borderId="0" xfId="3" applyFont="1" applyFill="1" applyBorder="1"/>
    <xf numFmtId="164" fontId="0" fillId="3" borderId="0" xfId="3" applyNumberFormat="1" applyFont="1" applyFill="1" applyBorder="1"/>
    <xf numFmtId="0" fontId="0" fillId="3" borderId="0" xfId="0" applyFill="1" applyBorder="1" applyAlignment="1">
      <alignment horizontal="center"/>
    </xf>
  </cellXfs>
  <cellStyles count="4">
    <cellStyle name="Normal" xfId="0" builtinId="0"/>
    <cellStyle name="Normal_Tabela Bashkite" xfId="1"/>
    <cellStyle name="Normal_Tabela Bashkite_Tabela Bashkite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52"/>
  <sheetViews>
    <sheetView tabSelected="1" topLeftCell="A52" zoomScaleNormal="100" zoomScaleSheetLayoutView="120" workbookViewId="0">
      <selection activeCell="O74" sqref="O74"/>
    </sheetView>
  </sheetViews>
  <sheetFormatPr defaultRowHeight="15" x14ac:dyDescent="0.25"/>
  <cols>
    <col min="1" max="1" width="1.28515625" customWidth="1"/>
    <col min="2" max="2" width="3.42578125" customWidth="1"/>
    <col min="3" max="3" width="14.7109375" customWidth="1"/>
    <col min="4" max="4" width="13.28515625" customWidth="1"/>
    <col min="5" max="5" width="9.28515625" customWidth="1"/>
    <col min="6" max="6" width="11.42578125" customWidth="1"/>
    <col min="7" max="7" width="11.140625" customWidth="1"/>
    <col min="8" max="8" width="11.28515625" customWidth="1"/>
    <col min="9" max="9" width="9.28515625" customWidth="1"/>
    <col min="10" max="10" width="11.7109375" customWidth="1"/>
    <col min="11" max="11" width="12.85546875" customWidth="1"/>
    <col min="12" max="12" width="8.140625" customWidth="1"/>
    <col min="13" max="13" width="9.140625" customWidth="1"/>
    <col min="14" max="14" width="11" customWidth="1"/>
    <col min="15" max="15" width="12.85546875" customWidth="1"/>
    <col min="16" max="16" width="12.7109375" customWidth="1"/>
    <col min="17" max="17" width="15.140625" customWidth="1"/>
    <col min="18" max="18" width="19.5703125" customWidth="1"/>
    <col min="19" max="19" width="14.140625" customWidth="1"/>
  </cols>
  <sheetData>
    <row r="2" spans="1:20" ht="15.75" x14ac:dyDescent="0.25">
      <c r="A2" s="47" t="s">
        <v>77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0" x14ac:dyDescent="0.25">
      <c r="A3" s="14"/>
      <c r="B3" s="15" t="s">
        <v>74</v>
      </c>
      <c r="C3" s="14"/>
      <c r="D3" s="16"/>
      <c r="E3" s="14"/>
      <c r="F3" s="14"/>
      <c r="G3" s="14"/>
      <c r="H3" s="14"/>
      <c r="I3" s="14"/>
      <c r="J3" s="14"/>
      <c r="K3" s="14"/>
      <c r="L3" s="17"/>
      <c r="M3" s="18"/>
      <c r="N3" s="18"/>
    </row>
    <row r="4" spans="1:20" ht="15.75" customHeight="1" thickBot="1" x14ac:dyDescent="0.35">
      <c r="B4" s="19"/>
      <c r="C4" s="19"/>
      <c r="D4" s="19"/>
      <c r="E4" s="19"/>
      <c r="F4" s="19"/>
      <c r="G4" s="19"/>
      <c r="H4" s="19"/>
      <c r="I4" s="19"/>
      <c r="J4" s="19"/>
      <c r="K4" s="19"/>
      <c r="L4" s="53" t="s">
        <v>75</v>
      </c>
      <c r="M4" s="53"/>
      <c r="N4" s="53"/>
      <c r="O4" s="53"/>
    </row>
    <row r="5" spans="1:20" ht="34.5" customHeight="1" thickBot="1" x14ac:dyDescent="0.3">
      <c r="B5" s="54" t="s">
        <v>76</v>
      </c>
      <c r="C5" s="54" t="s">
        <v>0</v>
      </c>
      <c r="D5" s="50" t="s">
        <v>79</v>
      </c>
      <c r="E5" s="41" t="s">
        <v>1</v>
      </c>
      <c r="F5" s="42"/>
      <c r="G5" s="42"/>
      <c r="H5" s="42"/>
      <c r="I5" s="42"/>
      <c r="J5" s="42"/>
      <c r="K5" s="42"/>
      <c r="L5" s="42"/>
      <c r="M5" s="42"/>
      <c r="N5" s="42"/>
      <c r="O5" s="57" t="s">
        <v>2</v>
      </c>
    </row>
    <row r="6" spans="1:20" ht="15" customHeight="1" x14ac:dyDescent="0.25">
      <c r="B6" s="55"/>
      <c r="C6" s="55"/>
      <c r="D6" s="51"/>
      <c r="E6" s="60" t="s">
        <v>3</v>
      </c>
      <c r="F6" s="62" t="s">
        <v>4</v>
      </c>
      <c r="G6" s="62"/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45" t="s">
        <v>10</v>
      </c>
      <c r="N6" s="43" t="s">
        <v>11</v>
      </c>
      <c r="O6" s="58"/>
    </row>
    <row r="7" spans="1:20" ht="88.5" customHeight="1" thickBot="1" x14ac:dyDescent="0.3">
      <c r="B7" s="56"/>
      <c r="C7" s="56"/>
      <c r="D7" s="52"/>
      <c r="E7" s="61"/>
      <c r="F7" s="23" t="s">
        <v>12</v>
      </c>
      <c r="G7" s="23" t="s">
        <v>13</v>
      </c>
      <c r="H7" s="63"/>
      <c r="I7" s="63"/>
      <c r="J7" s="63"/>
      <c r="K7" s="63"/>
      <c r="L7" s="63"/>
      <c r="M7" s="46"/>
      <c r="N7" s="44"/>
      <c r="O7" s="59"/>
      <c r="P7" s="32"/>
      <c r="Q7" s="32"/>
    </row>
    <row r="8" spans="1:20" x14ac:dyDescent="0.25">
      <c r="B8" s="1">
        <v>1</v>
      </c>
      <c r="C8" s="2" t="s">
        <v>14</v>
      </c>
      <c r="D8" s="34">
        <v>124982.70505150898</v>
      </c>
      <c r="E8" s="3">
        <v>0</v>
      </c>
      <c r="F8" s="3">
        <v>27491.251514189142</v>
      </c>
      <c r="G8" s="3">
        <v>1551.2758723838808</v>
      </c>
      <c r="H8" s="3">
        <v>1284.026016</v>
      </c>
      <c r="I8" s="3">
        <v>13865.830552131147</v>
      </c>
      <c r="J8" s="3">
        <v>0</v>
      </c>
      <c r="K8" s="3">
        <v>931.21599999999989</v>
      </c>
      <c r="L8" s="3">
        <v>8483.1730402712401</v>
      </c>
      <c r="M8" s="3">
        <v>10563.391528111235</v>
      </c>
      <c r="N8" s="3">
        <v>0</v>
      </c>
      <c r="O8" s="24">
        <f>D8+E8+F8+G8+H8+I8+J8+K8+L8+M8+N8</f>
        <v>189152.86957459559</v>
      </c>
      <c r="P8" s="20"/>
      <c r="Q8" s="20"/>
      <c r="R8" s="20"/>
      <c r="S8" s="26"/>
      <c r="T8" s="26"/>
    </row>
    <row r="9" spans="1:20" x14ac:dyDescent="0.25">
      <c r="B9" s="4">
        <v>2</v>
      </c>
      <c r="C9" s="5" t="s">
        <v>15</v>
      </c>
      <c r="D9" s="35">
        <v>308279.73783745506</v>
      </c>
      <c r="E9" s="6">
        <v>27665.202294262286</v>
      </c>
      <c r="F9" s="6">
        <v>109154.540989895</v>
      </c>
      <c r="G9" s="6">
        <v>40336.183305758204</v>
      </c>
      <c r="H9" s="6">
        <v>14546.126878399999</v>
      </c>
      <c r="I9" s="6">
        <v>32724.870956270668</v>
      </c>
      <c r="J9" s="6">
        <v>23983.895168996332</v>
      </c>
      <c r="K9" s="6">
        <v>5893.083707871413</v>
      </c>
      <c r="L9" s="6">
        <v>5227.5499827676886</v>
      </c>
      <c r="M9" s="6">
        <v>15698.542483903473</v>
      </c>
      <c r="N9" s="3">
        <v>0</v>
      </c>
      <c r="O9" s="24">
        <f t="shared" ref="O9:O68" si="0">D9+E9+F9+G9+H9+I9+J9+K9+L9+M9+N9</f>
        <v>583509.73360558006</v>
      </c>
      <c r="P9" s="20"/>
      <c r="Q9" s="20"/>
      <c r="R9" s="20"/>
      <c r="S9" s="26"/>
      <c r="T9" s="26"/>
    </row>
    <row r="10" spans="1:20" x14ac:dyDescent="0.25">
      <c r="B10" s="4">
        <v>3</v>
      </c>
      <c r="C10" s="8" t="s">
        <v>16</v>
      </c>
      <c r="D10" s="35">
        <v>273558.57564291771</v>
      </c>
      <c r="E10" s="6">
        <v>0</v>
      </c>
      <c r="F10" s="6">
        <v>54979.282113443449</v>
      </c>
      <c r="G10" s="6">
        <v>10103.706178055671</v>
      </c>
      <c r="H10" s="6">
        <v>0</v>
      </c>
      <c r="I10" s="6">
        <f>15002.5803908959+5000</f>
        <v>20002.580390895899</v>
      </c>
      <c r="J10" s="6">
        <v>0</v>
      </c>
      <c r="K10" s="6">
        <f>10004.1887705627+5000</f>
        <v>15004.1887705627</v>
      </c>
      <c r="L10" s="6">
        <v>30955.448904420071</v>
      </c>
      <c r="M10" s="6">
        <v>14155.330860913817</v>
      </c>
      <c r="N10" s="3">
        <v>0</v>
      </c>
      <c r="O10" s="24">
        <f t="shared" si="0"/>
        <v>418759.11286120926</v>
      </c>
      <c r="P10" s="20"/>
      <c r="Q10" s="20"/>
      <c r="R10" s="20"/>
      <c r="S10" s="26"/>
      <c r="T10" s="26"/>
    </row>
    <row r="11" spans="1:20" x14ac:dyDescent="0.25">
      <c r="B11" s="4">
        <v>4</v>
      </c>
      <c r="C11" s="5" t="s">
        <v>17</v>
      </c>
      <c r="D11" s="35">
        <v>148346.35646320344</v>
      </c>
      <c r="E11" s="6">
        <v>4644.0387552518578</v>
      </c>
      <c r="F11" s="6">
        <v>46651.457728499903</v>
      </c>
      <c r="G11" s="6">
        <v>5565.668321219775</v>
      </c>
      <c r="H11" s="6">
        <f>4881.522672+1000</f>
        <v>5881.5226720000001</v>
      </c>
      <c r="I11" s="6">
        <f>14040.6503921311+2000</f>
        <v>16040.6503921311</v>
      </c>
      <c r="J11" s="6">
        <v>0</v>
      </c>
      <c r="K11" s="6">
        <f>1327.1953834109+1000</f>
        <v>2327.1953834108999</v>
      </c>
      <c r="L11" s="6">
        <v>1947.9572638148582</v>
      </c>
      <c r="M11" s="6">
        <f>14926.9366724085+2000</f>
        <v>16926.936672408599</v>
      </c>
      <c r="N11" s="3">
        <v>0</v>
      </c>
      <c r="O11" s="24">
        <f t="shared" si="0"/>
        <v>248331.78365194041</v>
      </c>
      <c r="P11" s="20"/>
      <c r="Q11" s="20"/>
      <c r="R11" s="20"/>
      <c r="S11" s="26"/>
      <c r="T11" s="26"/>
    </row>
    <row r="12" spans="1:20" x14ac:dyDescent="0.25">
      <c r="B12" s="4">
        <v>5</v>
      </c>
      <c r="C12" s="5" t="s">
        <v>18</v>
      </c>
      <c r="D12" s="35">
        <v>67724.412785814886</v>
      </c>
      <c r="E12" s="6">
        <v>0</v>
      </c>
      <c r="F12" s="6">
        <v>20908.786414452465</v>
      </c>
      <c r="G12" s="6">
        <v>5042.0229132197755</v>
      </c>
      <c r="H12" s="6">
        <v>1862.6668319999999</v>
      </c>
      <c r="I12" s="6">
        <v>13996.91033704827</v>
      </c>
      <c r="J12" s="6">
        <v>0</v>
      </c>
      <c r="K12" s="6">
        <v>2654.675522656983</v>
      </c>
      <c r="L12" s="6">
        <v>3654.3292508484869</v>
      </c>
      <c r="M12" s="6">
        <v>10563.391528111235</v>
      </c>
      <c r="N12" s="3">
        <v>0</v>
      </c>
      <c r="O12" s="24">
        <f t="shared" si="0"/>
        <v>126407.1955841521</v>
      </c>
      <c r="P12" s="20"/>
      <c r="Q12" s="20"/>
      <c r="R12" s="20"/>
      <c r="S12" s="26"/>
      <c r="T12" s="26"/>
    </row>
    <row r="13" spans="1:20" x14ac:dyDescent="0.25">
      <c r="B13" s="4">
        <v>6</v>
      </c>
      <c r="C13" s="5" t="s">
        <v>19</v>
      </c>
      <c r="D13" s="35">
        <v>199229.82502052173</v>
      </c>
      <c r="E13" s="6">
        <v>0</v>
      </c>
      <c r="F13" s="6">
        <v>55734.009901739701</v>
      </c>
      <c r="G13" s="6">
        <v>3548.6419209937685</v>
      </c>
      <c r="H13" s="6">
        <v>2595.3676320000004</v>
      </c>
      <c r="I13" s="6">
        <v>14237.97382862523</v>
      </c>
      <c r="J13" s="6">
        <v>0</v>
      </c>
      <c r="K13" s="6">
        <v>4702.3275274114094</v>
      </c>
      <c r="L13" s="6">
        <v>11253.922929253806</v>
      </c>
      <c r="M13" s="6">
        <v>12106.603208407272</v>
      </c>
      <c r="N13" s="3">
        <v>0</v>
      </c>
      <c r="O13" s="24">
        <f t="shared" si="0"/>
        <v>303408.67196895293</v>
      </c>
      <c r="P13" s="20"/>
      <c r="Q13" s="20"/>
      <c r="R13" s="20"/>
      <c r="S13" s="26"/>
      <c r="T13" s="26"/>
    </row>
    <row r="14" spans="1:20" x14ac:dyDescent="0.25">
      <c r="B14" s="4">
        <v>7</v>
      </c>
      <c r="C14" s="5" t="s">
        <v>20</v>
      </c>
      <c r="D14" s="35">
        <v>425818.99758445856</v>
      </c>
      <c r="E14" s="6">
        <v>24325.917289414479</v>
      </c>
      <c r="F14" s="6">
        <v>128197.654577501</v>
      </c>
      <c r="G14" s="6">
        <v>29747.066248244289</v>
      </c>
      <c r="H14" s="6">
        <v>9920.8770231999988</v>
      </c>
      <c r="I14" s="6">
        <f>24535.8915553119+1900</f>
        <v>26435.8915553119</v>
      </c>
      <c r="J14" s="6">
        <v>0</v>
      </c>
      <c r="K14" s="6">
        <v>8606.084325204667</v>
      </c>
      <c r="L14" s="6">
        <v>15173.32452283462</v>
      </c>
      <c r="M14" s="6">
        <v>14926.936672408636</v>
      </c>
      <c r="N14" s="3">
        <v>0</v>
      </c>
      <c r="O14" s="24">
        <f t="shared" si="0"/>
        <v>683152.74979857809</v>
      </c>
      <c r="P14" s="20"/>
      <c r="Q14" s="20"/>
      <c r="R14" s="20"/>
      <c r="S14" s="26"/>
      <c r="T14" s="26"/>
    </row>
    <row r="15" spans="1:20" x14ac:dyDescent="0.25">
      <c r="B15" s="4">
        <v>8</v>
      </c>
      <c r="C15" s="5" t="s">
        <v>21</v>
      </c>
      <c r="D15" s="35">
        <v>220870.18870897332</v>
      </c>
      <c r="E15" s="6">
        <v>0</v>
      </c>
      <c r="F15" s="6">
        <v>55458.800366457828</v>
      </c>
      <c r="G15" s="6">
        <v>1513.0413438421256</v>
      </c>
      <c r="H15" s="6">
        <v>1358.3244480000001</v>
      </c>
      <c r="I15" s="6">
        <v>13275.813592131148</v>
      </c>
      <c r="J15" s="6">
        <v>0</v>
      </c>
      <c r="K15" s="6">
        <v>935.79199999999992</v>
      </c>
      <c r="L15" s="6">
        <v>8402.971982807494</v>
      </c>
      <c r="M15" s="6">
        <v>31499.29315433621</v>
      </c>
      <c r="N15" s="3">
        <v>0</v>
      </c>
      <c r="O15" s="24">
        <f t="shared" si="0"/>
        <v>333314.22559654812</v>
      </c>
      <c r="P15" s="20"/>
      <c r="Q15" s="20"/>
      <c r="R15" s="20"/>
      <c r="S15" s="26"/>
      <c r="T15" s="26"/>
    </row>
    <row r="16" spans="1:20" x14ac:dyDescent="0.25">
      <c r="B16" s="4">
        <v>9</v>
      </c>
      <c r="C16" s="5" t="s">
        <v>22</v>
      </c>
      <c r="D16" s="36">
        <v>83190.773454343449</v>
      </c>
      <c r="E16" s="6">
        <v>0</v>
      </c>
      <c r="F16" s="6">
        <v>2794.8084471024999</v>
      </c>
      <c r="G16" s="6">
        <v>523.64540799999997</v>
      </c>
      <c r="H16" s="6">
        <v>1180.2267359999998</v>
      </c>
      <c r="I16" s="6">
        <v>13865.830552131147</v>
      </c>
      <c r="J16" s="6">
        <v>0</v>
      </c>
      <c r="K16" s="6">
        <v>4647.3082176483404</v>
      </c>
      <c r="L16" s="6">
        <v>5439.7014443982926</v>
      </c>
      <c r="M16" s="6">
        <v>6576.1543922526525</v>
      </c>
      <c r="N16" s="3">
        <v>0</v>
      </c>
      <c r="O16" s="24">
        <f t="shared" si="0"/>
        <v>118218.44865187637</v>
      </c>
      <c r="P16" s="20"/>
      <c r="Q16" s="20"/>
      <c r="R16" s="20"/>
      <c r="S16" s="26"/>
      <c r="T16" s="26"/>
    </row>
    <row r="17" spans="2:20" x14ac:dyDescent="0.25">
      <c r="B17" s="4">
        <v>10</v>
      </c>
      <c r="C17" s="5" t="s">
        <v>23</v>
      </c>
      <c r="D17" s="35">
        <v>877905.18104226398</v>
      </c>
      <c r="E17" s="6">
        <v>22976.934603365127</v>
      </c>
      <c r="F17" s="6">
        <v>197349.635558346</v>
      </c>
      <c r="G17" s="6">
        <v>50924.214188581631</v>
      </c>
      <c r="H17" s="6">
        <v>19539.202176000003</v>
      </c>
      <c r="I17" s="6">
        <v>51851.499610735962</v>
      </c>
      <c r="J17" s="6">
        <v>0</v>
      </c>
      <c r="K17" s="6">
        <v>3340.7889339897788</v>
      </c>
      <c r="L17" s="6">
        <v>25934.117164798365</v>
      </c>
      <c r="M17" s="6">
        <v>47421.985313253754</v>
      </c>
      <c r="N17" s="3">
        <v>0</v>
      </c>
      <c r="O17" s="24">
        <f t="shared" si="0"/>
        <v>1297243.5585913346</v>
      </c>
      <c r="P17" s="20"/>
      <c r="Q17" s="20"/>
      <c r="R17" s="20"/>
      <c r="S17" s="26"/>
      <c r="T17" s="26"/>
    </row>
    <row r="18" spans="2:20" x14ac:dyDescent="0.25">
      <c r="B18" s="4">
        <v>11</v>
      </c>
      <c r="C18" s="5" t="s">
        <v>24</v>
      </c>
      <c r="D18" s="35">
        <v>711855.46770868974</v>
      </c>
      <c r="E18" s="6">
        <v>28748.811342035304</v>
      </c>
      <c r="F18" s="6">
        <v>228935.65524026818</v>
      </c>
      <c r="G18" s="6">
        <v>58487.248558411302</v>
      </c>
      <c r="H18" s="6">
        <v>34483.791888</v>
      </c>
      <c r="I18" s="6">
        <f>33088.8942882463+3000</f>
        <v>36088.894288246302</v>
      </c>
      <c r="J18" s="6">
        <v>21333.043597686206</v>
      </c>
      <c r="K18" s="6">
        <v>12680.62353595955</v>
      </c>
      <c r="L18" s="6">
        <v>18878.301494681262</v>
      </c>
      <c r="M18" s="6">
        <v>15698.542483903473</v>
      </c>
      <c r="N18" s="3">
        <v>0</v>
      </c>
      <c r="O18" s="24">
        <f t="shared" si="0"/>
        <v>1167190.3801378813</v>
      </c>
      <c r="P18" s="20"/>
      <c r="Q18" s="20"/>
      <c r="R18" s="20"/>
      <c r="S18" s="26"/>
      <c r="T18" s="26"/>
    </row>
    <row r="19" spans="2:20" x14ac:dyDescent="0.25">
      <c r="B19" s="4">
        <v>12</v>
      </c>
      <c r="C19" s="5" t="s">
        <v>25</v>
      </c>
      <c r="D19" s="35">
        <v>618189.19428433327</v>
      </c>
      <c r="E19" s="6">
        <v>21499.552918927413</v>
      </c>
      <c r="F19" s="6">
        <v>174483.41023455971</v>
      </c>
      <c r="G19" s="6">
        <v>41848.138474909851</v>
      </c>
      <c r="H19" s="6">
        <v>11439.323376</v>
      </c>
      <c r="I19" s="6">
        <v>35439.375188182348</v>
      </c>
      <c r="J19" s="6">
        <v>27040</v>
      </c>
      <c r="K19" s="6">
        <v>4211.1979597726368</v>
      </c>
      <c r="L19" s="6">
        <v>9204.7615557682293</v>
      </c>
      <c r="M19" s="6">
        <v>61952.880675267996</v>
      </c>
      <c r="N19" s="3">
        <v>0</v>
      </c>
      <c r="O19" s="24">
        <f t="shared" si="0"/>
        <v>1005307.8346677214</v>
      </c>
      <c r="P19" s="20"/>
      <c r="Q19" s="20"/>
      <c r="R19" s="20"/>
      <c r="S19" s="26"/>
      <c r="T19" s="26"/>
    </row>
    <row r="20" spans="2:20" x14ac:dyDescent="0.25">
      <c r="B20" s="4">
        <v>13</v>
      </c>
      <c r="C20" s="5" t="s">
        <v>26</v>
      </c>
      <c r="D20" s="35">
        <v>125140.23137572323</v>
      </c>
      <c r="E20" s="6">
        <v>0</v>
      </c>
      <c r="F20" s="6">
        <v>9058.2400117303914</v>
      </c>
      <c r="G20" s="6">
        <v>1537.2110163838809</v>
      </c>
      <c r="H20" s="6">
        <v>0</v>
      </c>
      <c r="I20" s="6">
        <f>13275.8135921311+3000</f>
        <v>16275.8135921311</v>
      </c>
      <c r="K20" s="6">
        <v>3717.9959124510124</v>
      </c>
      <c r="L20" s="6">
        <v>3032.3155214360695</v>
      </c>
      <c r="M20" s="6">
        <v>16470.148295398307</v>
      </c>
      <c r="N20" s="3">
        <v>0</v>
      </c>
      <c r="O20" s="24">
        <f t="shared" si="0"/>
        <v>175231.955725254</v>
      </c>
      <c r="P20" s="20"/>
      <c r="Q20" s="20"/>
      <c r="R20" s="20"/>
      <c r="S20" s="26"/>
      <c r="T20" s="26"/>
    </row>
    <row r="21" spans="2:20" x14ac:dyDescent="0.25">
      <c r="B21" s="4">
        <v>14</v>
      </c>
      <c r="C21" s="5" t="s">
        <v>27</v>
      </c>
      <c r="D21" s="35">
        <v>81069.372534502661</v>
      </c>
      <c r="E21" s="6">
        <v>0</v>
      </c>
      <c r="F21" s="6">
        <v>23703.100699187464</v>
      </c>
      <c r="G21" s="6">
        <v>10084.045826439551</v>
      </c>
      <c r="H21" s="6">
        <v>4802.853744</v>
      </c>
      <c r="I21" s="6">
        <f>14040.6503921311+7000</f>
        <v>21040.650392131101</v>
      </c>
      <c r="J21" s="6">
        <v>0</v>
      </c>
      <c r="K21" s="6">
        <f>12298.3838075625+8000</f>
        <v>20298.383807562503</v>
      </c>
      <c r="L21" s="6">
        <v>14507.736253639183</v>
      </c>
      <c r="M21" s="6">
        <v>2984.2150594500736</v>
      </c>
      <c r="N21" s="3">
        <v>0</v>
      </c>
      <c r="O21" s="24">
        <f t="shared" si="0"/>
        <v>178490.35831691252</v>
      </c>
      <c r="P21" s="20"/>
      <c r="Q21" s="20"/>
      <c r="R21" s="20"/>
      <c r="S21" s="26"/>
      <c r="T21" s="26"/>
    </row>
    <row r="22" spans="2:20" x14ac:dyDescent="0.25">
      <c r="B22" s="4">
        <v>15</v>
      </c>
      <c r="C22" s="5" t="s">
        <v>28</v>
      </c>
      <c r="D22" s="35">
        <v>219985.02908931285</v>
      </c>
      <c r="E22" s="6">
        <v>18262.129543271352</v>
      </c>
      <c r="F22" s="6">
        <v>82347.039930707368</v>
      </c>
      <c r="G22" s="6">
        <v>25210.114566098877</v>
      </c>
      <c r="H22" s="6">
        <v>6286.829952</v>
      </c>
      <c r="I22" s="6">
        <v>30618.961099759952</v>
      </c>
      <c r="J22" s="6">
        <v>0</v>
      </c>
      <c r="K22" s="6">
        <v>7334.8468151895586</v>
      </c>
      <c r="L22" s="6">
        <v>8277.8061046045241</v>
      </c>
      <c r="M22" s="6">
        <v>10168.093725055222</v>
      </c>
      <c r="N22" s="3">
        <v>0</v>
      </c>
      <c r="O22" s="24">
        <f t="shared" si="0"/>
        <v>408490.85082599975</v>
      </c>
      <c r="P22" s="20"/>
      <c r="Q22" s="20"/>
      <c r="R22" s="20"/>
      <c r="S22" s="26"/>
      <c r="T22" s="26"/>
    </row>
    <row r="23" spans="2:20" x14ac:dyDescent="0.25">
      <c r="B23" s="9">
        <v>16</v>
      </c>
      <c r="C23" s="5" t="s">
        <v>29</v>
      </c>
      <c r="D23" s="36">
        <v>223687.72246663301</v>
      </c>
      <c r="E23" s="6">
        <v>6523.7687276157039</v>
      </c>
      <c r="F23" s="6">
        <v>71309.898589399876</v>
      </c>
      <c r="G23" s="6">
        <v>9074.9895389813082</v>
      </c>
      <c r="H23" s="6">
        <v>3860.8190400000003</v>
      </c>
      <c r="I23" s="6">
        <f>14837.0570329375+3000</f>
        <v>17837.0570329375</v>
      </c>
      <c r="J23" s="6">
        <v>0</v>
      </c>
      <c r="K23" s="6">
        <f>12101.0886229412+4000</f>
        <v>16101.088622941201</v>
      </c>
      <c r="L23" s="6">
        <v>20987.816621988182</v>
      </c>
      <c r="M23" s="6">
        <v>10563.391528111235</v>
      </c>
      <c r="N23" s="3">
        <v>0</v>
      </c>
      <c r="O23" s="24">
        <f t="shared" si="0"/>
        <v>379946.552168608</v>
      </c>
      <c r="P23" s="20"/>
      <c r="Q23" s="20"/>
      <c r="R23" s="20"/>
      <c r="S23" s="26"/>
      <c r="T23" s="26"/>
    </row>
    <row r="24" spans="2:20" x14ac:dyDescent="0.25">
      <c r="B24" s="4">
        <v>17</v>
      </c>
      <c r="C24" s="5" t="s">
        <v>30</v>
      </c>
      <c r="D24" s="35">
        <v>148628.06668205556</v>
      </c>
      <c r="E24" s="6">
        <v>6800.1996059045023</v>
      </c>
      <c r="F24" s="6">
        <v>34073.837235964202</v>
      </c>
      <c r="G24" s="6">
        <v>3548.6419209937685</v>
      </c>
      <c r="H24" s="6">
        <v>3060.375552</v>
      </c>
      <c r="I24" s="6">
        <v>15752.806622767946</v>
      </c>
      <c r="J24" s="6">
        <v>0</v>
      </c>
      <c r="K24" s="6">
        <v>9279.3569536080158</v>
      </c>
      <c r="L24" s="6">
        <v>1721.4621168283279</v>
      </c>
      <c r="M24" s="6">
        <v>10563.391528111235</v>
      </c>
      <c r="N24" s="3">
        <v>0</v>
      </c>
      <c r="O24" s="24">
        <f t="shared" si="0"/>
        <v>233428.13821823357</v>
      </c>
      <c r="P24" s="20"/>
      <c r="Q24" s="20"/>
      <c r="R24" s="20"/>
      <c r="S24" s="26"/>
      <c r="T24" s="26"/>
    </row>
    <row r="25" spans="2:20" x14ac:dyDescent="0.25">
      <c r="B25" s="4">
        <v>18</v>
      </c>
      <c r="C25" s="5" t="s">
        <v>31</v>
      </c>
      <c r="D25" s="35">
        <v>124998.28388094954</v>
      </c>
      <c r="E25" s="6">
        <v>0</v>
      </c>
      <c r="F25" s="6">
        <v>15109.651648749757</v>
      </c>
      <c r="G25" s="6">
        <v>1027.630464383881</v>
      </c>
      <c r="H25" s="6">
        <v>645.29088000000002</v>
      </c>
      <c r="I25" s="6">
        <f>13398.6440658483+3000</f>
        <v>16398.644065848301</v>
      </c>
      <c r="J25" s="6">
        <v>0</v>
      </c>
      <c r="K25" s="6">
        <v>8223.6250507407349</v>
      </c>
      <c r="L25" s="6">
        <v>4820.6047116068785</v>
      </c>
      <c r="M25" s="6">
        <v>10563.391528111235</v>
      </c>
      <c r="N25" s="3">
        <v>0</v>
      </c>
      <c r="O25" s="24">
        <f t="shared" si="0"/>
        <v>181787.12223039029</v>
      </c>
      <c r="P25" s="20"/>
      <c r="Q25" s="20"/>
      <c r="R25" s="20"/>
      <c r="S25" s="26"/>
      <c r="T25" s="26"/>
    </row>
    <row r="26" spans="2:20" x14ac:dyDescent="0.25">
      <c r="B26" s="4">
        <v>19</v>
      </c>
      <c r="C26" s="5" t="s">
        <v>32</v>
      </c>
      <c r="D26" s="35">
        <v>526497.20869203634</v>
      </c>
      <c r="E26" s="6">
        <v>0</v>
      </c>
      <c r="F26" s="6">
        <v>188929.92998612201</v>
      </c>
      <c r="G26" s="6">
        <f>21699.7071736469+10000</f>
        <v>31699.707173646901</v>
      </c>
      <c r="H26" s="6">
        <v>10442.207568</v>
      </c>
      <c r="I26" s="6">
        <v>49676.905592131166</v>
      </c>
      <c r="J26" s="6">
        <v>0</v>
      </c>
      <c r="K26" s="6">
        <v>572</v>
      </c>
      <c r="L26" s="6">
        <v>0</v>
      </c>
      <c r="M26" s="6">
        <v>3755.82087094491</v>
      </c>
      <c r="N26" s="3">
        <v>0</v>
      </c>
      <c r="O26" s="24">
        <f t="shared" si="0"/>
        <v>811573.77988288132</v>
      </c>
      <c r="P26" s="20"/>
      <c r="Q26" s="20"/>
      <c r="R26" s="20"/>
      <c r="S26" s="26"/>
      <c r="T26" s="26"/>
    </row>
    <row r="27" spans="2:20" x14ac:dyDescent="0.25">
      <c r="B27" s="4">
        <v>20</v>
      </c>
      <c r="C27" s="5" t="s">
        <v>33</v>
      </c>
      <c r="D27" s="35">
        <v>226372.87088061028</v>
      </c>
      <c r="E27" s="6">
        <v>12856.24728745555</v>
      </c>
      <c r="F27" s="6">
        <v>72863.956529399875</v>
      </c>
      <c r="G27" s="6">
        <v>17143.095139885332</v>
      </c>
      <c r="H27" s="6">
        <v>6845.4153973920002</v>
      </c>
      <c r="I27" s="6">
        <v>17720.574705526349</v>
      </c>
      <c r="J27" s="6">
        <v>0</v>
      </c>
      <c r="K27" s="6">
        <v>935.79199999999992</v>
      </c>
      <c r="L27" s="6">
        <v>6052.1297898620651</v>
      </c>
      <c r="M27" s="6">
        <v>20833.693439695708</v>
      </c>
      <c r="N27" s="3">
        <v>0</v>
      </c>
      <c r="O27" s="24">
        <f t="shared" si="0"/>
        <v>381623.77516982716</v>
      </c>
      <c r="P27" s="20"/>
      <c r="Q27" s="20"/>
      <c r="R27" s="20"/>
      <c r="S27" s="26"/>
      <c r="T27" s="26"/>
    </row>
    <row r="28" spans="2:20" x14ac:dyDescent="0.25">
      <c r="B28" s="4">
        <v>21</v>
      </c>
      <c r="C28" s="5" t="s">
        <v>34</v>
      </c>
      <c r="D28" s="35">
        <v>62850.006648380317</v>
      </c>
      <c r="E28" s="6">
        <v>0</v>
      </c>
      <c r="F28" s="6">
        <v>8408.1391764312721</v>
      </c>
      <c r="G28" s="6">
        <v>1513.0413438421256</v>
      </c>
      <c r="H28" s="6">
        <v>2964.2246399999999</v>
      </c>
      <c r="I28" s="6">
        <v>14040.650392131147</v>
      </c>
      <c r="J28" s="6">
        <v>0</v>
      </c>
      <c r="K28" s="6">
        <v>3313.4076869375385</v>
      </c>
      <c r="L28" s="6">
        <v>8277.8061046045241</v>
      </c>
      <c r="M28" s="6">
        <v>10563.391528111235</v>
      </c>
      <c r="N28" s="3">
        <v>0</v>
      </c>
      <c r="O28" s="24">
        <f t="shared" si="0"/>
        <v>111930.66752043818</v>
      </c>
      <c r="P28" s="20"/>
      <c r="Q28" s="20"/>
      <c r="R28" s="20"/>
      <c r="S28" s="26"/>
      <c r="T28" s="26"/>
    </row>
    <row r="29" spans="2:20" x14ac:dyDescent="0.25">
      <c r="B29" s="4">
        <v>22</v>
      </c>
      <c r="C29" s="5" t="s">
        <v>35</v>
      </c>
      <c r="D29" s="35">
        <v>144730.22811118615</v>
      </c>
      <c r="E29" s="6">
        <v>0</v>
      </c>
      <c r="F29" s="6">
        <v>27152.2676420059</v>
      </c>
      <c r="G29" s="6">
        <v>5546.0079696036564</v>
      </c>
      <c r="H29" s="6">
        <v>1876.870944</v>
      </c>
      <c r="I29" s="6">
        <v>13865.830552131147</v>
      </c>
      <c r="J29" s="6">
        <v>0</v>
      </c>
      <c r="K29" s="6">
        <f>7365.66469422023+500</f>
        <v>7865.6646942202296</v>
      </c>
      <c r="L29" s="6">
        <v>10866.974927158895</v>
      </c>
      <c r="M29" s="6">
        <v>2984.2150594500736</v>
      </c>
      <c r="N29" s="3">
        <v>0</v>
      </c>
      <c r="O29" s="24">
        <f t="shared" si="0"/>
        <v>214888.05989975604</v>
      </c>
      <c r="P29" s="20"/>
      <c r="Q29" s="20"/>
      <c r="R29" s="20"/>
      <c r="S29" s="26"/>
      <c r="T29" s="26"/>
    </row>
    <row r="30" spans="2:20" x14ac:dyDescent="0.25">
      <c r="B30" s="4">
        <v>23</v>
      </c>
      <c r="C30" s="5" t="s">
        <v>36</v>
      </c>
      <c r="D30" s="35">
        <v>124983.19307580203</v>
      </c>
      <c r="E30" s="6">
        <v>9820.4738155610994</v>
      </c>
      <c r="F30" s="6">
        <v>33376.0318828624</v>
      </c>
      <c r="G30" s="6">
        <v>5546.0079696036564</v>
      </c>
      <c r="H30" s="6">
        <v>4253.7137760000005</v>
      </c>
      <c r="I30" s="7">
        <f>14156.5715924268+2500</f>
        <v>16656.571592426801</v>
      </c>
      <c r="J30" s="6">
        <v>0</v>
      </c>
      <c r="K30" s="6">
        <f>12761.2636527565+3500</f>
        <v>16261.263652756499</v>
      </c>
      <c r="L30" s="6">
        <v>9639.0445088294</v>
      </c>
      <c r="M30" s="6">
        <f>16843.1077969124+2000</f>
        <v>18843.107796912402</v>
      </c>
      <c r="N30" s="3">
        <v>0</v>
      </c>
      <c r="O30" s="24">
        <f t="shared" si="0"/>
        <v>239379.40807075429</v>
      </c>
      <c r="P30" s="20"/>
      <c r="Q30" s="20"/>
      <c r="R30" s="20"/>
      <c r="S30" s="26"/>
      <c r="T30" s="26"/>
    </row>
    <row r="31" spans="2:20" x14ac:dyDescent="0.25">
      <c r="B31" s="4">
        <v>24</v>
      </c>
      <c r="C31" s="5" t="s">
        <v>37</v>
      </c>
      <c r="D31" s="35">
        <v>62898.819557970375</v>
      </c>
      <c r="E31" s="6">
        <v>0</v>
      </c>
      <c r="F31" s="6">
        <v>11190.287964299599</v>
      </c>
      <c r="G31" s="6">
        <v>1551.2758723838808</v>
      </c>
      <c r="H31" s="6">
        <v>0</v>
      </c>
      <c r="I31" s="7">
        <v>13865.830552131147</v>
      </c>
      <c r="J31" s="6">
        <v>0</v>
      </c>
      <c r="K31" s="6">
        <v>1810.0088215580556</v>
      </c>
      <c r="L31" s="6">
        <v>1866.0400606776789</v>
      </c>
      <c r="M31" s="6">
        <v>11334.99733960607</v>
      </c>
      <c r="N31" s="3">
        <v>0</v>
      </c>
      <c r="O31" s="24">
        <f t="shared" si="0"/>
        <v>104517.2601686268</v>
      </c>
      <c r="P31" s="20"/>
      <c r="Q31" s="20"/>
      <c r="R31" s="20"/>
      <c r="S31" s="26"/>
      <c r="T31" s="26"/>
    </row>
    <row r="32" spans="2:20" x14ac:dyDescent="0.25">
      <c r="B32" s="4">
        <v>25</v>
      </c>
      <c r="C32" s="5" t="s">
        <v>38</v>
      </c>
      <c r="D32" s="35">
        <v>462076.91933749476</v>
      </c>
      <c r="E32" s="6">
        <v>22114.470263104075</v>
      </c>
      <c r="F32" s="6">
        <v>147075.91340116726</v>
      </c>
      <c r="G32" s="6">
        <v>43865.164875135852</v>
      </c>
      <c r="H32" s="6">
        <v>19591.648128000001</v>
      </c>
      <c r="I32" s="7">
        <v>31162.911191169871</v>
      </c>
      <c r="J32" s="6">
        <v>0</v>
      </c>
      <c r="K32" s="6">
        <v>15804.529207035057</v>
      </c>
      <c r="L32" s="6">
        <v>7066.9413004454482</v>
      </c>
      <c r="M32" s="6">
        <v>47566.133549440543</v>
      </c>
      <c r="N32" s="3">
        <v>0</v>
      </c>
      <c r="O32" s="24">
        <f t="shared" si="0"/>
        <v>796324.6312529929</v>
      </c>
      <c r="P32" s="20"/>
      <c r="Q32" s="20"/>
      <c r="R32" s="20"/>
      <c r="S32" s="26"/>
      <c r="T32" s="26"/>
    </row>
    <row r="33" spans="2:20" x14ac:dyDescent="0.25">
      <c r="B33" s="4">
        <v>26</v>
      </c>
      <c r="C33" s="5" t="s">
        <v>39</v>
      </c>
      <c r="D33" s="35">
        <v>295924.69465959357</v>
      </c>
      <c r="E33" s="6">
        <v>0</v>
      </c>
      <c r="F33" s="6">
        <v>85114.21725018385</v>
      </c>
      <c r="G33" s="6">
        <v>16657.684260427086</v>
      </c>
      <c r="H33" s="6">
        <v>3777.7796159999998</v>
      </c>
      <c r="I33" s="7">
        <f>16087.5997278559+3689</f>
        <v>19776.599727855901</v>
      </c>
      <c r="J33" s="6">
        <v>0</v>
      </c>
      <c r="K33" s="6">
        <v>6246.6208413315708</v>
      </c>
      <c r="L33" s="6">
        <v>7678.9625969025792</v>
      </c>
      <c r="M33" s="6">
        <v>17241.754106893139</v>
      </c>
      <c r="N33" s="3">
        <v>0</v>
      </c>
      <c r="O33" s="24">
        <f t="shared" si="0"/>
        <v>452418.31305918767</v>
      </c>
      <c r="P33" s="20"/>
      <c r="Q33" s="20"/>
      <c r="R33" s="20"/>
      <c r="S33" s="26"/>
      <c r="T33" s="26"/>
    </row>
    <row r="34" spans="2:20" x14ac:dyDescent="0.25">
      <c r="B34" s="4">
        <v>27</v>
      </c>
      <c r="C34" s="5" t="s">
        <v>40</v>
      </c>
      <c r="D34" s="35">
        <v>168658.93798072837</v>
      </c>
      <c r="E34" s="6">
        <v>0</v>
      </c>
      <c r="F34" s="6">
        <v>61518.5810138874</v>
      </c>
      <c r="G34" s="6">
        <v>18655.050309036982</v>
      </c>
      <c r="H34" s="6">
        <v>7243.3044319999999</v>
      </c>
      <c r="I34" s="7">
        <v>15195.309911634507</v>
      </c>
      <c r="J34" s="6">
        <v>2649.709489875363</v>
      </c>
      <c r="K34" s="6">
        <v>1535.216066867921</v>
      </c>
      <c r="L34" s="6">
        <v>2173.9382436351034</v>
      </c>
      <c r="M34" s="6">
        <v>14155.330860913817</v>
      </c>
      <c r="N34" s="3">
        <v>0</v>
      </c>
      <c r="O34" s="24">
        <f t="shared" si="0"/>
        <v>291785.37830857944</v>
      </c>
      <c r="P34" s="20"/>
      <c r="Q34" s="20"/>
      <c r="R34" s="20"/>
      <c r="S34" s="26"/>
      <c r="T34" s="26"/>
    </row>
    <row r="35" spans="2:20" x14ac:dyDescent="0.25">
      <c r="B35" s="4">
        <v>28</v>
      </c>
      <c r="C35" s="5" t="s">
        <v>41</v>
      </c>
      <c r="D35" s="35">
        <v>329777.97414146084</v>
      </c>
      <c r="E35" s="6">
        <v>19643.828673203945</v>
      </c>
      <c r="F35" s="6">
        <v>92433.254922777676</v>
      </c>
      <c r="G35" s="6">
        <v>31764.092648470294</v>
      </c>
      <c r="H35" s="6">
        <v>5131.7335680000006</v>
      </c>
      <c r="I35" s="6">
        <f>48828.1331617759+8000</f>
        <v>56828.133161775899</v>
      </c>
      <c r="J35" s="6">
        <v>2524.6205441048764</v>
      </c>
      <c r="K35" s="6">
        <f>10958.6745451209+1000</f>
        <v>11958.674545120901</v>
      </c>
      <c r="L35" s="6">
        <v>20749.116770159857</v>
      </c>
      <c r="M35" s="6">
        <v>6576.1543922526525</v>
      </c>
      <c r="N35" s="3">
        <v>0</v>
      </c>
      <c r="O35" s="24">
        <f t="shared" si="0"/>
        <v>577387.58336732688</v>
      </c>
      <c r="P35" s="20"/>
      <c r="Q35" s="20"/>
      <c r="R35" s="20"/>
      <c r="S35" s="26"/>
      <c r="T35" s="28"/>
    </row>
    <row r="36" spans="2:20" x14ac:dyDescent="0.25">
      <c r="B36" s="4">
        <v>29</v>
      </c>
      <c r="C36" s="5" t="s">
        <v>42</v>
      </c>
      <c r="D36" s="35">
        <v>234267.53936922975</v>
      </c>
      <c r="E36" s="6">
        <v>0</v>
      </c>
      <c r="F36" s="6">
        <v>85705.435025628394</v>
      </c>
      <c r="G36" s="6">
        <f>18674.7106606531+5000</f>
        <v>23674.710660653102</v>
      </c>
      <c r="H36" s="6">
        <v>15894.353124000001</v>
      </c>
      <c r="I36" s="6">
        <f>14542.1744232223+2000</f>
        <v>16542.174423222299</v>
      </c>
      <c r="J36" s="6">
        <v>0</v>
      </c>
      <c r="K36" s="6">
        <v>2957.7179997918984</v>
      </c>
      <c r="L36" s="6">
        <v>4179.9197231889739</v>
      </c>
      <c r="M36" s="6">
        <v>21605.299251190547</v>
      </c>
      <c r="N36" s="3">
        <v>0</v>
      </c>
      <c r="O36" s="24">
        <f t="shared" si="0"/>
        <v>404827.14957690495</v>
      </c>
      <c r="P36" s="20"/>
      <c r="Q36" s="20"/>
      <c r="R36" s="20"/>
      <c r="S36" s="26"/>
      <c r="T36" s="26"/>
    </row>
    <row r="37" spans="2:20" x14ac:dyDescent="0.25">
      <c r="B37" s="4">
        <v>30</v>
      </c>
      <c r="C37" s="5" t="s">
        <v>43</v>
      </c>
      <c r="D37" s="35">
        <v>340463.23899499024</v>
      </c>
      <c r="E37" s="6">
        <v>9398.6498618192327</v>
      </c>
      <c r="F37" s="6">
        <v>101850.5617002746</v>
      </c>
      <c r="G37" s="6">
        <v>27731.126022708766</v>
      </c>
      <c r="H37" s="6">
        <f>16396.8584+2000</f>
        <v>18396.858400000001</v>
      </c>
      <c r="I37" s="6">
        <f>31054.6861335372+8000</f>
        <v>39054.686133537201</v>
      </c>
      <c r="J37" s="6">
        <v>0</v>
      </c>
      <c r="K37" s="6">
        <v>8241.8216929088157</v>
      </c>
      <c r="L37" s="6">
        <v>5589.3128141912675</v>
      </c>
      <c r="M37" s="6">
        <v>23920.116685675042</v>
      </c>
      <c r="N37" s="3">
        <v>0</v>
      </c>
      <c r="O37" s="24">
        <f t="shared" si="0"/>
        <v>574646.37230610498</v>
      </c>
      <c r="P37" s="20"/>
      <c r="Q37" s="20"/>
      <c r="R37" s="20"/>
      <c r="S37" s="26"/>
      <c r="T37" s="26"/>
    </row>
    <row r="38" spans="2:20" x14ac:dyDescent="0.25">
      <c r="B38" s="4">
        <v>31</v>
      </c>
      <c r="C38" s="5" t="s">
        <v>44</v>
      </c>
      <c r="D38" s="35">
        <v>42728.835524652808</v>
      </c>
      <c r="E38" s="6">
        <v>0</v>
      </c>
      <c r="F38" s="6">
        <v>6173.880826559729</v>
      </c>
      <c r="G38" s="6">
        <v>1551.2758723838808</v>
      </c>
      <c r="H38" s="6">
        <v>1191.1529760000001</v>
      </c>
      <c r="I38" s="6">
        <v>13865.830552131147</v>
      </c>
      <c r="J38" s="6">
        <v>0</v>
      </c>
      <c r="K38" s="6">
        <v>2840.8668751339433</v>
      </c>
      <c r="L38" s="6">
        <v>6858.7532107216202</v>
      </c>
      <c r="M38" s="6">
        <v>2992.5350594500715</v>
      </c>
      <c r="N38" s="3">
        <v>0</v>
      </c>
      <c r="O38" s="24">
        <f t="shared" si="0"/>
        <v>78203.130897033217</v>
      </c>
      <c r="P38" s="20"/>
      <c r="Q38" s="20"/>
      <c r="R38" s="20"/>
      <c r="S38" s="26"/>
      <c r="T38" s="26"/>
    </row>
    <row r="39" spans="2:20" x14ac:dyDescent="0.25">
      <c r="B39" s="4">
        <v>32</v>
      </c>
      <c r="C39" s="5" t="s">
        <v>45</v>
      </c>
      <c r="D39" s="35">
        <v>287603.23010304902</v>
      </c>
      <c r="E39" s="6">
        <v>0</v>
      </c>
      <c r="F39" s="6">
        <v>69972.102043282488</v>
      </c>
      <c r="G39" s="6">
        <v>10103.706178055671</v>
      </c>
      <c r="H39" s="6">
        <v>3283.2708480000001</v>
      </c>
      <c r="I39" s="6">
        <v>14837.05703293755</v>
      </c>
      <c r="J39" s="6">
        <v>0</v>
      </c>
      <c r="K39" s="6">
        <v>9179.1988467583378</v>
      </c>
      <c r="L39" s="6">
        <v>26011.67183993915</v>
      </c>
      <c r="M39" s="6">
        <v>14155.330860913817</v>
      </c>
      <c r="N39" s="3">
        <v>0</v>
      </c>
      <c r="O39" s="24">
        <f t="shared" si="0"/>
        <v>435145.56775293598</v>
      </c>
      <c r="P39" s="20"/>
      <c r="Q39" s="20"/>
      <c r="R39" s="20"/>
      <c r="S39" s="26"/>
      <c r="T39" s="26"/>
    </row>
    <row r="40" spans="2:20" x14ac:dyDescent="0.25">
      <c r="B40" s="4">
        <v>33</v>
      </c>
      <c r="C40" s="5" t="s">
        <v>46</v>
      </c>
      <c r="D40" s="35">
        <v>417310.83861227543</v>
      </c>
      <c r="E40" s="6">
        <v>9347.7865802140932</v>
      </c>
      <c r="F40" s="6">
        <v>141464.7104506724</v>
      </c>
      <c r="G40" s="6">
        <v>31279.767943702536</v>
      </c>
      <c r="H40" s="6">
        <v>11837.681232000001</v>
      </c>
      <c r="I40" s="6">
        <v>15606.031381500747</v>
      </c>
      <c r="J40" s="6">
        <v>0</v>
      </c>
      <c r="K40" s="6">
        <v>1816.8448159231821</v>
      </c>
      <c r="L40" s="6">
        <v>7915.6238210189749</v>
      </c>
      <c r="M40" s="6">
        <v>49109.345172430192</v>
      </c>
      <c r="N40" s="3">
        <v>0</v>
      </c>
      <c r="O40" s="24">
        <f t="shared" si="0"/>
        <v>685688.63000973745</v>
      </c>
      <c r="P40" s="20"/>
      <c r="Q40" s="20"/>
      <c r="R40" s="20"/>
      <c r="S40" s="26"/>
      <c r="T40" s="26"/>
    </row>
    <row r="41" spans="2:20" x14ac:dyDescent="0.25">
      <c r="B41" s="4">
        <v>34</v>
      </c>
      <c r="C41" s="5" t="s">
        <v>47</v>
      </c>
      <c r="D41" s="35">
        <v>304519.95666118292</v>
      </c>
      <c r="E41" s="6">
        <v>4252.6126315949141</v>
      </c>
      <c r="F41" s="6">
        <v>54168.379190212399</v>
      </c>
      <c r="G41" s="6">
        <v>3024.9965129937686</v>
      </c>
      <c r="H41" s="10">
        <v>5478.7380959999991</v>
      </c>
      <c r="I41" s="6">
        <f>20100.1301484268+5000</f>
        <v>25100.130148426801</v>
      </c>
      <c r="J41" s="6">
        <v>0</v>
      </c>
      <c r="K41" s="6">
        <f>13694.1769119932+4000</f>
        <v>17694.1769119932</v>
      </c>
      <c r="L41" s="6">
        <v>13945.01975472616</v>
      </c>
      <c r="M41" s="6">
        <f>12878.2089625957+1000</f>
        <v>13878.2089625957</v>
      </c>
      <c r="N41" s="3">
        <v>0</v>
      </c>
      <c r="O41" s="24">
        <f t="shared" si="0"/>
        <v>442062.21886972582</v>
      </c>
      <c r="P41" s="20"/>
      <c r="Q41" s="20"/>
      <c r="R41" s="20"/>
      <c r="S41" s="26"/>
      <c r="T41" s="26"/>
    </row>
    <row r="42" spans="2:20" x14ac:dyDescent="0.25">
      <c r="B42" s="4">
        <v>35</v>
      </c>
      <c r="C42" s="5" t="s">
        <v>48</v>
      </c>
      <c r="D42" s="35">
        <v>309640.36838198703</v>
      </c>
      <c r="E42" s="6">
        <v>0</v>
      </c>
      <c r="F42" s="6">
        <v>80163.182058261213</v>
      </c>
      <c r="G42" s="6">
        <v>4072.2873289937688</v>
      </c>
      <c r="H42" s="6">
        <v>10731.796847199999</v>
      </c>
      <c r="I42" s="6">
        <v>13865.830552131147</v>
      </c>
      <c r="J42" s="6">
        <v>0</v>
      </c>
      <c r="K42" s="6">
        <v>6038.3806118076973</v>
      </c>
      <c r="L42" s="6">
        <v>9367.8686861165952</v>
      </c>
      <c r="M42" s="6">
        <v>41659.376782153398</v>
      </c>
      <c r="N42" s="3">
        <v>0</v>
      </c>
      <c r="O42" s="24">
        <f t="shared" si="0"/>
        <v>475539.09124865086</v>
      </c>
      <c r="P42" s="20"/>
      <c r="Q42" s="20"/>
      <c r="R42" s="20"/>
      <c r="S42" s="26"/>
      <c r="T42" s="26"/>
    </row>
    <row r="43" spans="2:20" x14ac:dyDescent="0.25">
      <c r="B43" s="4">
        <v>36</v>
      </c>
      <c r="C43" s="5" t="s">
        <v>49</v>
      </c>
      <c r="D43" s="35">
        <v>164087.02489106017</v>
      </c>
      <c r="E43" s="6">
        <v>0</v>
      </c>
      <c r="F43" s="6">
        <v>60255.835942049904</v>
      </c>
      <c r="G43" s="6">
        <v>15630.053796043207</v>
      </c>
      <c r="H43" s="6">
        <v>7044.2476207999998</v>
      </c>
      <c r="I43" s="6">
        <v>15545.01838324155</v>
      </c>
      <c r="J43" s="6">
        <v>0</v>
      </c>
      <c r="K43" s="6">
        <v>2996.2403485802347</v>
      </c>
      <c r="L43" s="6">
        <v>7735.4567142980677</v>
      </c>
      <c r="M43" s="6">
        <v>14155.330860913817</v>
      </c>
      <c r="N43" s="3">
        <v>0</v>
      </c>
      <c r="O43" s="24">
        <f t="shared" si="0"/>
        <v>287449.20855698688</v>
      </c>
      <c r="P43" s="20"/>
      <c r="Q43" s="20"/>
      <c r="R43" s="20"/>
      <c r="S43" s="26"/>
      <c r="T43" s="26"/>
    </row>
    <row r="44" spans="2:20" x14ac:dyDescent="0.25">
      <c r="B44" s="4">
        <v>37</v>
      </c>
      <c r="C44" s="5" t="s">
        <v>50</v>
      </c>
      <c r="D44" s="35">
        <v>195015.84970477363</v>
      </c>
      <c r="E44" s="6">
        <v>12737.934871547945</v>
      </c>
      <c r="F44" s="6">
        <v>56822.102962049903</v>
      </c>
      <c r="G44" s="6">
        <v>18655.050309036982</v>
      </c>
      <c r="H44" s="6">
        <f>6179.7528+1500</f>
        <v>7679.7528000000002</v>
      </c>
      <c r="I44" s="6">
        <f>15002.5803908959+2000</f>
        <v>17002.580390895899</v>
      </c>
      <c r="J44" s="6">
        <v>0</v>
      </c>
      <c r="K44" s="6">
        <f>8467.40386956665+1000</f>
        <v>9467.4038695666495</v>
      </c>
      <c r="L44" s="6">
        <v>27154.021614071695</v>
      </c>
      <c r="M44" s="6">
        <f>10563.3915281112+2000</f>
        <v>12563.3915281112</v>
      </c>
      <c r="N44" s="3">
        <v>0</v>
      </c>
      <c r="O44" s="24">
        <f t="shared" si="0"/>
        <v>357098.08805005386</v>
      </c>
      <c r="P44" s="20"/>
      <c r="Q44" s="20"/>
      <c r="R44" s="20"/>
      <c r="S44" s="26"/>
      <c r="T44" s="26"/>
    </row>
    <row r="45" spans="2:20" x14ac:dyDescent="0.25">
      <c r="B45" s="4">
        <v>38</v>
      </c>
      <c r="C45" s="5" t="s">
        <v>51</v>
      </c>
      <c r="D45" s="35">
        <v>107766.49821366975</v>
      </c>
      <c r="E45" s="6">
        <v>0</v>
      </c>
      <c r="F45" s="6">
        <v>32753.161365229898</v>
      </c>
      <c r="G45" s="6">
        <v>5042.0229132197755</v>
      </c>
      <c r="H45" s="6">
        <v>7761.6152640000009</v>
      </c>
      <c r="I45" s="6">
        <f>13865.8305521311+200</f>
        <v>14065.830552131099</v>
      </c>
      <c r="J45" s="6">
        <v>0</v>
      </c>
      <c r="K45" s="6">
        <v>3431.5428898884375</v>
      </c>
      <c r="L45" s="6">
        <v>4730.1744336770535</v>
      </c>
      <c r="M45" s="6">
        <v>2992.5350594500715</v>
      </c>
      <c r="N45" s="3">
        <v>0</v>
      </c>
      <c r="O45" s="24">
        <f t="shared" si="0"/>
        <v>178543.38069126609</v>
      </c>
      <c r="P45" s="20"/>
      <c r="Q45" s="20"/>
      <c r="R45" s="20"/>
      <c r="S45" s="26"/>
      <c r="T45" s="26"/>
    </row>
    <row r="46" spans="2:20" x14ac:dyDescent="0.25">
      <c r="B46" s="4">
        <v>39</v>
      </c>
      <c r="C46" s="5" t="s">
        <v>52</v>
      </c>
      <c r="D46" s="35">
        <v>207161.56908175652</v>
      </c>
      <c r="E46" s="6">
        <v>22115.816870524181</v>
      </c>
      <c r="F46" s="6">
        <v>49138.073083109899</v>
      </c>
      <c r="G46" s="6">
        <f>16134.0388524271+1000</f>
        <v>17134.0388524271</v>
      </c>
      <c r="H46" s="6">
        <v>7879.6186560000006</v>
      </c>
      <c r="I46" s="6">
        <f>16826.8512072223+3000</f>
        <v>19826.851207222298</v>
      </c>
      <c r="J46" s="6">
        <v>0</v>
      </c>
      <c r="K46" s="6">
        <f>14099.5300496633+1900</f>
        <v>15999.530049663301</v>
      </c>
      <c r="L46" s="6">
        <v>20223.852162536594</v>
      </c>
      <c r="M46" s="6">
        <f>14155.3308609138+2000</f>
        <v>16155.3308609138</v>
      </c>
      <c r="N46" s="3">
        <v>0</v>
      </c>
      <c r="O46" s="24">
        <f t="shared" si="0"/>
        <v>375634.68082415371</v>
      </c>
      <c r="P46" s="20"/>
      <c r="Q46" s="20"/>
      <c r="R46" s="20"/>
      <c r="S46" s="26"/>
      <c r="T46" s="26"/>
    </row>
    <row r="47" spans="2:20" x14ac:dyDescent="0.25">
      <c r="B47" s="4">
        <v>40</v>
      </c>
      <c r="C47" s="5" t="s">
        <v>53</v>
      </c>
      <c r="D47" s="35">
        <v>134574.8154627156</v>
      </c>
      <c r="E47" s="6">
        <v>0</v>
      </c>
      <c r="F47" s="6">
        <v>43404.024631272427</v>
      </c>
      <c r="G47" s="6">
        <v>12605.057283049438</v>
      </c>
      <c r="H47" s="6">
        <v>3716.5926720000002</v>
      </c>
      <c r="I47" s="6">
        <f>15545.0183832415+3500</f>
        <v>19045.018383241499</v>
      </c>
      <c r="J47" s="6">
        <v>0</v>
      </c>
      <c r="K47" s="6">
        <v>1144</v>
      </c>
      <c r="L47" s="6">
        <v>1948.919072132491</v>
      </c>
      <c r="M47" s="6">
        <v>15741.485659606022</v>
      </c>
      <c r="N47" s="3">
        <v>0</v>
      </c>
      <c r="O47" s="24">
        <f t="shared" si="0"/>
        <v>232179.91316401749</v>
      </c>
      <c r="P47" s="20"/>
      <c r="Q47" s="20"/>
      <c r="R47" s="20"/>
      <c r="S47" s="26"/>
      <c r="T47" s="26"/>
    </row>
    <row r="48" spans="2:20" x14ac:dyDescent="0.25">
      <c r="B48" s="4">
        <v>41</v>
      </c>
      <c r="C48" s="5" t="s">
        <v>54</v>
      </c>
      <c r="D48" s="35">
        <v>134477.11271438224</v>
      </c>
      <c r="E48" s="6">
        <v>0</v>
      </c>
      <c r="F48" s="6">
        <v>39941.549576467303</v>
      </c>
      <c r="G48" s="6">
        <v>5061.6832648358941</v>
      </c>
      <c r="H48" s="6">
        <v>4057.7762777760008</v>
      </c>
      <c r="I48" s="6">
        <v>14540.411802185547</v>
      </c>
      <c r="J48" s="6">
        <v>0</v>
      </c>
      <c r="K48" s="6">
        <v>1510.8185793019748</v>
      </c>
      <c r="L48" s="6">
        <v>4647.3720962733532</v>
      </c>
      <c r="M48" s="6">
        <v>10563.391528111235</v>
      </c>
      <c r="N48" s="3">
        <v>0</v>
      </c>
      <c r="O48" s="24">
        <f t="shared" si="0"/>
        <v>214800.11583933354</v>
      </c>
      <c r="P48" s="20"/>
      <c r="Q48" s="20"/>
      <c r="R48" s="20"/>
      <c r="S48" s="26"/>
      <c r="T48" s="26"/>
    </row>
    <row r="49" spans="2:20" x14ac:dyDescent="0.25">
      <c r="B49" s="4">
        <v>42</v>
      </c>
      <c r="C49" s="5" t="s">
        <v>55</v>
      </c>
      <c r="D49" s="35">
        <v>122059.71961491252</v>
      </c>
      <c r="E49" s="6">
        <v>6634.3410789312238</v>
      </c>
      <c r="F49" s="6">
        <v>22509.744166819964</v>
      </c>
      <c r="G49" s="6">
        <v>5042.0229132197755</v>
      </c>
      <c r="H49" s="6">
        <v>4946.8947944000001</v>
      </c>
      <c r="I49" s="6">
        <f>14412.3549582367+3000</f>
        <v>17412.354958236698</v>
      </c>
      <c r="J49" s="6">
        <v>0</v>
      </c>
      <c r="K49" s="6">
        <v>6079.2750603483719</v>
      </c>
      <c r="L49" s="6">
        <v>7331.7712178691118</v>
      </c>
      <c r="M49" s="6">
        <v>10563.391528111235</v>
      </c>
      <c r="N49" s="3">
        <v>0</v>
      </c>
      <c r="O49" s="24">
        <f t="shared" si="0"/>
        <v>202579.51533284888</v>
      </c>
      <c r="P49" s="20"/>
      <c r="Q49" s="20"/>
      <c r="R49" s="20"/>
      <c r="S49" s="26"/>
      <c r="T49" s="26"/>
    </row>
    <row r="50" spans="2:20" x14ac:dyDescent="0.25">
      <c r="B50" s="4">
        <v>43</v>
      </c>
      <c r="C50" s="5" t="s">
        <v>56</v>
      </c>
      <c r="D50" s="35">
        <v>371146.81791550649</v>
      </c>
      <c r="E50" s="6">
        <v>0</v>
      </c>
      <c r="F50" s="6">
        <v>134639.40119073802</v>
      </c>
      <c r="G50" s="6">
        <v>7582.6947214457823</v>
      </c>
      <c r="H50" s="6">
        <v>9930.2168160000001</v>
      </c>
      <c r="I50" s="6">
        <f>14645.3664665081+5000</f>
        <v>19645.366466508101</v>
      </c>
      <c r="J50" s="6">
        <v>0</v>
      </c>
      <c r="K50" s="6">
        <f>13040.7219539672+5000</f>
        <v>18040.721953967201</v>
      </c>
      <c r="L50" s="6">
        <v>22001.220938221733</v>
      </c>
      <c r="M50" s="6">
        <v>11334.997339606021</v>
      </c>
      <c r="N50" s="3">
        <v>0</v>
      </c>
      <c r="O50" s="24">
        <f t="shared" si="0"/>
        <v>594321.43734199344</v>
      </c>
      <c r="P50" s="20"/>
      <c r="Q50" s="20"/>
      <c r="R50" s="20"/>
      <c r="S50" s="26"/>
      <c r="T50" s="26"/>
    </row>
    <row r="51" spans="2:20" x14ac:dyDescent="0.25">
      <c r="B51" s="4">
        <v>44</v>
      </c>
      <c r="C51" s="11" t="s">
        <v>57</v>
      </c>
      <c r="D51" s="35">
        <v>102098.54093808167</v>
      </c>
      <c r="E51" s="6">
        <v>0</v>
      </c>
      <c r="F51" s="6">
        <v>27558.9149886575</v>
      </c>
      <c r="G51" s="6">
        <v>6935.2718476355367</v>
      </c>
      <c r="H51" s="6">
        <f>4234.046544+1100</f>
        <v>5334.0465439999998</v>
      </c>
      <c r="I51" s="6">
        <f>14407.1871963564+1000</f>
        <v>15407.187196356401</v>
      </c>
      <c r="J51" s="6">
        <v>0</v>
      </c>
      <c r="K51" s="6">
        <f>3681.06968162009+500</f>
        <v>4181.0696816200898</v>
      </c>
      <c r="L51" s="6">
        <v>3684.1385433376495</v>
      </c>
      <c r="M51" s="6">
        <f>2992.53505945007+800</f>
        <v>3792.5350594500701</v>
      </c>
      <c r="N51" s="3">
        <v>0</v>
      </c>
      <c r="O51" s="24">
        <f t="shared" si="0"/>
        <v>168991.70479913891</v>
      </c>
      <c r="P51" s="20"/>
      <c r="Q51" s="20"/>
      <c r="R51" s="20"/>
      <c r="S51" s="26"/>
      <c r="T51" s="26"/>
    </row>
    <row r="52" spans="2:20" x14ac:dyDescent="0.25">
      <c r="B52" s="4">
        <v>45</v>
      </c>
      <c r="C52" s="11" t="s">
        <v>58</v>
      </c>
      <c r="D52" s="35">
        <v>179902.41380416686</v>
      </c>
      <c r="E52" s="6">
        <v>0</v>
      </c>
      <c r="F52" s="6">
        <v>44491.0846488073</v>
      </c>
      <c r="G52" s="6">
        <v>5081.3436164520135</v>
      </c>
      <c r="H52" s="6">
        <f>3080.042784+700</f>
        <v>3780.0427840000002</v>
      </c>
      <c r="I52" s="6">
        <f>14040.6503921311+2300</f>
        <v>16340.6503921311</v>
      </c>
      <c r="J52" s="6">
        <v>0</v>
      </c>
      <c r="K52" s="6">
        <f>6067.71835571187+2000</f>
        <v>8067.7183557118697</v>
      </c>
      <c r="L52" s="6">
        <v>19823.624891324729</v>
      </c>
      <c r="M52" s="6">
        <f>10563.3915281112+2000</f>
        <v>12563.3915281112</v>
      </c>
      <c r="N52" s="3">
        <v>0</v>
      </c>
      <c r="O52" s="24">
        <f t="shared" si="0"/>
        <v>290050.27002070507</v>
      </c>
      <c r="P52" s="20"/>
      <c r="Q52" s="20"/>
      <c r="R52" s="20"/>
      <c r="S52" s="26"/>
      <c r="T52" s="26"/>
    </row>
    <row r="53" spans="2:20" x14ac:dyDescent="0.25">
      <c r="B53" s="4">
        <v>46</v>
      </c>
      <c r="C53" s="11" t="s">
        <v>59</v>
      </c>
      <c r="D53" s="35">
        <v>115050.40940578518</v>
      </c>
      <c r="E53" s="6">
        <v>13821.543914440048</v>
      </c>
      <c r="F53" s="6">
        <v>31734.66707576</v>
      </c>
      <c r="G53" s="6">
        <v>12605.057283049438</v>
      </c>
      <c r="H53" s="6">
        <f>7179.696576+500</f>
        <v>7679.6965760000003</v>
      </c>
      <c r="I53" s="6">
        <f>15494.5673878457+4000</f>
        <v>19494.567387845702</v>
      </c>
      <c r="J53" s="6">
        <v>0</v>
      </c>
      <c r="K53" s="6">
        <f>12047.9885404383+1000</f>
        <v>13047.9885404383</v>
      </c>
      <c r="L53" s="6">
        <v>6944.5120093314526</v>
      </c>
      <c r="M53" s="6">
        <v>2984.2150594500736</v>
      </c>
      <c r="N53" s="3">
        <v>0</v>
      </c>
      <c r="O53" s="24">
        <f t="shared" si="0"/>
        <v>223362.65725210021</v>
      </c>
      <c r="P53" s="20"/>
      <c r="Q53" s="20"/>
      <c r="R53" s="20"/>
      <c r="S53" s="26"/>
      <c r="T53" s="26"/>
    </row>
    <row r="54" spans="2:20" x14ac:dyDescent="0.25">
      <c r="B54" s="4">
        <v>47</v>
      </c>
      <c r="C54" s="11" t="s">
        <v>60</v>
      </c>
      <c r="D54" s="35">
        <v>36254.72379111679</v>
      </c>
      <c r="E54" s="6">
        <v>0</v>
      </c>
      <c r="F54" s="6">
        <v>6075.1663765724898</v>
      </c>
      <c r="G54" s="6">
        <v>324.57359999999994</v>
      </c>
      <c r="H54" s="6">
        <v>0</v>
      </c>
      <c r="I54" s="6">
        <f>16876.1209521312+2000</f>
        <v>18876.120952131201</v>
      </c>
      <c r="J54" s="6">
        <v>0</v>
      </c>
      <c r="K54" s="6">
        <v>917.57440796159108</v>
      </c>
      <c r="L54" s="6">
        <v>334.68899846381629</v>
      </c>
      <c r="M54" s="6">
        <f>2984.21505945007+3000</f>
        <v>5984.2150594500699</v>
      </c>
      <c r="N54" s="3">
        <v>0</v>
      </c>
      <c r="O54" s="24">
        <f t="shared" si="0"/>
        <v>68767.063185695966</v>
      </c>
      <c r="P54" s="20"/>
      <c r="Q54" s="20"/>
      <c r="R54" s="20"/>
      <c r="S54" s="26"/>
      <c r="T54" s="26"/>
    </row>
    <row r="55" spans="2:20" x14ac:dyDescent="0.25">
      <c r="B55" s="4">
        <v>48</v>
      </c>
      <c r="C55" s="11" t="s">
        <v>61</v>
      </c>
      <c r="D55" s="35">
        <v>115118.58900310015</v>
      </c>
      <c r="E55" s="6">
        <v>0</v>
      </c>
      <c r="F55" s="6">
        <v>30719.08034275192</v>
      </c>
      <c r="G55" s="6">
        <v>2540.6718082260068</v>
      </c>
      <c r="H55" s="6">
        <v>2436.937152</v>
      </c>
      <c r="I55" s="6">
        <v>13865.830552131147</v>
      </c>
      <c r="J55" s="6">
        <v>0</v>
      </c>
      <c r="K55" s="6">
        <v>1144</v>
      </c>
      <c r="L55" s="6">
        <v>4256.850857884685</v>
      </c>
      <c r="M55" s="6">
        <v>7347.760203747478</v>
      </c>
      <c r="N55" s="3">
        <v>0</v>
      </c>
      <c r="O55" s="24">
        <f t="shared" si="0"/>
        <v>177429.71991984139</v>
      </c>
      <c r="P55" s="20"/>
      <c r="Q55" s="20"/>
      <c r="R55" s="20"/>
      <c r="S55" s="26"/>
      <c r="T55" s="26"/>
    </row>
    <row r="56" spans="2:20" x14ac:dyDescent="0.25">
      <c r="B56" s="4">
        <v>49</v>
      </c>
      <c r="C56" s="11" t="s">
        <v>62</v>
      </c>
      <c r="D56" s="35">
        <v>148325.08493891268</v>
      </c>
      <c r="E56" s="6">
        <v>0</v>
      </c>
      <c r="F56" s="6">
        <v>32371.610042306751</v>
      </c>
      <c r="G56" s="6">
        <v>6069.6533776036558</v>
      </c>
      <c r="H56" s="6">
        <v>2477.3642399999999</v>
      </c>
      <c r="I56" s="6">
        <v>13275.813592131148</v>
      </c>
      <c r="J56" s="6">
        <v>0</v>
      </c>
      <c r="K56" s="6">
        <v>1486.4210917360283</v>
      </c>
      <c r="L56" s="6">
        <v>0</v>
      </c>
      <c r="M56" s="6">
        <v>10563.391528111235</v>
      </c>
      <c r="N56" s="3">
        <v>0</v>
      </c>
      <c r="O56" s="24">
        <f t="shared" si="0"/>
        <v>214569.33881080148</v>
      </c>
      <c r="P56" s="20"/>
      <c r="Q56" s="20"/>
      <c r="R56" s="20"/>
      <c r="S56" s="26"/>
      <c r="T56" s="26"/>
    </row>
    <row r="57" spans="2:20" x14ac:dyDescent="0.25">
      <c r="B57" s="4">
        <v>50</v>
      </c>
      <c r="C57" s="11" t="s">
        <v>63</v>
      </c>
      <c r="D57" s="35">
        <v>134872.98304038917</v>
      </c>
      <c r="E57" s="6">
        <v>18566.945815882747</v>
      </c>
      <c r="F57" s="6">
        <v>45796.689438374931</v>
      </c>
      <c r="G57" s="6">
        <v>13109.042339433319</v>
      </c>
      <c r="H57" s="6">
        <v>3795.7115039999999</v>
      </c>
      <c r="I57" s="6">
        <v>18999.091240847305</v>
      </c>
      <c r="J57" s="6">
        <v>0</v>
      </c>
      <c r="K57" s="6">
        <v>2716.1152238847735</v>
      </c>
      <c r="L57" s="6">
        <v>0</v>
      </c>
      <c r="M57" s="6">
        <v>6576.1543922526525</v>
      </c>
      <c r="N57" s="3">
        <v>0</v>
      </c>
      <c r="O57" s="24">
        <f t="shared" si="0"/>
        <v>244432.73299506493</v>
      </c>
      <c r="P57" s="20"/>
      <c r="Q57" s="20"/>
      <c r="R57" s="20"/>
      <c r="S57" s="26"/>
      <c r="T57" s="26"/>
    </row>
    <row r="58" spans="2:20" x14ac:dyDescent="0.25">
      <c r="B58" s="4">
        <v>51</v>
      </c>
      <c r="C58" s="11" t="s">
        <v>64</v>
      </c>
      <c r="D58" s="35">
        <v>176713.91044880793</v>
      </c>
      <c r="E58" s="6">
        <v>0</v>
      </c>
      <c r="F58" s="6">
        <v>28218.4462260412</v>
      </c>
      <c r="G58" s="6">
        <v>4557.6982084520141</v>
      </c>
      <c r="H58" s="6">
        <f>8221.6538872+1800</f>
        <v>10021.6538872</v>
      </c>
      <c r="I58" s="6">
        <f>13865.8305521311+2000</f>
        <v>15865.830552131099</v>
      </c>
      <c r="J58" s="6">
        <v>0</v>
      </c>
      <c r="K58" s="6">
        <v>4766.7274988921845</v>
      </c>
      <c r="L58" s="6">
        <v>2954.5646509291983</v>
      </c>
      <c r="M58" s="6">
        <f>14155.3308609138+2400</f>
        <v>16555.3308609138</v>
      </c>
      <c r="N58" s="3">
        <v>0</v>
      </c>
      <c r="O58" s="24">
        <f t="shared" si="0"/>
        <v>259654.16233336745</v>
      </c>
      <c r="P58" s="20"/>
      <c r="Q58" s="20"/>
      <c r="R58" s="20"/>
      <c r="S58" s="26"/>
      <c r="T58" s="26"/>
    </row>
    <row r="59" spans="2:20" x14ac:dyDescent="0.25">
      <c r="B59" s="4">
        <v>52</v>
      </c>
      <c r="C59" s="11" t="s">
        <v>65</v>
      </c>
      <c r="D59" s="35">
        <v>141939.49543517074</v>
      </c>
      <c r="E59" s="6">
        <v>0</v>
      </c>
      <c r="F59" s="6">
        <v>38495.848251623502</v>
      </c>
      <c r="G59" s="6">
        <v>6555.064257061902</v>
      </c>
      <c r="H59" s="6">
        <v>3131.3961120000004</v>
      </c>
      <c r="I59" s="6">
        <f>13275.8135921311+5000</f>
        <v>18275.8135921311</v>
      </c>
      <c r="J59" s="6">
        <v>0</v>
      </c>
      <c r="K59" s="6">
        <v>935.79199999999992</v>
      </c>
      <c r="L59" s="6">
        <v>51.338915017741094</v>
      </c>
      <c r="M59" s="6">
        <v>6576.1543922526525</v>
      </c>
      <c r="N59" s="3">
        <v>0</v>
      </c>
      <c r="O59" s="24">
        <f t="shared" si="0"/>
        <v>215960.90295525762</v>
      </c>
      <c r="P59" s="20"/>
      <c r="Q59" s="20"/>
      <c r="R59" s="20"/>
      <c r="S59" s="26"/>
      <c r="T59" s="26"/>
    </row>
    <row r="60" spans="2:20" x14ac:dyDescent="0.25">
      <c r="B60" s="4">
        <v>53</v>
      </c>
      <c r="C60" s="11" t="s">
        <v>66</v>
      </c>
      <c r="D60" s="35">
        <v>665861.19358967512</v>
      </c>
      <c r="E60" s="6">
        <v>58504.936804554985</v>
      </c>
      <c r="F60" s="6">
        <v>126162.57567434727</v>
      </c>
      <c r="G60" s="6">
        <v>53445.225645191524</v>
      </c>
      <c r="H60" s="6">
        <v>25910.806896000002</v>
      </c>
      <c r="I60" s="6">
        <f>36893.2031748895+5000</f>
        <v>41893.203174889502</v>
      </c>
      <c r="J60" s="6">
        <v>36651.418484664202</v>
      </c>
      <c r="K60" s="6">
        <v>11865.649422840163</v>
      </c>
      <c r="L60" s="6">
        <v>20134.523510311719</v>
      </c>
      <c r="M60" s="6">
        <v>29450.565444523283</v>
      </c>
      <c r="N60" s="3">
        <v>0</v>
      </c>
      <c r="O60" s="24">
        <f t="shared" si="0"/>
        <v>1069880.0986469979</v>
      </c>
      <c r="P60" s="20"/>
      <c r="Q60" s="20"/>
      <c r="R60" s="20"/>
      <c r="S60" s="26"/>
      <c r="T60" s="26"/>
    </row>
    <row r="61" spans="2:20" x14ac:dyDescent="0.25">
      <c r="B61" s="4">
        <v>54</v>
      </c>
      <c r="C61" s="11" t="s">
        <v>67</v>
      </c>
      <c r="D61" s="35">
        <v>127428.28423231177</v>
      </c>
      <c r="E61" s="6">
        <v>11197.662017722749</v>
      </c>
      <c r="F61" s="6">
        <v>36028.529812332439</v>
      </c>
      <c r="G61" s="6">
        <v>11215.79340501753</v>
      </c>
      <c r="H61" s="6">
        <f>6793.1722664+3000</f>
        <v>9793.1722664000008</v>
      </c>
      <c r="I61" s="6">
        <f>14537.301669822+5000</f>
        <v>19537.301669822002</v>
      </c>
      <c r="J61" s="6"/>
      <c r="K61" s="6">
        <f>4529.84543325643+5000</f>
        <v>9529.8454332564288</v>
      </c>
      <c r="L61" s="6">
        <v>13592.120669123111</v>
      </c>
      <c r="M61" s="6">
        <f>10563.3915281112+5000</f>
        <v>15563.3915281112</v>
      </c>
      <c r="N61" s="3">
        <v>0</v>
      </c>
      <c r="O61" s="24">
        <f t="shared" si="0"/>
        <v>253886.10103409726</v>
      </c>
      <c r="P61" s="20"/>
      <c r="Q61" s="20"/>
      <c r="R61" s="20"/>
      <c r="S61" s="26"/>
      <c r="T61" s="26"/>
    </row>
    <row r="62" spans="2:20" x14ac:dyDescent="0.25">
      <c r="B62" s="4">
        <v>55</v>
      </c>
      <c r="C62" s="11" t="s">
        <v>68</v>
      </c>
      <c r="D62" s="35">
        <v>86776.608960422207</v>
      </c>
      <c r="E62" s="6">
        <v>6800.1996059045023</v>
      </c>
      <c r="F62" s="6">
        <v>33565.570847597446</v>
      </c>
      <c r="G62" s="6">
        <v>8067.0194262135437</v>
      </c>
      <c r="H62" s="6">
        <v>3690.3696959999997</v>
      </c>
      <c r="I62" s="6">
        <v>14412.354958236749</v>
      </c>
      <c r="J62" s="6"/>
      <c r="K62" s="6">
        <v>5302.1881470500621</v>
      </c>
      <c r="L62" s="6">
        <v>6622.2442071478745</v>
      </c>
      <c r="M62" s="6">
        <v>2988.3750594500716</v>
      </c>
      <c r="N62" s="3">
        <v>0</v>
      </c>
      <c r="O62" s="24">
        <f t="shared" si="0"/>
        <v>168224.93090802248</v>
      </c>
      <c r="P62" s="20"/>
      <c r="Q62" s="20"/>
      <c r="R62" s="20"/>
      <c r="S62" s="30"/>
      <c r="T62" s="26"/>
    </row>
    <row r="63" spans="2:20" x14ac:dyDescent="0.25">
      <c r="B63" s="4">
        <v>56</v>
      </c>
      <c r="C63" s="11" t="s">
        <v>69</v>
      </c>
      <c r="D63" s="35">
        <v>2523450.6500485516</v>
      </c>
      <c r="E63" s="6">
        <v>90859.512522989418</v>
      </c>
      <c r="F63" s="6">
        <v>620015.55258159584</v>
      </c>
      <c r="G63" s="6">
        <v>261173.96285058907</v>
      </c>
      <c r="H63" s="6">
        <v>91644.759231999997</v>
      </c>
      <c r="I63" s="6">
        <v>119613.92913259886</v>
      </c>
      <c r="J63" s="6"/>
      <c r="K63" s="6">
        <v>10353.262009410066</v>
      </c>
      <c r="L63" s="6">
        <v>21270.058314371843</v>
      </c>
      <c r="M63" s="6">
        <v>22506.113141069804</v>
      </c>
      <c r="N63" s="7">
        <v>32000</v>
      </c>
      <c r="O63" s="24">
        <f t="shared" si="0"/>
        <v>3792887.7998331762</v>
      </c>
      <c r="P63" s="20"/>
      <c r="Q63" s="20"/>
      <c r="R63" s="20"/>
      <c r="S63" s="30"/>
      <c r="T63" s="26"/>
    </row>
    <row r="64" spans="2:20" x14ac:dyDescent="0.25">
      <c r="B64" s="4">
        <v>57</v>
      </c>
      <c r="C64" s="11" t="s">
        <v>70</v>
      </c>
      <c r="D64" s="35">
        <v>212843.52388662178</v>
      </c>
      <c r="E64" s="6">
        <v>0</v>
      </c>
      <c r="F64" s="12">
        <v>44046.0298265374</v>
      </c>
      <c r="G64" s="12">
        <v>11596.000995591192</v>
      </c>
      <c r="H64" s="6">
        <v>3738.4451520000002</v>
      </c>
      <c r="I64" s="6">
        <f>15752.2382397631+1700</f>
        <v>17452.238239763101</v>
      </c>
      <c r="J64" s="6"/>
      <c r="K64" s="6">
        <f>13678.3523695775+1900</f>
        <v>15578.3523695775</v>
      </c>
      <c r="L64" s="6">
        <v>9369.4483970814308</v>
      </c>
      <c r="M64" s="6">
        <f>2984.21505945007+500</f>
        <v>3484.2150594500699</v>
      </c>
      <c r="N64" s="6">
        <v>0</v>
      </c>
      <c r="O64" s="24">
        <f t="shared" si="0"/>
        <v>318108.25392662245</v>
      </c>
      <c r="P64" s="20"/>
      <c r="Q64" s="20"/>
      <c r="R64" s="20"/>
      <c r="S64" s="31"/>
      <c r="T64" s="26"/>
    </row>
    <row r="65" spans="2:20" x14ac:dyDescent="0.25">
      <c r="B65" s="4">
        <v>58</v>
      </c>
      <c r="C65" s="11" t="s">
        <v>78</v>
      </c>
      <c r="D65" s="35">
        <v>142829.79224455974</v>
      </c>
      <c r="E65" s="6">
        <v>0</v>
      </c>
      <c r="F65" s="6">
        <v>48006.476781120473</v>
      </c>
      <c r="G65" s="6">
        <v>523.64540799999997</v>
      </c>
      <c r="H65" s="6">
        <v>1688.5261327999999</v>
      </c>
      <c r="I65" s="6">
        <v>13996.945432131146</v>
      </c>
      <c r="J65" s="6"/>
      <c r="K65" s="6">
        <v>917.57440796159108</v>
      </c>
      <c r="L65" s="6">
        <v>4049.0878581207003</v>
      </c>
      <c r="M65" s="6">
        <v>19685.779619762056</v>
      </c>
      <c r="N65" s="6">
        <v>0</v>
      </c>
      <c r="O65" s="24">
        <f t="shared" si="0"/>
        <v>231697.82788445574</v>
      </c>
      <c r="P65" s="20"/>
      <c r="Q65" s="20"/>
      <c r="R65" s="20"/>
      <c r="S65" s="31"/>
      <c r="T65" s="26"/>
    </row>
    <row r="66" spans="2:20" x14ac:dyDescent="0.25">
      <c r="B66" s="4">
        <v>59</v>
      </c>
      <c r="C66" s="11" t="s">
        <v>71</v>
      </c>
      <c r="D66" s="35">
        <v>230732.42743519301</v>
      </c>
      <c r="E66" s="6">
        <v>8813.075028305564</v>
      </c>
      <c r="F66" s="6">
        <v>40684.970484169942</v>
      </c>
      <c r="G66" s="6">
        <v>1047.2908159999999</v>
      </c>
      <c r="H66" s="6">
        <v>2456.6043839999998</v>
      </c>
      <c r="I66" s="6">
        <v>13275.813592131148</v>
      </c>
      <c r="J66" s="6">
        <v>19957.599999999999</v>
      </c>
      <c r="K66" s="6">
        <v>6944.0714112340092</v>
      </c>
      <c r="L66" s="6">
        <v>6134.4416388505579</v>
      </c>
      <c r="M66" s="6">
        <v>12878.208962595729</v>
      </c>
      <c r="N66" s="6">
        <v>0</v>
      </c>
      <c r="O66" s="24">
        <f t="shared" si="0"/>
        <v>342924.50375247997</v>
      </c>
      <c r="P66" s="20"/>
      <c r="Q66" s="20"/>
      <c r="R66" s="20"/>
      <c r="S66" s="31"/>
      <c r="T66" s="26"/>
    </row>
    <row r="67" spans="2:20" x14ac:dyDescent="0.25">
      <c r="B67" s="4">
        <v>60</v>
      </c>
      <c r="C67" s="11" t="s">
        <v>72</v>
      </c>
      <c r="D67" s="35">
        <v>565116.59779851709</v>
      </c>
      <c r="E67" s="6">
        <v>26042.105905344499</v>
      </c>
      <c r="F67" s="6">
        <v>209457.02827031966</v>
      </c>
      <c r="G67" s="6">
        <v>66049.196753550466</v>
      </c>
      <c r="H67" s="6">
        <v>33264.354947200001</v>
      </c>
      <c r="I67" s="6">
        <f>36796.2539917951+7000</f>
        <v>43796.2539917951</v>
      </c>
      <c r="J67" s="6"/>
      <c r="K67" s="6">
        <v>6278.7227986551834</v>
      </c>
      <c r="L67" s="6">
        <v>2920.4843081124259</v>
      </c>
      <c r="M67" s="6">
        <v>41600.017385951389</v>
      </c>
      <c r="N67" s="6">
        <v>0</v>
      </c>
      <c r="O67" s="24">
        <f t="shared" si="0"/>
        <v>994524.76215944579</v>
      </c>
      <c r="P67" s="25"/>
      <c r="Q67" s="25"/>
      <c r="R67" s="20"/>
      <c r="S67" s="31"/>
      <c r="T67" s="26"/>
    </row>
    <row r="68" spans="2:20" ht="15.75" thickBot="1" x14ac:dyDescent="0.3">
      <c r="B68" s="13">
        <v>61</v>
      </c>
      <c r="C68" s="11" t="s">
        <v>73</v>
      </c>
      <c r="D68" s="35">
        <v>125574.35352354964</v>
      </c>
      <c r="E68" s="6">
        <v>0</v>
      </c>
      <c r="F68" s="6">
        <v>44043.832815315531</v>
      </c>
      <c r="G68" s="6">
        <v>2540.6718082260068</v>
      </c>
      <c r="H68" s="6">
        <v>5273.3612047999995</v>
      </c>
      <c r="I68" s="6">
        <v>13275.813592131148</v>
      </c>
      <c r="J68" s="6"/>
      <c r="K68" s="6">
        <v>932.21600000000001</v>
      </c>
      <c r="L68" s="6">
        <v>525.01090671884128</v>
      </c>
      <c r="M68" s="6">
        <v>10563.391528111235</v>
      </c>
      <c r="N68" s="6">
        <v>0</v>
      </c>
      <c r="O68" s="24">
        <f t="shared" si="0"/>
        <v>202728.6513788524</v>
      </c>
      <c r="P68" s="25"/>
      <c r="Q68" s="25"/>
      <c r="R68" s="20"/>
      <c r="S68" s="31"/>
      <c r="T68" s="26"/>
    </row>
    <row r="69" spans="2:20" ht="15.75" thickBot="1" x14ac:dyDescent="0.3">
      <c r="B69" s="48" t="s">
        <v>2</v>
      </c>
      <c r="C69" s="49"/>
      <c r="D69" s="37">
        <f t="shared" ref="D69:N69" si="1">SUM(D8:D68)</f>
        <v>16591943.97247</v>
      </c>
      <c r="E69" s="27">
        <f>SUM(E8:E68)</f>
        <v>524974.69862914877</v>
      </c>
      <c r="F69" s="27">
        <f>SUM(F8:F68)</f>
        <v>4532237.8596681925</v>
      </c>
      <c r="G69" s="27">
        <f t="shared" si="1"/>
        <v>1135242.2916480002</v>
      </c>
      <c r="H69" s="27">
        <f t="shared" si="1"/>
        <v>520822.33804956806</v>
      </c>
      <c r="I69" s="27">
        <f t="shared" si="1"/>
        <v>1378149.3030372155</v>
      </c>
      <c r="J69" s="27">
        <f t="shared" si="1"/>
        <v>134140.28728532698</v>
      </c>
      <c r="K69" s="27">
        <f t="shared" si="1"/>
        <v>409596.7858686723</v>
      </c>
      <c r="L69" s="27">
        <f t="shared" si="1"/>
        <v>564582.35194415355</v>
      </c>
      <c r="M69" s="27">
        <f t="shared" si="1"/>
        <v>966310.49253373209</v>
      </c>
      <c r="N69" s="27">
        <f t="shared" si="1"/>
        <v>32000</v>
      </c>
      <c r="O69" s="27">
        <f>SUM(O8:O68)</f>
        <v>26790000.381134007</v>
      </c>
      <c r="P69" s="33"/>
      <c r="Q69" s="33"/>
      <c r="R69" s="22"/>
      <c r="S69" s="22"/>
    </row>
    <row r="70" spans="2:20" x14ac:dyDescent="0.25">
      <c r="P70" s="21"/>
      <c r="Q70" s="21"/>
      <c r="R70" s="29"/>
      <c r="S70" s="21"/>
    </row>
    <row r="71" spans="2:20" x14ac:dyDescent="0.25">
      <c r="C71" s="21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21"/>
      <c r="Q71" s="21"/>
      <c r="R71" s="29"/>
      <c r="S71" s="21"/>
    </row>
    <row r="72" spans="2:20" x14ac:dyDescent="0.25">
      <c r="C72" s="21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1"/>
      <c r="R72" s="25"/>
      <c r="S72" s="21"/>
    </row>
    <row r="73" spans="2:20" x14ac:dyDescent="0.25">
      <c r="C73" s="21"/>
      <c r="D73" s="38"/>
      <c r="E73" s="39"/>
      <c r="F73" s="39"/>
      <c r="G73" s="38"/>
      <c r="H73" s="39"/>
      <c r="I73" s="38"/>
      <c r="J73" s="39"/>
      <c r="K73" s="65"/>
      <c r="L73" s="38"/>
      <c r="M73" s="38"/>
      <c r="N73" s="38"/>
      <c r="O73" s="66"/>
      <c r="P73" s="38"/>
      <c r="Q73" s="31"/>
      <c r="R73" s="25"/>
      <c r="S73" s="21"/>
    </row>
    <row r="74" spans="2:20" x14ac:dyDescent="0.25">
      <c r="C74" s="21"/>
      <c r="D74" s="39"/>
      <c r="E74" s="38"/>
      <c r="F74" s="39"/>
      <c r="G74" s="39"/>
      <c r="H74" s="39"/>
      <c r="I74" s="38"/>
      <c r="J74" s="39"/>
      <c r="K74" s="65"/>
      <c r="L74" s="38"/>
      <c r="M74" s="38"/>
      <c r="N74" s="38"/>
      <c r="O74" s="39"/>
      <c r="P74" s="38"/>
      <c r="Q74" s="31"/>
      <c r="R74" s="25"/>
      <c r="S74" s="21"/>
    </row>
    <row r="75" spans="2:20" x14ac:dyDescent="0.25">
      <c r="C75" s="21"/>
      <c r="D75" s="38"/>
      <c r="E75" s="39"/>
      <c r="F75" s="39"/>
      <c r="G75" s="38"/>
      <c r="H75" s="39"/>
      <c r="I75" s="38"/>
      <c r="J75" s="39"/>
      <c r="K75" s="67"/>
      <c r="L75" s="38"/>
      <c r="M75" s="38"/>
      <c r="N75" s="38"/>
      <c r="O75" s="39"/>
      <c r="P75" s="38"/>
      <c r="Q75" s="31"/>
      <c r="R75" s="25"/>
      <c r="S75" s="21"/>
    </row>
    <row r="76" spans="2:20" x14ac:dyDescent="0.25">
      <c r="C76" s="21"/>
      <c r="D76" s="38"/>
      <c r="E76" s="38"/>
      <c r="F76" s="38"/>
      <c r="G76" s="38"/>
      <c r="H76" s="39"/>
      <c r="I76" s="38"/>
      <c r="J76" s="38"/>
      <c r="K76" s="38"/>
      <c r="L76" s="38"/>
      <c r="M76" s="38"/>
      <c r="N76" s="38"/>
      <c r="O76" s="38"/>
      <c r="P76" s="39"/>
      <c r="Q76" s="31"/>
      <c r="R76" s="25"/>
      <c r="S76" s="21"/>
    </row>
    <row r="77" spans="2:20" x14ac:dyDescent="0.25">
      <c r="C77" s="21"/>
      <c r="D77" s="68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38"/>
      <c r="P77" s="38"/>
      <c r="Q77" s="25"/>
      <c r="R77" s="25"/>
      <c r="S77" s="21"/>
    </row>
    <row r="78" spans="2:20" x14ac:dyDescent="0.25">
      <c r="C78" s="21"/>
      <c r="D78" s="38"/>
      <c r="E78" s="38"/>
      <c r="F78" s="38"/>
      <c r="G78" s="38"/>
      <c r="H78" s="39"/>
      <c r="I78" s="38"/>
      <c r="J78" s="70"/>
      <c r="K78" s="38"/>
      <c r="L78" s="39"/>
      <c r="M78" s="38"/>
      <c r="N78" s="38"/>
      <c r="O78" s="38"/>
      <c r="P78" s="38"/>
      <c r="Q78" s="21"/>
      <c r="R78" s="25"/>
      <c r="S78" s="21"/>
    </row>
    <row r="79" spans="2:20" x14ac:dyDescent="0.25">
      <c r="C79" s="21"/>
      <c r="D79" s="39"/>
      <c r="E79" s="38"/>
      <c r="F79" s="38"/>
      <c r="G79" s="40"/>
      <c r="H79" s="40"/>
      <c r="I79" s="38"/>
      <c r="J79" s="38"/>
      <c r="K79" s="38"/>
      <c r="L79" s="39"/>
      <c r="M79" s="39"/>
      <c r="N79" s="39"/>
      <c r="O79" s="38"/>
      <c r="P79" s="38"/>
      <c r="Q79" s="21"/>
      <c r="R79" s="25"/>
    </row>
    <row r="80" spans="2:20" x14ac:dyDescent="0.25">
      <c r="C80" s="21"/>
      <c r="D80" s="38"/>
      <c r="E80" s="38"/>
      <c r="F80" s="38"/>
      <c r="G80" s="38"/>
      <c r="H80" s="39"/>
      <c r="I80" s="38"/>
      <c r="J80" s="38"/>
      <c r="K80" s="39"/>
      <c r="L80" s="71"/>
      <c r="M80" s="40"/>
      <c r="N80" s="40"/>
      <c r="O80" s="38"/>
      <c r="P80" s="38"/>
      <c r="Q80" s="21"/>
      <c r="R80" s="25"/>
    </row>
    <row r="81" spans="3:18" x14ac:dyDescent="0.25">
      <c r="C81" s="21"/>
      <c r="D81" s="39"/>
      <c r="E81" s="38"/>
      <c r="F81" s="38"/>
      <c r="G81" s="40"/>
      <c r="H81" s="39"/>
      <c r="I81" s="38"/>
      <c r="J81" s="38"/>
      <c r="K81" s="39"/>
      <c r="L81" s="71"/>
      <c r="M81" s="40"/>
      <c r="N81" s="40"/>
      <c r="O81" s="38"/>
      <c r="P81" s="38"/>
      <c r="Q81" s="21"/>
      <c r="R81" s="25"/>
    </row>
    <row r="82" spans="3:18" x14ac:dyDescent="0.25">
      <c r="C82" s="21"/>
      <c r="D82" s="38"/>
      <c r="E82" s="38"/>
      <c r="F82" s="38"/>
      <c r="G82" s="38"/>
      <c r="H82" s="38"/>
      <c r="I82" s="38"/>
      <c r="J82" s="38"/>
      <c r="K82" s="40"/>
      <c r="L82" s="71"/>
      <c r="M82" s="40"/>
      <c r="N82" s="40"/>
      <c r="O82" s="38"/>
      <c r="P82" s="38"/>
      <c r="Q82" s="21"/>
      <c r="R82" s="25"/>
    </row>
    <row r="83" spans="3:18" x14ac:dyDescent="0.25">
      <c r="C83" s="21"/>
      <c r="D83" s="38"/>
      <c r="E83" s="38"/>
      <c r="F83" s="38"/>
      <c r="G83" s="38"/>
      <c r="H83" s="38"/>
      <c r="I83" s="38"/>
      <c r="J83" s="38"/>
      <c r="K83" s="40"/>
      <c r="L83" s="71"/>
      <c r="M83" s="38"/>
      <c r="N83" s="38"/>
      <c r="O83" s="38"/>
      <c r="P83" s="38"/>
      <c r="Q83" s="21"/>
    </row>
    <row r="84" spans="3:18" x14ac:dyDescent="0.25">
      <c r="C84" s="21"/>
      <c r="D84" s="39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21"/>
    </row>
    <row r="85" spans="3:18" x14ac:dyDescent="0.25">
      <c r="C85" s="21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21"/>
    </row>
    <row r="86" spans="3:18" x14ac:dyDescent="0.25">
      <c r="C86" s="21"/>
      <c r="D86" s="39"/>
      <c r="E86" s="38"/>
      <c r="F86" s="38"/>
      <c r="G86" s="39"/>
      <c r="H86" s="38"/>
      <c r="I86" s="38"/>
      <c r="J86" s="38"/>
      <c r="K86" s="38"/>
      <c r="L86" s="38"/>
      <c r="M86" s="38"/>
      <c r="N86" s="38"/>
      <c r="O86" s="39"/>
      <c r="P86" s="38"/>
      <c r="Q86" s="21"/>
    </row>
    <row r="87" spans="3:18" x14ac:dyDescent="0.25">
      <c r="C87" s="21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21"/>
    </row>
    <row r="88" spans="3:18" x14ac:dyDescent="0.25">
      <c r="C88" s="21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38"/>
      <c r="Q88" s="21"/>
    </row>
    <row r="89" spans="3:18" x14ac:dyDescent="0.25">
      <c r="C89" s="21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21"/>
    </row>
    <row r="90" spans="3:18" x14ac:dyDescent="0.25">
      <c r="C90" s="21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21"/>
    </row>
    <row r="91" spans="3:18" x14ac:dyDescent="0.25">
      <c r="C91" s="21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21"/>
    </row>
    <row r="92" spans="3:18" x14ac:dyDescent="0.25">
      <c r="C92" s="21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21"/>
    </row>
    <row r="93" spans="3:18" x14ac:dyDescent="0.25">
      <c r="C93" s="21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21"/>
    </row>
    <row r="94" spans="3:18" x14ac:dyDescent="0.25">
      <c r="C94" s="21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21"/>
    </row>
    <row r="95" spans="3:18" x14ac:dyDescent="0.25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3:18" x14ac:dyDescent="0.25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3:17" x14ac:dyDescent="0.25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3:17" x14ac:dyDescent="0.25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3:17" x14ac:dyDescent="0.25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3:17" x14ac:dyDescent="0.25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3:17" x14ac:dyDescent="0.25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3:17" x14ac:dyDescent="0.25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3:17" x14ac:dyDescent="0.25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3:17" x14ac:dyDescent="0.25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3:17" x14ac:dyDescent="0.25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3:17" x14ac:dyDescent="0.25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3:17" x14ac:dyDescent="0.25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3:17" x14ac:dyDescent="0.25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3:17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3:17" x14ac:dyDescent="0.25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</row>
    <row r="111" spans="3:17" x14ac:dyDescent="0.25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3:17" x14ac:dyDescent="0.25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3:17" x14ac:dyDescent="0.25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</row>
    <row r="114" spans="3:17" x14ac:dyDescent="0.25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3:17" x14ac:dyDescent="0.25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3:17" x14ac:dyDescent="0.25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3:17" x14ac:dyDescent="0.25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3:17" x14ac:dyDescent="0.25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3:17" x14ac:dyDescent="0.25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3:17" x14ac:dyDescent="0.25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3:17" x14ac:dyDescent="0.25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3:17" x14ac:dyDescent="0.25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3:17" x14ac:dyDescent="0.25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3:17" x14ac:dyDescent="0.25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3:17" x14ac:dyDescent="0.25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3:17" x14ac:dyDescent="0.25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3:17" x14ac:dyDescent="0.25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3:17" x14ac:dyDescent="0.25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3:17" x14ac:dyDescent="0.25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</row>
    <row r="130" spans="3:17" x14ac:dyDescent="0.25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</row>
    <row r="131" spans="3:17" x14ac:dyDescent="0.25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</row>
    <row r="132" spans="3:17" x14ac:dyDescent="0.25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3:17" x14ac:dyDescent="0.25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3:17" x14ac:dyDescent="0.25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3:17" x14ac:dyDescent="0.25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3:17" x14ac:dyDescent="0.25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3:17" x14ac:dyDescent="0.25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</row>
    <row r="138" spans="3:17" x14ac:dyDescent="0.25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3:17" x14ac:dyDescent="0.25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3:17" x14ac:dyDescent="0.25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3:17" x14ac:dyDescent="0.25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</row>
    <row r="142" spans="3:17" x14ac:dyDescent="0.25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3:17" x14ac:dyDescent="0.25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3:17" x14ac:dyDescent="0.25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3:17" x14ac:dyDescent="0.25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</row>
    <row r="146" spans="3:17" x14ac:dyDescent="0.25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3:17" x14ac:dyDescent="0.25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3:17" x14ac:dyDescent="0.25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3:17" x14ac:dyDescent="0.25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</row>
    <row r="150" spans="3:17" x14ac:dyDescent="0.25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3:17" x14ac:dyDescent="0.25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</row>
    <row r="152" spans="3:17" x14ac:dyDescent="0.25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</row>
    <row r="153" spans="3:17" x14ac:dyDescent="0.25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3:17" x14ac:dyDescent="0.25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</row>
    <row r="155" spans="3:17" x14ac:dyDescent="0.25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3:17" x14ac:dyDescent="0.25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3:17" x14ac:dyDescent="0.25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  <row r="158" spans="3:17" x14ac:dyDescent="0.25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</row>
    <row r="159" spans="3:17" x14ac:dyDescent="0.25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3:17" x14ac:dyDescent="0.25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</row>
    <row r="161" spans="3:17" x14ac:dyDescent="0.25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</row>
    <row r="162" spans="3:17" x14ac:dyDescent="0.25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</row>
    <row r="163" spans="3:17" x14ac:dyDescent="0.25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</row>
    <row r="164" spans="3:17" x14ac:dyDescent="0.25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</row>
    <row r="165" spans="3:17" x14ac:dyDescent="0.25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3:17" x14ac:dyDescent="0.25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3:17" x14ac:dyDescent="0.25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3:17" x14ac:dyDescent="0.25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</row>
    <row r="169" spans="3:17" x14ac:dyDescent="0.25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3:17" x14ac:dyDescent="0.25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3:17" x14ac:dyDescent="0.25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3:17" x14ac:dyDescent="0.25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</row>
    <row r="173" spans="3:17" x14ac:dyDescent="0.25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3:17" x14ac:dyDescent="0.25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</row>
    <row r="175" spans="3:17" x14ac:dyDescent="0.25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  <row r="176" spans="3:17" x14ac:dyDescent="0.25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</row>
    <row r="177" spans="3:17" x14ac:dyDescent="0.25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</row>
    <row r="178" spans="3:17" x14ac:dyDescent="0.25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</row>
    <row r="179" spans="3:17" x14ac:dyDescent="0.25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</row>
    <row r="180" spans="3:17" x14ac:dyDescent="0.25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</row>
    <row r="181" spans="3:17" x14ac:dyDescent="0.25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</row>
    <row r="182" spans="3:17" x14ac:dyDescent="0.25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3:17" x14ac:dyDescent="0.25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</row>
    <row r="184" spans="3:17" x14ac:dyDescent="0.25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</row>
    <row r="185" spans="3:17" x14ac:dyDescent="0.25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3:17" x14ac:dyDescent="0.25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</row>
    <row r="187" spans="3:17" x14ac:dyDescent="0.25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3:17" x14ac:dyDescent="0.25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</row>
    <row r="189" spans="3:17" x14ac:dyDescent="0.25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</row>
    <row r="190" spans="3:17" x14ac:dyDescent="0.25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</row>
    <row r="191" spans="3:17" x14ac:dyDescent="0.25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</row>
    <row r="192" spans="3:17" x14ac:dyDescent="0.25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</row>
    <row r="193" spans="3:17" x14ac:dyDescent="0.25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</row>
    <row r="194" spans="3:17" x14ac:dyDescent="0.25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</row>
    <row r="195" spans="3:17" x14ac:dyDescent="0.25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</row>
    <row r="196" spans="3:17" x14ac:dyDescent="0.25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</row>
    <row r="197" spans="3:17" x14ac:dyDescent="0.25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</row>
    <row r="198" spans="3:17" x14ac:dyDescent="0.25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</row>
    <row r="199" spans="3:17" x14ac:dyDescent="0.25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</row>
    <row r="200" spans="3:17" x14ac:dyDescent="0.25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</row>
    <row r="201" spans="3:17" x14ac:dyDescent="0.25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</row>
    <row r="202" spans="3:17" x14ac:dyDescent="0.25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  <row r="203" spans="3:17" x14ac:dyDescent="0.25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</row>
    <row r="204" spans="3:17" x14ac:dyDescent="0.25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</row>
    <row r="205" spans="3:17" x14ac:dyDescent="0.25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</row>
    <row r="206" spans="3:17" x14ac:dyDescent="0.25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</row>
    <row r="207" spans="3:17" x14ac:dyDescent="0.25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</row>
    <row r="208" spans="3:17" x14ac:dyDescent="0.25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</row>
    <row r="209" spans="3:17" x14ac:dyDescent="0.25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</row>
    <row r="210" spans="3:17" x14ac:dyDescent="0.25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</row>
    <row r="211" spans="3:17" x14ac:dyDescent="0.25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</row>
    <row r="212" spans="3:17" x14ac:dyDescent="0.25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</row>
    <row r="213" spans="3:17" x14ac:dyDescent="0.25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</row>
    <row r="214" spans="3:17" x14ac:dyDescent="0.25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</row>
    <row r="215" spans="3:17" x14ac:dyDescent="0.25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</row>
    <row r="216" spans="3:17" x14ac:dyDescent="0.25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</row>
    <row r="217" spans="3:17" x14ac:dyDescent="0.25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</row>
    <row r="218" spans="3:17" x14ac:dyDescent="0.25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</row>
    <row r="219" spans="3:17" x14ac:dyDescent="0.25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</row>
    <row r="220" spans="3:17" x14ac:dyDescent="0.25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</row>
    <row r="221" spans="3:17" x14ac:dyDescent="0.25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</row>
    <row r="222" spans="3:17" x14ac:dyDescent="0.25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3:17" x14ac:dyDescent="0.25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</row>
    <row r="224" spans="3:17" x14ac:dyDescent="0.25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</row>
    <row r="225" spans="3:17" x14ac:dyDescent="0.25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</row>
    <row r="226" spans="3:17" x14ac:dyDescent="0.25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</row>
    <row r="227" spans="3:17" x14ac:dyDescent="0.25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</row>
    <row r="228" spans="3:17" x14ac:dyDescent="0.25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</row>
    <row r="229" spans="3:17" x14ac:dyDescent="0.25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</row>
    <row r="230" spans="3:17" x14ac:dyDescent="0.25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</row>
    <row r="231" spans="3:17" x14ac:dyDescent="0.25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</row>
    <row r="232" spans="3:17" x14ac:dyDescent="0.25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</row>
    <row r="233" spans="3:17" x14ac:dyDescent="0.25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</row>
    <row r="234" spans="3:17" x14ac:dyDescent="0.25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</row>
    <row r="235" spans="3:17" x14ac:dyDescent="0.25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</row>
    <row r="236" spans="3:17" x14ac:dyDescent="0.25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</row>
    <row r="237" spans="3:17" x14ac:dyDescent="0.25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</row>
    <row r="238" spans="3:17" x14ac:dyDescent="0.25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</row>
    <row r="239" spans="3:17" x14ac:dyDescent="0.25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</row>
    <row r="240" spans="3:17" x14ac:dyDescent="0.25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</row>
    <row r="241" spans="3:17" x14ac:dyDescent="0.25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</row>
    <row r="242" spans="3:17" x14ac:dyDescent="0.25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3:17" x14ac:dyDescent="0.25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</row>
    <row r="244" spans="3:17" x14ac:dyDescent="0.25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</row>
    <row r="245" spans="3:17" x14ac:dyDescent="0.25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</row>
    <row r="246" spans="3:17" x14ac:dyDescent="0.25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</row>
    <row r="247" spans="3:17" x14ac:dyDescent="0.25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</row>
    <row r="248" spans="3:17" x14ac:dyDescent="0.25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</row>
    <row r="249" spans="3:17" x14ac:dyDescent="0.25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</row>
    <row r="250" spans="3:17" x14ac:dyDescent="0.25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</row>
    <row r="251" spans="3:17" x14ac:dyDescent="0.25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</row>
    <row r="252" spans="3:17" x14ac:dyDescent="0.25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</row>
  </sheetData>
  <mergeCells count="17">
    <mergeCell ref="L6:L7"/>
    <mergeCell ref="E5:N5"/>
    <mergeCell ref="N6:N7"/>
    <mergeCell ref="M6:M7"/>
    <mergeCell ref="A2:O2"/>
    <mergeCell ref="B69:C69"/>
    <mergeCell ref="D5:D7"/>
    <mergeCell ref="L4:O4"/>
    <mergeCell ref="B5:B7"/>
    <mergeCell ref="C5:C7"/>
    <mergeCell ref="O5:O7"/>
    <mergeCell ref="E6:E7"/>
    <mergeCell ref="F6:G6"/>
    <mergeCell ref="H6:H7"/>
    <mergeCell ref="I6:I7"/>
    <mergeCell ref="J6:J7"/>
    <mergeCell ref="K6:K7"/>
  </mergeCells>
  <printOptions horizontalCentered="1" verticalCentered="1"/>
  <pageMargins left="0.25" right="0.25" top="0.25" bottom="0.25" header="0.05" footer="0.05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Plotesuar</vt:lpstr>
      <vt:lpstr>Plotesuar!OLE_LINK3</vt:lpstr>
      <vt:lpstr>Plotesuar!Print_Area</vt:lpstr>
      <vt:lpstr>Plotesuar!Print_Titles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elidona.durmishi</dc:creator>
  <cp:lastModifiedBy>Fran Brahimi</cp:lastModifiedBy>
  <cp:lastPrinted>2020-10-06T11:35:29Z</cp:lastPrinted>
  <dcterms:created xsi:type="dcterms:W3CDTF">2019-10-14T09:25:26Z</dcterms:created>
  <dcterms:modified xsi:type="dcterms:W3CDTF">2021-10-22T11:39:17Z</dcterms:modified>
</cp:coreProperties>
</file>